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UTP - RIESGOS\Equipo de Riesgos 2023\Segundo Seguimiento 2023\CONSOLIDADO PROCESOS\"/>
    </mc:Choice>
  </mc:AlternateContent>
  <bookViews>
    <workbookView xWindow="0" yWindow="0" windowWidth="2775" windowHeight="0"/>
  </bookViews>
  <sheets>
    <sheet name="01-Mapa de riesgo-UO" sheetId="12" r:id="rId1"/>
    <sheet name="02-Plan Mitigación" sheetId="8" r:id="rId2"/>
    <sheet name="03-Seguimiento" sheetId="7" r:id="rId3"/>
    <sheet name="Hoja1" sheetId="9" state="hidden" r:id="rId4"/>
    <sheet name="INSTRUCTIVO" sheetId="10" r:id="rId5"/>
    <sheet name="ESCALA" sheetId="11" r:id="rId6"/>
    <sheet name="FACTORES" sheetId="13" r:id="rId7"/>
  </sheets>
  <externalReferences>
    <externalReference r:id="rId8"/>
  </externalReferences>
  <definedNames>
    <definedName name="_xlnm._FilterDatabase" localSheetId="0" hidden="1">'01-Mapa de riesgo-UO'!$10:$625</definedName>
    <definedName name="_xlnm._FilterDatabase" localSheetId="1" hidden="1">'02-Plan Mitigación'!$A$9:$S$627</definedName>
    <definedName name="_xlnm._FilterDatabase" localSheetId="2" hidden="1">'03-Seguimiento'!$A$9:$AC$628</definedName>
    <definedName name="_VICERRECTORÍA_INVESTIGACIONES_INNOVACIÓN_Y_EXTENSIÓN_">'01-Mapa de riesgo-UO'!$BE$741</definedName>
    <definedName name="_VICERRECTORÍA_RESPONSABILIDAD_SOCIAL_Y_BIENESTAR_UNIVERSITARIO_">'01-Mapa de riesgo-UO'!$BO$741:$BO$7454</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riesgo-UO'!$BZ$741</definedName>
    <definedName name="ALIANZAS_ESTRATÉGICAS" localSheetId="0">'01-Mapa de riesgo-UO'!#REF!</definedName>
    <definedName name="ALIANZAS_ESTRATÉGICAS">#REF!</definedName>
    <definedName name="Ambiental" localSheetId="0">'01-Mapa de riesgo-UO'!$K$748:$K$752</definedName>
    <definedName name="Ambiental">#REF!</definedName>
    <definedName name="Aplicados_efectivos_No_Documentados">'01-Mapa de riesgo-UO'!#REF!</definedName>
    <definedName name="Aplicados_No_efectivos">'01-Mapa de riesgo-UO'!#REF!</definedName>
    <definedName name="_xlnm.Print_Area" localSheetId="5">ESCALA!$A$1:$U$54</definedName>
    <definedName name="ASEGURAMIENTO_DE_LA_CALIDAD_INSTITUCIONAL" localSheetId="0">'01-Mapa de riesgo-UO'!$AX$749:$AX$751</definedName>
    <definedName name="ASEGURAMIENTO_DE_LA_CALIDAD_INSTITUCIONAL">#REF!</definedName>
    <definedName name="ASUMIR">'03-Seguimiento'!$W$672</definedName>
    <definedName name="BIBLIOTECA_E_INFORMACIÓN_CIENTIFICA" localSheetId="0">'01-Mapa de riesgo-UO'!$CA$741</definedName>
    <definedName name="BIBLIOTECA_E_INFORMACIÓN_CIENTIFICA">#REF!</definedName>
    <definedName name="BIENESTAR_INSTITUCIONAL" localSheetId="0">'01-Mapa de riesgo-UO'!#REF!</definedName>
    <definedName name="BIENESTAR_INSTITUCIONAL">#REF!</definedName>
    <definedName name="CLASE_RIESGO">'01-Mapa de riesgo-UO'!$J$740:$J$750</definedName>
    <definedName name="COBERTURA_CON_CALIDAD" localSheetId="0">'01-Mapa de riesgo-UO'!#REF!</definedName>
    <definedName name="COBERTURA_CON_CALIDAD">#REF!</definedName>
    <definedName name="COMPARTIR">'03-Seguimiento'!$X$672:$X$674</definedName>
    <definedName name="COMUNICACIONES" localSheetId="0">'01-Mapa de riesgo-UO'!#REF!</definedName>
    <definedName name="COMUNICACIONES">#REF!</definedName>
    <definedName name="Contable" localSheetId="0">'01-Mapa de riesgo-UO'!$L$748:$L$752</definedName>
    <definedName name="Contable">#REF!</definedName>
    <definedName name="CONTROL_INTERNO" localSheetId="0">'01-Mapa de riesgo-UO'!$BR$741</definedName>
    <definedName name="CONTROL_INTERNO">#REF!</definedName>
    <definedName name="CONTROL_INTERNO_DISCIPLINARIO" localSheetId="0">'01-Mapa de riesgo-UO'!$BS$741</definedName>
    <definedName name="CONTROL_INTERNO_DISCIPLINARIO">#REF!</definedName>
    <definedName name="CONTROL_SEGUIMIENTO" localSheetId="0">'01-Mapa de riesgo-UO'!$AX$753:$AX$760</definedName>
    <definedName name="CONTROL_SEGUIMIENTO">#REF!</definedName>
    <definedName name="CONTROLES">'01-Mapa de riesgo-UO'!$S$740:$S$744</definedName>
    <definedName name="Corrupción" localSheetId="0">'01-Mapa de riesgo-UO'!$M$748:$M$750</definedName>
    <definedName name="Corrupción">#REF!</definedName>
    <definedName name="Cumplimiento" localSheetId="0">'01-Mapa de riesgo-UO'!$N$748:$N$752</definedName>
    <definedName name="CUMPLIMIENTO">'03-Seguimiento'!#REF!</definedName>
    <definedName name="CUMPLIMIENTO_PARCIAL">'03-Seguimiento'!$W$680</definedName>
    <definedName name="CUMPLIMIENTO_TOTAL">'03-Seguimiento'!$Y$680:$Y$681</definedName>
    <definedName name="DEMAS" localSheetId="0">'01-Mapa de riesgo-UO'!#REF!</definedName>
    <definedName name="DEMAS">#REF!</definedName>
    <definedName name="Derechos_Humanos" localSheetId="0">'01-Mapa de riesgo-UO'!$O$748:$O$750</definedName>
    <definedName name="Derechos_Humanos">#REF!</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riesgo-UO'!$P$748:$P$752</definedName>
    <definedName name="Estratégico">#REF!</definedName>
    <definedName name="EVAL_PERIODICIDAD">'01-Mapa de riesgo-UO'!$AK$740:$AK$741</definedName>
    <definedName name="EVITAR">'03-Seguimiento'!$AA$672:$AA$674</definedName>
    <definedName name="EXTENSIÓN_PROYECCIÓN_SOCIAL" localSheetId="0">'01-Mapa de riesgo-UO'!$E$825</definedName>
    <definedName name="EXTENSIÓN_PROYECCIÓN_SOCIAL">#REF!</definedName>
    <definedName name="EXTERNO">'01-Mapa de riesgo-UO'!$I$740:$I$745</definedName>
    <definedName name="FACTOR">'01-Mapa de riesgo-UO'!$G$740:$G$741</definedName>
    <definedName name="FACULTAD_BELLAS_ARTES_HUMANIDADES" localSheetId="0">'01-Mapa de riesgo-UO'!$CD$741:$CD$744</definedName>
    <definedName name="FACULTAD_BELLAS_ARTES_HUMANIDADES">#REF!</definedName>
    <definedName name="FACULTAD_CIENCIAS_AGRARIAS_AGROINDUSTRIA" localSheetId="0">'01-Mapa de riesgo-UO'!$CE$741:$CE$744</definedName>
    <definedName name="FACULTAD_CIENCIAS_AGRARIAS_AGROINDUSTRIA">#REF!</definedName>
    <definedName name="FACULTAD_CIENCIAS_AMBIENTALES" localSheetId="0">'01-Mapa de riesgo-UO'!$CF$741:$CF$744</definedName>
    <definedName name="FACULTAD_CIENCIAS_AMBIENTALES">#REF!</definedName>
    <definedName name="FACULTAD_CIENCIAS_BÁSICAS" localSheetId="0">'01-Mapa de riesgo-UO'!$CG$741:$CG$744</definedName>
    <definedName name="FACULTAD_CIENCIAS_BÁSICAS">#REF!</definedName>
    <definedName name="FACULTAD_CIENCIAS_DE_LA_EDUCACIÓN" localSheetId="0">'01-Mapa de riesgo-UO'!$CH$741:$CH$744</definedName>
    <definedName name="FACULTAD_CIENCIAS_DE_LA_EDUCACIÓN">#REF!</definedName>
    <definedName name="FACULTAD_CIENCIAS_DE_LA_SALUD" localSheetId="0">'01-Mapa de riesgo-UO'!$CI$741:$CI$744</definedName>
    <definedName name="FACULTAD_CIENCIAS_DE_LA_SALUD">#REF!</definedName>
    <definedName name="FACULTAD_DE_CIENCIAS_EMPRESARIALES">'01-Mapa de riesgo-UO'!$CJ$741:$CJ$744</definedName>
    <definedName name="FACULTAD_INGENIERÍA_INDUSTRIAL" localSheetId="0">'01-Mapa de riesgo-UO'!#REF!</definedName>
    <definedName name="FACULTAD_INGENIERÍA_INDUSTRIAL">#REF!</definedName>
    <definedName name="FACULTAD_INGENIERÍA_MECÁNICA" localSheetId="0">'01-Mapa de riesgo-UO'!$CK$741:$CK$744</definedName>
    <definedName name="FACULTAD_INGENIERÍA_MECÁNICA">#REF!</definedName>
    <definedName name="FACULTAD_INGENIERÍAS" localSheetId="0">'01-Mapa de riesgo-UO'!$CL$741:$CL$744</definedName>
    <definedName name="FACULTAD_INGENIERÍAS">#REF!</definedName>
    <definedName name="FACULTAD_TECNOLOGÍA">'01-Mapa de riesgo-UO'!$CM$741:$CM$744</definedName>
    <definedName name="Financiero" localSheetId="0">'01-Mapa de riesgo-UO'!$R$748:$R$752</definedName>
    <definedName name="Financiero">#REF!</definedName>
    <definedName name="GESTIÓN_DE_DOCUMENTOS" localSheetId="0">'01-Mapa de riesgo-UO'!#REF!</definedName>
    <definedName name="GESTIÓN_DE_DOCUMENTOS">#REF!</definedName>
    <definedName name="GESTIÓN_DE_SERVICIOS_INSTITUCIONALES" localSheetId="0">'01-Mapa de riesgo-UO'!$BX$741:$BX$742</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riesgo-UO'!$BV$741</definedName>
    <definedName name="GESTIÓN_DEL_TALENTO_HUMANO">'01-Mapa de riesgo-UO'!$BW$741:$BW$742</definedName>
    <definedName name="GESTIÓN_FINANCIERA" localSheetId="0">'01-Mapa de riesgo-UO'!$BU$741</definedName>
    <definedName name="GESTIÓN_FINANCIERA">#REF!</definedName>
    <definedName name="GRAVE" localSheetId="0">'01-Mapa de riesgo-UO'!$AY$823:$AY$826</definedName>
    <definedName name="GRAVE">'03-Seguimiento'!$G$688</definedName>
    <definedName name="GRUPO_INVESTIGACIÓN_AGUAS_SANEAMIENTO" localSheetId="0">'01-Mapa de riesgo-UO'!$CV$741</definedName>
    <definedName name="GRUPO_INVESTIGACIÓN_AGUAS_SANEAMIENTO">#REF!</definedName>
    <definedName name="Imagen" localSheetId="0">'01-Mapa de riesgo-UO'!$S$748:$S$752</definedName>
    <definedName name="Imagen">#REF!</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riesgo-UO'!$T$748:$T$750</definedName>
    <definedName name="Información">#REF!</definedName>
    <definedName name="INSTITUCIONAL">'01-Mapa de riesgo-UO'!$L$740:$L$741</definedName>
    <definedName name="INTERNACIONALIZACIÓN" localSheetId="0">'01-Mapa de riesgo-UO'!#REF!</definedName>
    <definedName name="INTERNACIONALIZACIÓN">#REF!</definedName>
    <definedName name="INTERNO">'01-Mapa de riesgo-UO'!$H$740:$H$746</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riesgo-UO'!$BK$741</definedName>
    <definedName name="JURIDICA">#REF!</definedName>
    <definedName name="Laborales" localSheetId="0">'01-Mapa de riesgo-UO'!#REF!</definedName>
    <definedName name="Laborales">#REF!</definedName>
    <definedName name="LABORATORIO_AGUAS_ALIMENTOS" localSheetId="0">'01-Mapa de riesgo-UO'!$CP$741</definedName>
    <definedName name="LABORATORIO_AGUAS_ALIMENTOS">#REF!</definedName>
    <definedName name="LABORATORIO_BIOLOGÍA_MOLECULAR">'01-Mapa de riesgo-UO'!$CW$741</definedName>
    <definedName name="LABORATORIO_DE_METROOLOGIA_DE_VARIABLES_ELECTRICAS" localSheetId="0">'01-Mapa de riesgo-UO'!$CQ$741</definedName>
    <definedName name="LABORATORIO_DE_METROOLOGIA_DE_VARIABLES_ELECTRICAS">#REF!</definedName>
    <definedName name="LABORATORIO_ENSAYOS_NO_DESTRUCTIVOS_DESTRUCTIVOS" localSheetId="0">'01-Mapa de riesgo-UO'!$CR$741</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riesgo-UO'!$CO$741</definedName>
    <definedName name="LABORATORIO_GENÉTICA_MÉDICA" localSheetId="0">'01-Mapa de riesgo-UO'!$CS$741</definedName>
    <definedName name="LABORATORIO_GENÉTICA_MÉDICA">#REF!</definedName>
    <definedName name="LABORATORIO_METROLOGÍA_DIMENSIONAL">'01-Mapa de riesgo-UO'!#REF!</definedName>
    <definedName name="LABORATORIO_QUÍMICA_AMBIENTAL" localSheetId="0">'01-Mapa de riesgo-UO'!$CT$741</definedName>
    <definedName name="LABORATORIO_QUÍMICA_AMBIENTAL">#REF!</definedName>
    <definedName name="LEVE" localSheetId="0">'01-Mapa de riesgo-UO'!$AW$823</definedName>
    <definedName name="LEVE">'03-Seguimiento'!$I$688:$I$1048576</definedName>
    <definedName name="MAPA" localSheetId="0">'01-Mapa de riesgo-UO'!$A$740:$A$742</definedName>
    <definedName name="MAPA">#REF!</definedName>
    <definedName name="MODERADO" localSheetId="0">'01-Mapa de riesgo-UO'!$AX$823:$AX$825</definedName>
    <definedName name="MODERADO">'03-Seguimiento'!$H$688:$H$1048576</definedName>
    <definedName name="NIVEL">'01-Mapa de riesgo-UO'!A$822:C$822</definedName>
    <definedName name="NIVEL_AUTOMAT">'01-Mapa de riesgo-UO'!$AA$740:$AA$742</definedName>
    <definedName name="NIVEL_EXPOSICION">'01-Mapa de riesgo-UO'!$AT$740:$AT$742</definedName>
    <definedName name="nnnn" localSheetId="0">'01-Mapa de riesgo-UO'!#REF!</definedName>
    <definedName name="nnnn">#REF!</definedName>
    <definedName name="No_aplicados">'01-Mapa de riesgo-UO'!#REF!</definedName>
    <definedName name="NO_CUMPLIDA">'03-Seguimiento'!$X$680</definedName>
    <definedName name="No_existen">'01-Mapa de riesgo-UO'!#REF!</definedName>
    <definedName name="OBJETIVOS" localSheetId="0">'01-Mapa de riesgo-UO'!#REF!</definedName>
    <definedName name="OBJETIVOS">#REF!</definedName>
    <definedName name="OEC">'01-Mapa de riesgo-UO'!$BC$749:$BC$757</definedName>
    <definedName name="Operacional" localSheetId="0">'01-Mapa de riesgo-UO'!$W$748:$W$752</definedName>
    <definedName name="Operacional">#REF!</definedName>
    <definedName name="ORGANISMO_CERTIFICADOR_DE_SISTEMAS_DE_GESTIÓN_QLCT" localSheetId="0">'01-Mapa de riesgo-UO'!$CU$741</definedName>
    <definedName name="ORGANISMO_CERTIFICADOR_DE_SISTEMAS_DE_GESTIÓN_QLCT">#REF!</definedName>
    <definedName name="PDI" localSheetId="0">'01-Mapa de riesgo-UO'!$BC$740:$BC$744</definedName>
    <definedName name="PDI">#REF!</definedName>
    <definedName name="PERIODICIDAD">'01-Mapa de riesgo-UO'!$AL$740:$AL$749</definedName>
    <definedName name="PLANEACIÓN" localSheetId="0">'01-Mapa de riesgo-UO'!$BP$741:$BP$743</definedName>
    <definedName name="PLANEACIÓN">#REF!</definedName>
    <definedName name="PLANEACIÓN_">'01-Mapa de riesgo-UO'!$BE$742</definedName>
    <definedName name="PLANEACIÓN_PDI">'01-Mapa de riesgo-UO'!$DB$741</definedName>
    <definedName name="Presupuestal" localSheetId="0">'01-Mapa de riesgo-UO'!#REF!</definedName>
    <definedName name="Presupuestal">#REF!</definedName>
    <definedName name="PROBABILIDAD" localSheetId="0">'01-Mapa de riesgo-UO'!$N$740:$N$744</definedName>
    <definedName name="PROBABILIDAD">#REF!</definedName>
    <definedName name="PROCESOS" localSheetId="0">'01-Mapa de riesgo-UO'!$BG$740:$BG$767</definedName>
    <definedName name="PROCESOS">#REF!</definedName>
    <definedName name="PROCESOSA">'01-Mapa de riesgo-UO'!#REF!</definedName>
    <definedName name="RECTORÍA" localSheetId="0">'01-Mapa de riesgo-UO'!$BJ$741:$BJ$742</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riesgo-UO'!$BY$741</definedName>
    <definedName name="REDUCIR">'03-Seguimiento'!$Y$672:$Y$674</definedName>
    <definedName name="RELACIONES_INTERNACIONALES" localSheetId="0">'01-Mapa de riesgo-UO'!$BQ$741</definedName>
    <definedName name="RELACIONES_INTERNACIONALES">#REF!</definedName>
    <definedName name="RELACIONES_INTERNACIONALES_">'01-Mapa de riesgo-UO'!#REF!</definedName>
    <definedName name="RESPONSABILIDAD">'01-Mapa de riesgo-UO'!$AG$740:$AG$741</definedName>
    <definedName name="RESPONSABLES_PDI" localSheetId="0">'01-Mapa de riesgo-UO'!#REF!</definedName>
    <definedName name="RESPONSABLES_PDI">#REF!</definedName>
    <definedName name="SECRETARIA_GENERAL" localSheetId="0">'01-Mapa de riesgo-UO'!$BT$741</definedName>
    <definedName name="SECRETARIA_GENERAL">#REF!</definedName>
    <definedName name="SECRETARIA_GENERAL_Gestión_de_Documentos">'01-Mapa de riesgo-UO'!#REF!</definedName>
    <definedName name="Seguridad_y_Salud_en_el_trabajo" localSheetId="0">'01-Mapa de riesgo-UO'!$AF$748:$AF$752</definedName>
    <definedName name="Seguridad_y_Salud_en_el_trabajo">#REF!</definedName>
    <definedName name="SISTEMA_INTEGRAL_DE_GESTIÓN" localSheetId="0">'01-Mapa de riesgo-UO'!#REF!</definedName>
    <definedName name="SISTEMA_INTEGRAL_DE_GESTIÓN">#REF!</definedName>
    <definedName name="Tecnología" localSheetId="0">'01-Mapa de riesgo-UO'!#REF!</definedName>
    <definedName name="Tecnología">#REF!</definedName>
    <definedName name="Tecnológico" localSheetId="0">'01-Mapa de riesgo-UO'!$AG$748:$AG$752</definedName>
    <definedName name="Tecnológico">#REF!</definedName>
    <definedName name="TIPO" localSheetId="0">'01-Mapa de riesgo-UO'!$AT$10</definedName>
    <definedName name="TIPO">#REF!</definedName>
    <definedName name="_xlnm.Print_Titles" localSheetId="0">'01-Mapa de riesgo-UO'!$8:$8</definedName>
    <definedName name="_xlnm.Print_Titles" localSheetId="1">'02-Plan Mitigación'!$8:$9</definedName>
    <definedName name="_xlnm.Print_Titles" localSheetId="2">'03-Seguimiento'!$8:$9</definedName>
    <definedName name="TRANSFERIR">'03-Seguimiento'!$Z$672:$Z$674</definedName>
    <definedName name="Transparencia" localSheetId="0">'01-Mapa de riesgo-UO'!#REF!</definedName>
    <definedName name="Transparencia">#REF!</definedName>
    <definedName name="UNIDAD">'01-Mapa de riesgo-UO'!$BA$740:$BA$764</definedName>
    <definedName name="UNIVIRTUAL" localSheetId="0">'01-Mapa de riesgo-UO'!#REF!</definedName>
    <definedName name="UNIVIRTUAL">#REF!</definedName>
    <definedName name="VICERRECTORÍA_ACADÉMICA" localSheetId="0">'01-Mapa de riesgo-UO'!$BN$741:$BN$745</definedName>
    <definedName name="VICERRECTORÍA_ACADÉMICA">#REF!</definedName>
    <definedName name="VICERRECTORÍA_ACADÉMICA_">'01-Mapa de riesgo-UO'!$BE$740</definedName>
    <definedName name="VICERRECTORÍA_ACADÉMICA_PDI">'01-Mapa de riesgo-UO'!$CZ$741</definedName>
    <definedName name="VICERRECTORÍA_ACADÉMICA_Univirtual">'01-Mapa de riesgo-UO'!#REF!</definedName>
    <definedName name="VICERRECTORIA_ADMINISTRATIVA_FINANCIERA" localSheetId="0">'01-Mapa de riesgo-UO'!$BL$741:$BL$746</definedName>
    <definedName name="VICERRECTORIA_ADMINISTRATIVA_FINANCIERA">#REF!</definedName>
    <definedName name="VICERRECTORIA_ADMINISTRATIVA_FINANCIERA_">'01-Mapa de riesgo-UO'!#REF!</definedName>
    <definedName name="VICERRECTORÍA_ADMINISTRATIVA_FINANCIERA_">'01-Mapa de riesgo-UO'!$BE$743</definedName>
    <definedName name="VICERRECTORÍA_ADMINISTRATIVA_FINANCIERA_PDI">'01-Mapa de riesgo-UO'!$DC$741</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riesgo-UO'!$BM$741:$BM$744</definedName>
    <definedName name="VICERRECTORÍA_INVESTIGACIONES_INNOVACIÓN_Y_EXTENSIÓN_PDI">'01-Mapa de riesgo-UO'!$DA$741</definedName>
    <definedName name="VICERRECTORÍA_RESPONSABILIDAD_SOCIAL_Y_BIENESTAR_UNIVERSITARIO">'01-Mapa de riesgo-UO'!$BO$741:$BO$742</definedName>
    <definedName name="VICERRECTORÍA_RESPONSABILIDAD_SOCIAL_Y_BIENESTAR_UNIVERSITARIO_PDI">'01-Mapa de riesgo-UO'!$BE$744</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625" i="8" l="1"/>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I622" i="8"/>
  <c r="K622" i="8" s="1"/>
  <c r="I625" i="8"/>
  <c r="H616" i="8"/>
  <c r="H619" i="8"/>
  <c r="H622" i="8"/>
  <c r="H625" i="8"/>
  <c r="H532" i="8"/>
  <c r="H535" i="8"/>
  <c r="H538" i="8"/>
  <c r="H541" i="8"/>
  <c r="H544" i="8"/>
  <c r="H547" i="8"/>
  <c r="H550" i="8"/>
  <c r="H553" i="8"/>
  <c r="H556" i="8"/>
  <c r="H559" i="8"/>
  <c r="H562" i="8"/>
  <c r="H565" i="8"/>
  <c r="H568" i="8"/>
  <c r="H571" i="8"/>
  <c r="H574" i="8"/>
  <c r="H577" i="8"/>
  <c r="H580" i="8"/>
  <c r="H583" i="8"/>
  <c r="H586" i="8"/>
  <c r="H589" i="8"/>
  <c r="H592" i="8"/>
  <c r="H595" i="8"/>
  <c r="H598" i="8"/>
  <c r="H601" i="8"/>
  <c r="H604" i="8"/>
  <c r="H607" i="8"/>
  <c r="H610" i="8"/>
  <c r="H613"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442" i="8"/>
  <c r="H445" i="8"/>
  <c r="H448" i="8"/>
  <c r="H451" i="8"/>
  <c r="H454" i="8"/>
  <c r="H436" i="8"/>
  <c r="H439" i="8"/>
  <c r="H430" i="8"/>
  <c r="H433" i="8"/>
  <c r="H427" i="8"/>
  <c r="H424" i="8"/>
  <c r="H415" i="8"/>
  <c r="H418" i="8"/>
  <c r="H421" i="8"/>
  <c r="H406" i="8"/>
  <c r="H409" i="8"/>
  <c r="H412" i="8"/>
  <c r="H373" i="8"/>
  <c r="H376" i="8"/>
  <c r="H379" i="8"/>
  <c r="H382" i="8"/>
  <c r="H385" i="8"/>
  <c r="H388" i="8"/>
  <c r="H391" i="8"/>
  <c r="H394" i="8"/>
  <c r="H397" i="8"/>
  <c r="H400" i="8"/>
  <c r="H403" i="8"/>
  <c r="H355" i="8"/>
  <c r="H358" i="8"/>
  <c r="H361" i="8"/>
  <c r="H364" i="8"/>
  <c r="H367" i="8"/>
  <c r="H370" i="8"/>
  <c r="H352" i="8"/>
  <c r="H280" i="8"/>
  <c r="H283" i="8"/>
  <c r="H286" i="8"/>
  <c r="H289" i="8"/>
  <c r="H292" i="8"/>
  <c r="H295" i="8"/>
  <c r="H298" i="8"/>
  <c r="H301" i="8"/>
  <c r="H304" i="8"/>
  <c r="H307" i="8"/>
  <c r="H310" i="8"/>
  <c r="H313" i="8"/>
  <c r="H316" i="8"/>
  <c r="H319" i="8"/>
  <c r="H322" i="8"/>
  <c r="H325" i="8"/>
  <c r="H328" i="8"/>
  <c r="H331" i="8"/>
  <c r="H334" i="8"/>
  <c r="H337" i="8"/>
  <c r="H340" i="8"/>
  <c r="H343" i="8"/>
  <c r="H346" i="8"/>
  <c r="H349"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13" i="8"/>
  <c r="H16" i="8"/>
  <c r="H19" i="8"/>
  <c r="H22" i="8"/>
  <c r="H25" i="8"/>
  <c r="H28" i="8"/>
  <c r="H31" i="8"/>
  <c r="H34" i="8"/>
  <c r="H37" i="8"/>
  <c r="H40" i="8"/>
  <c r="H43" i="8"/>
  <c r="H46" i="8"/>
  <c r="H49" i="8"/>
  <c r="H52" i="8"/>
  <c r="H55" i="8"/>
  <c r="H58" i="8"/>
  <c r="H61" i="8"/>
  <c r="H64" i="8"/>
  <c r="H67" i="8"/>
  <c r="H70" i="8"/>
  <c r="H73"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E13" i="8"/>
  <c r="F13" i="8"/>
  <c r="E16" i="8"/>
  <c r="F16" i="8"/>
  <c r="E19" i="8"/>
  <c r="F19" i="8"/>
  <c r="E22" i="8"/>
  <c r="F22" i="8"/>
  <c r="E25" i="8"/>
  <c r="F25" i="8"/>
  <c r="E28" i="8"/>
  <c r="F28" i="8"/>
  <c r="E31" i="8"/>
  <c r="F31" i="8"/>
  <c r="E34" i="8"/>
  <c r="F34" i="8"/>
  <c r="E37" i="8"/>
  <c r="F37" i="8"/>
  <c r="E40" i="8"/>
  <c r="F40" i="8"/>
  <c r="E43" i="8"/>
  <c r="F43" i="8"/>
  <c r="E46" i="8"/>
  <c r="F46" i="8"/>
  <c r="E49" i="8"/>
  <c r="F49" i="8"/>
  <c r="E52" i="8"/>
  <c r="F52" i="8"/>
  <c r="E55" i="8"/>
  <c r="F55" i="8"/>
  <c r="E58" i="8"/>
  <c r="F58" i="8"/>
  <c r="E61" i="8"/>
  <c r="F61" i="8"/>
  <c r="E64" i="8"/>
  <c r="F64" i="8"/>
  <c r="E67" i="8"/>
  <c r="F67" i="8"/>
  <c r="E70" i="8"/>
  <c r="F70" i="8"/>
  <c r="E73" i="8"/>
  <c r="F73" i="8"/>
  <c r="E76" i="8"/>
  <c r="F76" i="8"/>
  <c r="E79" i="8"/>
  <c r="F79" i="8"/>
  <c r="E82" i="8"/>
  <c r="F82" i="8"/>
  <c r="E85" i="8"/>
  <c r="F85" i="8"/>
  <c r="E88" i="8"/>
  <c r="F88" i="8"/>
  <c r="E91" i="8"/>
  <c r="F91" i="8"/>
  <c r="E94" i="8"/>
  <c r="F94" i="8"/>
  <c r="E97" i="8"/>
  <c r="F97" i="8"/>
  <c r="E100" i="8"/>
  <c r="F100" i="8"/>
  <c r="E103" i="8"/>
  <c r="F103" i="8"/>
  <c r="E106" i="8"/>
  <c r="F106" i="8"/>
  <c r="E109" i="8"/>
  <c r="F109" i="8"/>
  <c r="E112" i="8"/>
  <c r="F112" i="8"/>
  <c r="E115" i="8"/>
  <c r="F115" i="8"/>
  <c r="E118" i="8"/>
  <c r="F118" i="8"/>
  <c r="E121" i="8"/>
  <c r="F121" i="8"/>
  <c r="E124" i="8"/>
  <c r="F124" i="8"/>
  <c r="E127" i="8"/>
  <c r="F127" i="8"/>
  <c r="E130" i="8"/>
  <c r="F130" i="8"/>
  <c r="E133" i="8"/>
  <c r="F133" i="8"/>
  <c r="E136" i="8"/>
  <c r="F136" i="8"/>
  <c r="E139" i="8"/>
  <c r="F139" i="8"/>
  <c r="E142" i="8"/>
  <c r="F142" i="8"/>
  <c r="E145" i="8"/>
  <c r="F145" i="8"/>
  <c r="E148" i="8"/>
  <c r="F148" i="8"/>
  <c r="E151" i="8"/>
  <c r="F151" i="8"/>
  <c r="E154" i="8"/>
  <c r="F154" i="8"/>
  <c r="E157" i="8"/>
  <c r="F157" i="8"/>
  <c r="E160" i="8"/>
  <c r="F160" i="8"/>
  <c r="E163" i="8"/>
  <c r="F163" i="8"/>
  <c r="E166" i="8"/>
  <c r="F166" i="8"/>
  <c r="E169" i="8"/>
  <c r="F169" i="8"/>
  <c r="E172" i="8"/>
  <c r="F172" i="8"/>
  <c r="E175" i="8"/>
  <c r="F175" i="8"/>
  <c r="E178" i="8"/>
  <c r="F178" i="8"/>
  <c r="E181" i="8"/>
  <c r="F181" i="8"/>
  <c r="E184" i="8"/>
  <c r="F184" i="8"/>
  <c r="E187" i="8"/>
  <c r="F187" i="8"/>
  <c r="E190" i="8"/>
  <c r="F190" i="8"/>
  <c r="E193" i="8"/>
  <c r="F193" i="8"/>
  <c r="E196" i="8"/>
  <c r="F196" i="8"/>
  <c r="E199" i="8"/>
  <c r="F199" i="8"/>
  <c r="E202" i="8"/>
  <c r="F202" i="8"/>
  <c r="E205" i="8"/>
  <c r="F205" i="8"/>
  <c r="E208" i="8"/>
  <c r="F208" i="8"/>
  <c r="E211" i="8"/>
  <c r="F211" i="8"/>
  <c r="E214" i="8"/>
  <c r="F214" i="8"/>
  <c r="E217" i="8"/>
  <c r="F217" i="8"/>
  <c r="E220" i="8"/>
  <c r="F220" i="8"/>
  <c r="E223" i="8"/>
  <c r="F223" i="8"/>
  <c r="E226" i="8"/>
  <c r="F226" i="8"/>
  <c r="E229" i="8"/>
  <c r="F229" i="8"/>
  <c r="E232" i="8"/>
  <c r="F232" i="8"/>
  <c r="E235" i="8"/>
  <c r="F235" i="8"/>
  <c r="E238" i="8"/>
  <c r="F238" i="8"/>
  <c r="E241" i="8"/>
  <c r="F241" i="8"/>
  <c r="E244" i="8"/>
  <c r="F244" i="8"/>
  <c r="E247" i="8"/>
  <c r="F247" i="8"/>
  <c r="E250" i="8"/>
  <c r="F250" i="8"/>
  <c r="E253" i="8"/>
  <c r="F253" i="8"/>
  <c r="E256" i="8"/>
  <c r="F256" i="8"/>
  <c r="E259" i="8"/>
  <c r="F259" i="8"/>
  <c r="E262" i="8"/>
  <c r="F262" i="8"/>
  <c r="E265" i="8"/>
  <c r="F265" i="8"/>
  <c r="E268" i="8"/>
  <c r="F268" i="8"/>
  <c r="E271" i="8"/>
  <c r="F271" i="8"/>
  <c r="E274" i="8"/>
  <c r="F274" i="8"/>
  <c r="E277" i="8"/>
  <c r="F277" i="8"/>
  <c r="E280" i="8"/>
  <c r="F280" i="8"/>
  <c r="E283" i="8"/>
  <c r="F283" i="8"/>
  <c r="E286" i="8"/>
  <c r="F286" i="8"/>
  <c r="E289" i="8"/>
  <c r="F289" i="8"/>
  <c r="E292" i="8"/>
  <c r="F292" i="8"/>
  <c r="E295" i="8"/>
  <c r="F295" i="8"/>
  <c r="E298" i="8"/>
  <c r="F298" i="8"/>
  <c r="E301" i="8"/>
  <c r="F301" i="8"/>
  <c r="E304" i="8"/>
  <c r="F304" i="8"/>
  <c r="E307" i="8"/>
  <c r="F307" i="8"/>
  <c r="E310" i="8"/>
  <c r="F310" i="8"/>
  <c r="E313" i="8"/>
  <c r="F313" i="8"/>
  <c r="E316" i="8"/>
  <c r="F316" i="8"/>
  <c r="E319" i="8"/>
  <c r="F319" i="8"/>
  <c r="E322" i="8"/>
  <c r="F322" i="8"/>
  <c r="E325" i="8"/>
  <c r="F325" i="8"/>
  <c r="E328" i="8"/>
  <c r="F328" i="8"/>
  <c r="E331" i="8"/>
  <c r="F331" i="8"/>
  <c r="E334" i="8"/>
  <c r="F334" i="8"/>
  <c r="E337" i="8"/>
  <c r="F337" i="8"/>
  <c r="E340" i="8"/>
  <c r="F340" i="8"/>
  <c r="E343" i="8"/>
  <c r="F343" i="8"/>
  <c r="E346" i="8"/>
  <c r="F346" i="8"/>
  <c r="E349" i="8"/>
  <c r="F349" i="8"/>
  <c r="E352" i="8"/>
  <c r="F352" i="8"/>
  <c r="E355" i="8"/>
  <c r="F355" i="8"/>
  <c r="E358" i="8"/>
  <c r="F358" i="8"/>
  <c r="E361" i="8"/>
  <c r="F361" i="8"/>
  <c r="E364" i="8"/>
  <c r="F364" i="8"/>
  <c r="E367" i="8"/>
  <c r="F367" i="8"/>
  <c r="E370" i="8"/>
  <c r="F370" i="8"/>
  <c r="E373" i="8"/>
  <c r="F373" i="8"/>
  <c r="E376" i="8"/>
  <c r="F376" i="8"/>
  <c r="E379" i="8"/>
  <c r="F379" i="8"/>
  <c r="E382" i="8"/>
  <c r="F382" i="8"/>
  <c r="E385" i="8"/>
  <c r="F385" i="8"/>
  <c r="E388" i="8"/>
  <c r="F388" i="8"/>
  <c r="E391" i="8"/>
  <c r="F391" i="8"/>
  <c r="E394" i="8"/>
  <c r="F394" i="8"/>
  <c r="E397" i="8"/>
  <c r="F397" i="8"/>
  <c r="E400" i="8"/>
  <c r="F400" i="8"/>
  <c r="E403" i="8"/>
  <c r="F403" i="8"/>
  <c r="E406" i="8"/>
  <c r="F406" i="8"/>
  <c r="E409" i="8"/>
  <c r="F409" i="8"/>
  <c r="E412" i="8"/>
  <c r="F412" i="8"/>
  <c r="E415" i="8"/>
  <c r="F415" i="8"/>
  <c r="E418" i="8"/>
  <c r="F418" i="8"/>
  <c r="E421" i="8"/>
  <c r="F421" i="8"/>
  <c r="E424" i="8"/>
  <c r="F424" i="8"/>
  <c r="E427" i="8"/>
  <c r="F427" i="8"/>
  <c r="E430" i="8"/>
  <c r="F430" i="8"/>
  <c r="E433" i="8"/>
  <c r="F433" i="8"/>
  <c r="E436" i="8"/>
  <c r="F436" i="8"/>
  <c r="E439" i="8"/>
  <c r="F439" i="8"/>
  <c r="E442" i="8"/>
  <c r="F442" i="8"/>
  <c r="E445" i="8"/>
  <c r="F445" i="8"/>
  <c r="E448" i="8"/>
  <c r="F448" i="8"/>
  <c r="E451" i="8"/>
  <c r="F451" i="8"/>
  <c r="E454" i="8"/>
  <c r="F454" i="8"/>
  <c r="E457" i="8"/>
  <c r="F457" i="8"/>
  <c r="E460" i="8"/>
  <c r="F460" i="8"/>
  <c r="E463" i="8"/>
  <c r="F463" i="8"/>
  <c r="E466" i="8"/>
  <c r="F466" i="8"/>
  <c r="E469" i="8"/>
  <c r="F469" i="8"/>
  <c r="E472" i="8"/>
  <c r="F472" i="8"/>
  <c r="E475" i="8"/>
  <c r="F475" i="8"/>
  <c r="E478" i="8"/>
  <c r="F478" i="8"/>
  <c r="E481" i="8"/>
  <c r="F481" i="8"/>
  <c r="E484" i="8"/>
  <c r="F484" i="8"/>
  <c r="E487" i="8"/>
  <c r="F487" i="8"/>
  <c r="E490" i="8"/>
  <c r="F490" i="8"/>
  <c r="E493" i="8"/>
  <c r="F493" i="8"/>
  <c r="E496" i="8"/>
  <c r="F496" i="8"/>
  <c r="E499" i="8"/>
  <c r="F499" i="8"/>
  <c r="E502" i="8"/>
  <c r="F502" i="8"/>
  <c r="E505" i="8"/>
  <c r="F505" i="8"/>
  <c r="E508" i="8"/>
  <c r="F508" i="8"/>
  <c r="E511" i="8"/>
  <c r="F511" i="8"/>
  <c r="E514" i="8"/>
  <c r="F514" i="8"/>
  <c r="E517" i="8"/>
  <c r="F517" i="8"/>
  <c r="E520" i="8"/>
  <c r="F520" i="8"/>
  <c r="E523" i="8"/>
  <c r="F523" i="8"/>
  <c r="E526" i="8"/>
  <c r="F526" i="8"/>
  <c r="E529" i="8"/>
  <c r="F529" i="8"/>
  <c r="E532" i="8"/>
  <c r="F532" i="8"/>
  <c r="E535" i="8"/>
  <c r="F535" i="8"/>
  <c r="E538" i="8"/>
  <c r="F538" i="8"/>
  <c r="E541" i="8"/>
  <c r="F541" i="8"/>
  <c r="E544" i="8"/>
  <c r="F544" i="8"/>
  <c r="E547" i="8"/>
  <c r="F547" i="8"/>
  <c r="E550" i="8"/>
  <c r="F550" i="8"/>
  <c r="E553" i="8"/>
  <c r="F553" i="8"/>
  <c r="E556" i="8"/>
  <c r="F556" i="8"/>
  <c r="E559" i="8"/>
  <c r="F559" i="8"/>
  <c r="E562" i="8"/>
  <c r="F562" i="8"/>
  <c r="E565" i="8"/>
  <c r="F565" i="8"/>
  <c r="E568" i="8"/>
  <c r="F568" i="8"/>
  <c r="E571" i="8"/>
  <c r="F571" i="8"/>
  <c r="E574" i="8"/>
  <c r="F574" i="8"/>
  <c r="E577" i="8"/>
  <c r="F577" i="8"/>
  <c r="E580" i="8"/>
  <c r="F580" i="8"/>
  <c r="E583" i="8"/>
  <c r="F583" i="8"/>
  <c r="E586" i="8"/>
  <c r="F586" i="8"/>
  <c r="E589" i="8"/>
  <c r="F589" i="8"/>
  <c r="E592" i="8"/>
  <c r="F592" i="8"/>
  <c r="E595" i="8"/>
  <c r="F595" i="8"/>
  <c r="E598" i="8"/>
  <c r="F598" i="8"/>
  <c r="E601" i="8"/>
  <c r="F601" i="8"/>
  <c r="E604" i="8"/>
  <c r="F604" i="8"/>
  <c r="E607" i="8"/>
  <c r="F607" i="8"/>
  <c r="E610" i="8"/>
  <c r="F610" i="8"/>
  <c r="E613" i="8"/>
  <c r="F613" i="8"/>
  <c r="E616" i="8"/>
  <c r="F616" i="8"/>
  <c r="E619" i="8"/>
  <c r="F619" i="8"/>
  <c r="E622" i="8"/>
  <c r="F622" i="8"/>
  <c r="E625" i="8"/>
  <c r="F625" i="8"/>
  <c r="D13" i="8"/>
  <c r="D16" i="8"/>
  <c r="D19" i="8"/>
  <c r="D22" i="8"/>
  <c r="D25" i="8"/>
  <c r="D28" i="8"/>
  <c r="D31" i="8"/>
  <c r="D34" i="8"/>
  <c r="D37" i="8"/>
  <c r="D40" i="8"/>
  <c r="D43" i="8"/>
  <c r="D46" i="8"/>
  <c r="D49" i="8"/>
  <c r="D52" i="8"/>
  <c r="D55" i="8"/>
  <c r="D58" i="8"/>
  <c r="D61" i="8"/>
  <c r="D64" i="8"/>
  <c r="D67" i="8"/>
  <c r="D70" i="8"/>
  <c r="D73" i="8"/>
  <c r="D76" i="8"/>
  <c r="D79" i="8"/>
  <c r="D82" i="8"/>
  <c r="D85" i="8"/>
  <c r="D88" i="8"/>
  <c r="D91" i="8"/>
  <c r="D94" i="8"/>
  <c r="D97" i="8"/>
  <c r="D100" i="8"/>
  <c r="D103" i="8"/>
  <c r="D106" i="8"/>
  <c r="D109" i="8"/>
  <c r="D112" i="8"/>
  <c r="D115" i="8"/>
  <c r="D118" i="8"/>
  <c r="D121" i="8"/>
  <c r="D124" i="8"/>
  <c r="D127" i="8"/>
  <c r="D130" i="8"/>
  <c r="D133" i="8"/>
  <c r="D136" i="8"/>
  <c r="D139" i="8"/>
  <c r="D142" i="8"/>
  <c r="D145" i="8"/>
  <c r="D148" i="8"/>
  <c r="D151" i="8"/>
  <c r="D154" i="8"/>
  <c r="D157" i="8"/>
  <c r="D160" i="8"/>
  <c r="D163" i="8"/>
  <c r="D166" i="8"/>
  <c r="D169" i="8"/>
  <c r="D172" i="8"/>
  <c r="D175" i="8"/>
  <c r="D178" i="8"/>
  <c r="D181" i="8"/>
  <c r="D184" i="8"/>
  <c r="D187" i="8"/>
  <c r="D190" i="8"/>
  <c r="D193" i="8"/>
  <c r="D196" i="8"/>
  <c r="D199" i="8"/>
  <c r="D202" i="8"/>
  <c r="D205" i="8"/>
  <c r="D208" i="8"/>
  <c r="D211" i="8"/>
  <c r="D214" i="8"/>
  <c r="D217" i="8"/>
  <c r="D220" i="8"/>
  <c r="D223" i="8"/>
  <c r="D226" i="8"/>
  <c r="D229" i="8"/>
  <c r="D232" i="8"/>
  <c r="D235" i="8"/>
  <c r="D238" i="8"/>
  <c r="D241" i="8"/>
  <c r="D244" i="8"/>
  <c r="D247" i="8"/>
  <c r="D250" i="8"/>
  <c r="D253" i="8"/>
  <c r="D256" i="8"/>
  <c r="D259" i="8"/>
  <c r="D262" i="8"/>
  <c r="D265" i="8"/>
  <c r="D268" i="8"/>
  <c r="D271" i="8"/>
  <c r="D274" i="8"/>
  <c r="D277" i="8"/>
  <c r="D280" i="8"/>
  <c r="D283" i="8"/>
  <c r="D286" i="8"/>
  <c r="D289" i="8"/>
  <c r="D292" i="8"/>
  <c r="D295" i="8"/>
  <c r="D298" i="8"/>
  <c r="D301" i="8"/>
  <c r="D304" i="8"/>
  <c r="D307" i="8"/>
  <c r="D310" i="8"/>
  <c r="D313" i="8"/>
  <c r="D316" i="8"/>
  <c r="D319" i="8"/>
  <c r="D322" i="8"/>
  <c r="D325" i="8"/>
  <c r="D328" i="8"/>
  <c r="D331" i="8"/>
  <c r="D334" i="8"/>
  <c r="D337" i="8"/>
  <c r="D340" i="8"/>
  <c r="D343" i="8"/>
  <c r="D346" i="8"/>
  <c r="D349" i="8"/>
  <c r="D352" i="8"/>
  <c r="D355" i="8"/>
  <c r="D358" i="8"/>
  <c r="D361" i="8"/>
  <c r="D364" i="8"/>
  <c r="D367" i="8"/>
  <c r="D370" i="8"/>
  <c r="D373" i="8"/>
  <c r="D376" i="8"/>
  <c r="D379" i="8"/>
  <c r="D382" i="8"/>
  <c r="D385" i="8"/>
  <c r="D388" i="8"/>
  <c r="D391" i="8"/>
  <c r="D394" i="8"/>
  <c r="D397" i="8"/>
  <c r="D400" i="8"/>
  <c r="D403" i="8"/>
  <c r="D406" i="8"/>
  <c r="D409" i="8"/>
  <c r="D412" i="8"/>
  <c r="D415" i="8"/>
  <c r="D418" i="8"/>
  <c r="D421" i="8"/>
  <c r="D424" i="8"/>
  <c r="D427" i="8"/>
  <c r="D430" i="8"/>
  <c r="D433" i="8"/>
  <c r="D436" i="8"/>
  <c r="D439" i="8"/>
  <c r="D442" i="8"/>
  <c r="D445" i="8"/>
  <c r="D448" i="8"/>
  <c r="D451" i="8"/>
  <c r="D454" i="8"/>
  <c r="D457" i="8"/>
  <c r="D460" i="8"/>
  <c r="D463" i="8"/>
  <c r="D466" i="8"/>
  <c r="D469" i="8"/>
  <c r="D472" i="8"/>
  <c r="D475" i="8"/>
  <c r="D478" i="8"/>
  <c r="D481" i="8"/>
  <c r="D484" i="8"/>
  <c r="D487" i="8"/>
  <c r="D490" i="8"/>
  <c r="D493" i="8"/>
  <c r="D496" i="8"/>
  <c r="D499" i="8"/>
  <c r="D502" i="8"/>
  <c r="D505" i="8"/>
  <c r="D508" i="8"/>
  <c r="D511" i="8"/>
  <c r="D514" i="8"/>
  <c r="D517" i="8"/>
  <c r="D520" i="8"/>
  <c r="D523" i="8"/>
  <c r="D526" i="8"/>
  <c r="D529" i="8"/>
  <c r="D532" i="8"/>
  <c r="D535" i="8"/>
  <c r="D538" i="8"/>
  <c r="D541" i="8"/>
  <c r="D544" i="8"/>
  <c r="D547" i="8"/>
  <c r="D550" i="8"/>
  <c r="D553" i="8"/>
  <c r="D556" i="8"/>
  <c r="D559" i="8"/>
  <c r="D562" i="8"/>
  <c r="D565" i="8"/>
  <c r="D568" i="8"/>
  <c r="D571" i="8"/>
  <c r="D574" i="8"/>
  <c r="D577" i="8"/>
  <c r="D580" i="8"/>
  <c r="D583" i="8"/>
  <c r="D586" i="8"/>
  <c r="D589" i="8"/>
  <c r="D592" i="8"/>
  <c r="D595" i="8"/>
  <c r="D598" i="8"/>
  <c r="D601" i="8"/>
  <c r="D604" i="8"/>
  <c r="D607" i="8"/>
  <c r="D610" i="8"/>
  <c r="D613" i="8"/>
  <c r="D616" i="8"/>
  <c r="D619" i="8"/>
  <c r="D622" i="8"/>
  <c r="D625" i="8"/>
  <c r="C13" i="8"/>
  <c r="C16" i="8"/>
  <c r="C19" i="8"/>
  <c r="C22" i="8"/>
  <c r="C25" i="8"/>
  <c r="C28" i="8"/>
  <c r="C31" i="8"/>
  <c r="C34" i="8"/>
  <c r="C37" i="8"/>
  <c r="C40" i="8"/>
  <c r="C43" i="8"/>
  <c r="C46" i="8"/>
  <c r="C49" i="8"/>
  <c r="C52" i="8"/>
  <c r="C55" i="8"/>
  <c r="C58" i="8"/>
  <c r="C61" i="8"/>
  <c r="C64" i="8"/>
  <c r="C67" i="8"/>
  <c r="C70" i="8"/>
  <c r="C73" i="8"/>
  <c r="C76" i="8"/>
  <c r="C79" i="8"/>
  <c r="C82" i="8"/>
  <c r="C85" i="8"/>
  <c r="C88" i="8"/>
  <c r="C91" i="8"/>
  <c r="C94" i="8"/>
  <c r="C97" i="8"/>
  <c r="C100" i="8"/>
  <c r="C103" i="8"/>
  <c r="C106" i="8"/>
  <c r="C109" i="8"/>
  <c r="C112" i="8"/>
  <c r="C115" i="8"/>
  <c r="C118" i="8"/>
  <c r="C121" i="8"/>
  <c r="C124" i="8"/>
  <c r="C127" i="8"/>
  <c r="C130" i="8"/>
  <c r="C133" i="8"/>
  <c r="C136" i="8"/>
  <c r="C139" i="8"/>
  <c r="C142" i="8"/>
  <c r="C145" i="8"/>
  <c r="C148" i="8"/>
  <c r="C151" i="8"/>
  <c r="C154" i="8"/>
  <c r="C157" i="8"/>
  <c r="C160" i="8"/>
  <c r="C163" i="8"/>
  <c r="C166" i="8"/>
  <c r="C169" i="8"/>
  <c r="C172" i="8"/>
  <c r="C175" i="8"/>
  <c r="C178" i="8"/>
  <c r="C181" i="8"/>
  <c r="C184" i="8"/>
  <c r="C187" i="8"/>
  <c r="C190" i="8"/>
  <c r="C193" i="8"/>
  <c r="C196" i="8"/>
  <c r="C199" i="8"/>
  <c r="C202" i="8"/>
  <c r="C205" i="8"/>
  <c r="C208" i="8"/>
  <c r="C211" i="8"/>
  <c r="C214" i="8"/>
  <c r="C217" i="8"/>
  <c r="C220" i="8"/>
  <c r="C223" i="8"/>
  <c r="C226" i="8"/>
  <c r="C229" i="8"/>
  <c r="C232" i="8"/>
  <c r="C235" i="8"/>
  <c r="C238" i="8"/>
  <c r="C241" i="8"/>
  <c r="C244" i="8"/>
  <c r="C247" i="8"/>
  <c r="C250" i="8"/>
  <c r="C253" i="8"/>
  <c r="C256" i="8"/>
  <c r="C259" i="8"/>
  <c r="C262" i="8"/>
  <c r="C265" i="8"/>
  <c r="C268" i="8"/>
  <c r="C271" i="8"/>
  <c r="C274" i="8"/>
  <c r="C277" i="8"/>
  <c r="C280" i="8"/>
  <c r="C283" i="8"/>
  <c r="C286" i="8"/>
  <c r="C289" i="8"/>
  <c r="C292" i="8"/>
  <c r="C295" i="8"/>
  <c r="C298" i="8"/>
  <c r="C301" i="8"/>
  <c r="C304" i="8"/>
  <c r="C307" i="8"/>
  <c r="C310" i="8"/>
  <c r="C313" i="8"/>
  <c r="C316" i="8"/>
  <c r="C319" i="8"/>
  <c r="C322" i="8"/>
  <c r="C325" i="8"/>
  <c r="C328" i="8"/>
  <c r="C331" i="8"/>
  <c r="C334" i="8"/>
  <c r="C337" i="8"/>
  <c r="C340" i="8"/>
  <c r="C343" i="8"/>
  <c r="C346" i="8"/>
  <c r="C349" i="8"/>
  <c r="C352" i="8"/>
  <c r="C355" i="8"/>
  <c r="C358" i="8"/>
  <c r="C361" i="8"/>
  <c r="C364" i="8"/>
  <c r="C367" i="8"/>
  <c r="C370" i="8"/>
  <c r="C373" i="8"/>
  <c r="C376" i="8"/>
  <c r="C379" i="8"/>
  <c r="C382" i="8"/>
  <c r="C385" i="8"/>
  <c r="C388" i="8"/>
  <c r="C391" i="8"/>
  <c r="C394" i="8"/>
  <c r="C397" i="8"/>
  <c r="C400" i="8"/>
  <c r="C403" i="8"/>
  <c r="C406" i="8"/>
  <c r="C409" i="8"/>
  <c r="C412" i="8"/>
  <c r="C415" i="8"/>
  <c r="C418" i="8"/>
  <c r="C421" i="8"/>
  <c r="C424" i="8"/>
  <c r="C427" i="8"/>
  <c r="C430" i="8"/>
  <c r="C433" i="8"/>
  <c r="C436" i="8"/>
  <c r="C439" i="8"/>
  <c r="C442" i="8"/>
  <c r="C445" i="8"/>
  <c r="C448" i="8"/>
  <c r="C451" i="8"/>
  <c r="C454" i="8"/>
  <c r="C457" i="8"/>
  <c r="C460" i="8"/>
  <c r="C463" i="8"/>
  <c r="C466" i="8"/>
  <c r="C469" i="8"/>
  <c r="C472" i="8"/>
  <c r="C475" i="8"/>
  <c r="C478" i="8"/>
  <c r="C481" i="8"/>
  <c r="C484" i="8"/>
  <c r="C487" i="8"/>
  <c r="C490" i="8"/>
  <c r="C493" i="8"/>
  <c r="C496" i="8"/>
  <c r="C499" i="8"/>
  <c r="C502" i="8"/>
  <c r="C505" i="8"/>
  <c r="C508" i="8"/>
  <c r="C511" i="8"/>
  <c r="C514" i="8"/>
  <c r="C517" i="8"/>
  <c r="C520" i="8"/>
  <c r="C523" i="8"/>
  <c r="C526" i="8"/>
  <c r="C529" i="8"/>
  <c r="C532" i="8"/>
  <c r="C535" i="8"/>
  <c r="C538" i="8"/>
  <c r="C541" i="8"/>
  <c r="C544" i="8"/>
  <c r="C547" i="8"/>
  <c r="C550" i="8"/>
  <c r="C553" i="8"/>
  <c r="C556" i="8"/>
  <c r="C559" i="8"/>
  <c r="C562" i="8"/>
  <c r="C565" i="8"/>
  <c r="C568" i="8"/>
  <c r="C571" i="8"/>
  <c r="C574" i="8"/>
  <c r="C577" i="8"/>
  <c r="C580" i="8"/>
  <c r="C583" i="8"/>
  <c r="C586" i="8"/>
  <c r="C589" i="8"/>
  <c r="C592" i="8"/>
  <c r="C595" i="8"/>
  <c r="C598" i="8"/>
  <c r="C601" i="8"/>
  <c r="C604" i="8"/>
  <c r="C607" i="8"/>
  <c r="C610" i="8"/>
  <c r="C613" i="8"/>
  <c r="C616" i="8"/>
  <c r="C619" i="8"/>
  <c r="C622" i="8"/>
  <c r="C625" i="8"/>
  <c r="C10" i="8"/>
  <c r="B607" i="8"/>
  <c r="B610" i="8"/>
  <c r="B613" i="8"/>
  <c r="B13" i="8"/>
  <c r="B16" i="8"/>
  <c r="B19" i="8"/>
  <c r="B22" i="8"/>
  <c r="B25" i="8"/>
  <c r="B28" i="8"/>
  <c r="B31" i="8"/>
  <c r="B34" i="8"/>
  <c r="B37" i="8"/>
  <c r="B40" i="8"/>
  <c r="B43" i="8"/>
  <c r="B46" i="8"/>
  <c r="B49" i="8"/>
  <c r="B52" i="8"/>
  <c r="B55" i="8"/>
  <c r="B58" i="8"/>
  <c r="B61" i="8"/>
  <c r="B64" i="8"/>
  <c r="B67" i="8"/>
  <c r="B70" i="8"/>
  <c r="B73" i="8"/>
  <c r="B76" i="8"/>
  <c r="B79" i="8"/>
  <c r="B82" i="8"/>
  <c r="B85" i="8"/>
  <c r="B88" i="8"/>
  <c r="B91" i="8"/>
  <c r="B94" i="8"/>
  <c r="B97" i="8"/>
  <c r="B100" i="8"/>
  <c r="B103" i="8"/>
  <c r="B106" i="8"/>
  <c r="B109" i="8"/>
  <c r="B112" i="8"/>
  <c r="B115" i="8"/>
  <c r="B118" i="8"/>
  <c r="B121" i="8"/>
  <c r="B124" i="8"/>
  <c r="B127" i="8"/>
  <c r="B130" i="8"/>
  <c r="B133" i="8"/>
  <c r="B136" i="8"/>
  <c r="B139" i="8"/>
  <c r="B142" i="8"/>
  <c r="B145" i="8"/>
  <c r="B148" i="8"/>
  <c r="B151" i="8"/>
  <c r="B154" i="8"/>
  <c r="B157" i="8"/>
  <c r="B160" i="8"/>
  <c r="B163" i="8"/>
  <c r="B166" i="8"/>
  <c r="B169" i="8"/>
  <c r="B172" i="8"/>
  <c r="B175" i="8"/>
  <c r="B178" i="8"/>
  <c r="B181" i="8"/>
  <c r="B184" i="8"/>
  <c r="B187" i="8"/>
  <c r="B190" i="8"/>
  <c r="B193" i="8"/>
  <c r="B196" i="8"/>
  <c r="B199" i="8"/>
  <c r="B202" i="8"/>
  <c r="B205" i="8"/>
  <c r="B208" i="8"/>
  <c r="B211" i="8"/>
  <c r="B214" i="8"/>
  <c r="B217" i="8"/>
  <c r="B220" i="8"/>
  <c r="B223" i="8"/>
  <c r="B226" i="8"/>
  <c r="B229" i="8"/>
  <c r="B232" i="8"/>
  <c r="B235" i="8"/>
  <c r="B238" i="8"/>
  <c r="B241" i="8"/>
  <c r="B244" i="8"/>
  <c r="B247" i="8"/>
  <c r="B250" i="8"/>
  <c r="B253" i="8"/>
  <c r="B256" i="8"/>
  <c r="B259" i="8"/>
  <c r="B262" i="8"/>
  <c r="B265" i="8"/>
  <c r="B268" i="8"/>
  <c r="B271" i="8"/>
  <c r="B274" i="8"/>
  <c r="B277" i="8"/>
  <c r="B280" i="8"/>
  <c r="B283" i="8"/>
  <c r="B286" i="8"/>
  <c r="B289" i="8"/>
  <c r="B292" i="8"/>
  <c r="B295" i="8"/>
  <c r="B298" i="8"/>
  <c r="B301" i="8"/>
  <c r="B304" i="8"/>
  <c r="B307" i="8"/>
  <c r="B310" i="8"/>
  <c r="B313" i="8"/>
  <c r="B316" i="8"/>
  <c r="B319" i="8"/>
  <c r="B322" i="8"/>
  <c r="B325" i="8"/>
  <c r="B328" i="8"/>
  <c r="B331" i="8"/>
  <c r="B334" i="8"/>
  <c r="B337" i="8"/>
  <c r="B340" i="8"/>
  <c r="B343" i="8"/>
  <c r="B346" i="8"/>
  <c r="B349" i="8"/>
  <c r="B352" i="8"/>
  <c r="B355" i="8"/>
  <c r="B358" i="8"/>
  <c r="B361" i="8"/>
  <c r="B364" i="8"/>
  <c r="B367" i="8"/>
  <c r="B370" i="8"/>
  <c r="B373" i="8"/>
  <c r="B376" i="8"/>
  <c r="B379" i="8"/>
  <c r="B382" i="8"/>
  <c r="B385" i="8"/>
  <c r="B388" i="8"/>
  <c r="B391" i="8"/>
  <c r="B394" i="8"/>
  <c r="B397" i="8"/>
  <c r="B400" i="8"/>
  <c r="B403" i="8"/>
  <c r="B406" i="8"/>
  <c r="B409" i="8"/>
  <c r="B412" i="8"/>
  <c r="B415" i="8"/>
  <c r="B418" i="8"/>
  <c r="B421" i="8"/>
  <c r="B424" i="8"/>
  <c r="B427" i="8"/>
  <c r="B430" i="8"/>
  <c r="B433" i="8"/>
  <c r="B436" i="8"/>
  <c r="B439" i="8"/>
  <c r="B442" i="8"/>
  <c r="B445" i="8"/>
  <c r="B448" i="8"/>
  <c r="B451" i="8"/>
  <c r="B454" i="8"/>
  <c r="B457" i="8"/>
  <c r="B460" i="8"/>
  <c r="B463" i="8"/>
  <c r="B466" i="8"/>
  <c r="B469" i="8"/>
  <c r="B472" i="8"/>
  <c r="B475" i="8"/>
  <c r="B478" i="8"/>
  <c r="B481" i="8"/>
  <c r="B484" i="8"/>
  <c r="B487" i="8"/>
  <c r="B490" i="8"/>
  <c r="B493" i="8"/>
  <c r="B496" i="8"/>
  <c r="B499" i="8"/>
  <c r="B502" i="8"/>
  <c r="B505" i="8"/>
  <c r="B508" i="8"/>
  <c r="B511" i="8"/>
  <c r="B514" i="8"/>
  <c r="B517" i="8"/>
  <c r="B520" i="8"/>
  <c r="B523" i="8"/>
  <c r="B526" i="8"/>
  <c r="B529" i="8"/>
  <c r="B532" i="8"/>
  <c r="B535" i="8"/>
  <c r="B538" i="8"/>
  <c r="B541" i="8"/>
  <c r="B544" i="8"/>
  <c r="B547" i="8"/>
  <c r="B550" i="8"/>
  <c r="B553" i="8"/>
  <c r="B556" i="8"/>
  <c r="B559" i="8"/>
  <c r="B562" i="8"/>
  <c r="B565" i="8"/>
  <c r="B568" i="8"/>
  <c r="B571" i="8"/>
  <c r="B574" i="8"/>
  <c r="B577" i="8"/>
  <c r="B580" i="8"/>
  <c r="B583" i="8"/>
  <c r="B586" i="8"/>
  <c r="B589" i="8"/>
  <c r="B592" i="8"/>
  <c r="B595" i="8"/>
  <c r="B598" i="8"/>
  <c r="B601" i="8"/>
  <c r="B604" i="8"/>
  <c r="B616" i="8"/>
  <c r="B619" i="8"/>
  <c r="B622" i="8"/>
  <c r="B625" i="8"/>
  <c r="K613" i="7" l="1"/>
  <c r="K610" i="7"/>
  <c r="U607" i="7" l="1"/>
  <c r="W607" i="7" s="1"/>
  <c r="V607" i="7"/>
  <c r="U608" i="7"/>
  <c r="W608" i="7" s="1"/>
  <c r="V608" i="7"/>
  <c r="U609" i="7"/>
  <c r="V609" i="7"/>
  <c r="W609" i="7"/>
  <c r="U610" i="7"/>
  <c r="W610" i="7" s="1"/>
  <c r="V610" i="7"/>
  <c r="U611" i="7"/>
  <c r="W611" i="7" s="1"/>
  <c r="V611" i="7"/>
  <c r="U612" i="7"/>
  <c r="V612" i="7"/>
  <c r="W612" i="7"/>
  <c r="U613" i="7"/>
  <c r="W613" i="7" s="1"/>
  <c r="V613" i="7"/>
  <c r="U614" i="7"/>
  <c r="W614" i="7" s="1"/>
  <c r="V614" i="7"/>
  <c r="U615" i="7"/>
  <c r="W615" i="7" s="1"/>
  <c r="V615" i="7"/>
  <c r="U616" i="7"/>
  <c r="W616" i="7" s="1"/>
  <c r="V616" i="7"/>
  <c r="U617" i="7"/>
  <c r="W617" i="7" s="1"/>
  <c r="V617" i="7"/>
  <c r="U618" i="7"/>
  <c r="W618" i="7" s="1"/>
  <c r="V618" i="7"/>
  <c r="U619" i="7"/>
  <c r="W619" i="7" s="1"/>
  <c r="V619" i="7"/>
  <c r="U620" i="7"/>
  <c r="V620" i="7"/>
  <c r="W620" i="7"/>
  <c r="U621" i="7"/>
  <c r="W621" i="7" s="1"/>
  <c r="V621" i="7"/>
  <c r="U622" i="7"/>
  <c r="V622" i="7"/>
  <c r="W622" i="7"/>
  <c r="U623" i="7"/>
  <c r="W623" i="7" s="1"/>
  <c r="V623" i="7"/>
  <c r="U624" i="7"/>
  <c r="W624" i="7" s="1"/>
  <c r="V624" i="7"/>
  <c r="U625" i="7"/>
  <c r="V625" i="7"/>
  <c r="W625" i="7"/>
  <c r="U626" i="7"/>
  <c r="W626" i="7" s="1"/>
  <c r="V626" i="7"/>
  <c r="U627" i="7"/>
  <c r="W627" i="7" s="1"/>
  <c r="V627" i="7"/>
  <c r="R625" i="7"/>
  <c r="R622" i="7"/>
  <c r="M607" i="7"/>
  <c r="N607" i="7"/>
  <c r="O607" i="7"/>
  <c r="P607" i="7"/>
  <c r="Q607" i="7"/>
  <c r="M608" i="7"/>
  <c r="N608" i="7"/>
  <c r="O608" i="7"/>
  <c r="P608" i="7"/>
  <c r="Q608" i="7"/>
  <c r="M609" i="7"/>
  <c r="N609" i="7"/>
  <c r="O609" i="7"/>
  <c r="P609" i="7"/>
  <c r="Q609" i="7"/>
  <c r="M610" i="7"/>
  <c r="N610" i="7"/>
  <c r="O610" i="7"/>
  <c r="P610" i="7"/>
  <c r="Q610" i="7"/>
  <c r="M611" i="7"/>
  <c r="N611" i="7"/>
  <c r="O611" i="7"/>
  <c r="P611" i="7"/>
  <c r="Q611" i="7"/>
  <c r="M612" i="7"/>
  <c r="N612" i="7"/>
  <c r="O612" i="7"/>
  <c r="P612" i="7"/>
  <c r="Q612" i="7"/>
  <c r="M613" i="7"/>
  <c r="N613" i="7"/>
  <c r="O613" i="7"/>
  <c r="P613" i="7"/>
  <c r="Q613" i="7"/>
  <c r="M614" i="7"/>
  <c r="N614" i="7"/>
  <c r="O614" i="7"/>
  <c r="P614" i="7"/>
  <c r="Q614" i="7"/>
  <c r="M615" i="7"/>
  <c r="N615" i="7"/>
  <c r="O615" i="7"/>
  <c r="P615" i="7"/>
  <c r="Q615" i="7"/>
  <c r="M616" i="7"/>
  <c r="N616" i="7"/>
  <c r="O616" i="7"/>
  <c r="P616" i="7"/>
  <c r="Q616" i="7"/>
  <c r="M617" i="7"/>
  <c r="N617" i="7"/>
  <c r="O617" i="7"/>
  <c r="P617" i="7"/>
  <c r="Q617" i="7"/>
  <c r="M618" i="7"/>
  <c r="N618" i="7"/>
  <c r="O618" i="7"/>
  <c r="P618" i="7"/>
  <c r="Q618" i="7"/>
  <c r="M619" i="7"/>
  <c r="N619" i="7"/>
  <c r="O619" i="7"/>
  <c r="P619" i="7"/>
  <c r="Q619" i="7"/>
  <c r="M620" i="7"/>
  <c r="N620" i="7"/>
  <c r="O620" i="7"/>
  <c r="P620" i="7"/>
  <c r="Q620" i="7"/>
  <c r="M621" i="7"/>
  <c r="N621" i="7"/>
  <c r="O621" i="7"/>
  <c r="P621" i="7"/>
  <c r="Q621" i="7"/>
  <c r="M622" i="7"/>
  <c r="N622" i="7"/>
  <c r="O622" i="7"/>
  <c r="P622" i="7"/>
  <c r="Q622" i="7"/>
  <c r="M623" i="7"/>
  <c r="N623" i="7"/>
  <c r="O623" i="7"/>
  <c r="P623" i="7"/>
  <c r="Q623" i="7"/>
  <c r="M624" i="7"/>
  <c r="N624" i="7"/>
  <c r="O624" i="7"/>
  <c r="P624" i="7"/>
  <c r="Q624" i="7"/>
  <c r="M625" i="7"/>
  <c r="N625" i="7"/>
  <c r="O625" i="7"/>
  <c r="P625" i="7"/>
  <c r="Q625" i="7"/>
  <c r="M626" i="7"/>
  <c r="N626" i="7"/>
  <c r="O626" i="7"/>
  <c r="P626" i="7"/>
  <c r="Q626" i="7"/>
  <c r="M627" i="7"/>
  <c r="N627" i="7"/>
  <c r="O627" i="7"/>
  <c r="P627" i="7"/>
  <c r="Q627" i="7"/>
  <c r="J625" i="7"/>
  <c r="J622" i="7"/>
  <c r="J613" i="7"/>
  <c r="J616" i="7"/>
  <c r="J619" i="7"/>
  <c r="J607" i="7"/>
  <c r="J610" i="7"/>
  <c r="I625" i="7"/>
  <c r="I622" i="7"/>
  <c r="H625" i="7"/>
  <c r="H622" i="7"/>
  <c r="H619" i="7"/>
  <c r="H616" i="7"/>
  <c r="H613" i="7"/>
  <c r="H610" i="7"/>
  <c r="H607" i="7"/>
  <c r="G611" i="7"/>
  <c r="G612" i="7"/>
  <c r="G613" i="7"/>
  <c r="G614" i="7"/>
  <c r="G615" i="7"/>
  <c r="G616" i="7"/>
  <c r="G617" i="7"/>
  <c r="G618" i="7"/>
  <c r="G619" i="7"/>
  <c r="G620" i="7"/>
  <c r="G621" i="7"/>
  <c r="G622" i="7"/>
  <c r="G623" i="7"/>
  <c r="G624" i="7"/>
  <c r="G625" i="7"/>
  <c r="G626" i="7"/>
  <c r="G627" i="7"/>
  <c r="G610" i="7"/>
  <c r="B625" i="7"/>
  <c r="C625" i="7"/>
  <c r="D625" i="7"/>
  <c r="E625" i="7"/>
  <c r="F625" i="7"/>
  <c r="B622" i="7"/>
  <c r="C622" i="7"/>
  <c r="D622" i="7"/>
  <c r="E622" i="7"/>
  <c r="F622" i="7"/>
  <c r="B616" i="7"/>
  <c r="C616" i="7"/>
  <c r="D616" i="7"/>
  <c r="E616" i="7"/>
  <c r="F616" i="7"/>
  <c r="B619" i="7"/>
  <c r="C619" i="7"/>
  <c r="D619" i="7"/>
  <c r="E619" i="7"/>
  <c r="F619" i="7"/>
  <c r="B610" i="7"/>
  <c r="C610" i="7"/>
  <c r="D610" i="7"/>
  <c r="E610" i="7"/>
  <c r="F610" i="7"/>
  <c r="B613" i="7"/>
  <c r="C613" i="7"/>
  <c r="D613" i="7"/>
  <c r="E613" i="7"/>
  <c r="F613" i="7"/>
  <c r="G605" i="7"/>
  <c r="G606" i="7"/>
  <c r="G607" i="7"/>
  <c r="G608" i="7"/>
  <c r="G609" i="7"/>
  <c r="B607" i="7"/>
  <c r="C607" i="7"/>
  <c r="D607" i="7"/>
  <c r="E607" i="7"/>
  <c r="F607" i="7"/>
  <c r="AO611" i="12"/>
  <c r="AO612" i="12"/>
  <c r="AO613" i="12"/>
  <c r="AO614" i="12"/>
  <c r="AO615" i="12"/>
  <c r="AO616" i="12"/>
  <c r="AO617" i="12"/>
  <c r="AO618" i="12"/>
  <c r="AN617" i="12" s="1"/>
  <c r="AM617" i="12" s="1"/>
  <c r="AO619" i="12"/>
  <c r="AO620" i="12"/>
  <c r="AN620" i="12" s="1"/>
  <c r="AM620" i="12" s="1"/>
  <c r="AO621" i="12"/>
  <c r="AO622" i="12"/>
  <c r="AE611" i="12"/>
  <c r="T608" i="12"/>
  <c r="Z608" i="12"/>
  <c r="AE608" i="12"/>
  <c r="AD608" i="12" s="1"/>
  <c r="AC608" i="12" s="1"/>
  <c r="AJ608" i="12"/>
  <c r="AO608" i="12"/>
  <c r="T609" i="12"/>
  <c r="Z609" i="12"/>
  <c r="Y608" i="12" s="1"/>
  <c r="X608" i="12" s="1"/>
  <c r="AE609" i="12"/>
  <c r="AJ609" i="12"/>
  <c r="AO609" i="12"/>
  <c r="T610" i="12"/>
  <c r="Z610" i="12"/>
  <c r="AE610" i="12"/>
  <c r="AJ610" i="12"/>
  <c r="AO610" i="12"/>
  <c r="T611" i="12"/>
  <c r="Z611" i="12"/>
  <c r="AJ611" i="12"/>
  <c r="T612" i="12"/>
  <c r="Z612" i="12"/>
  <c r="AE612" i="12"/>
  <c r="AJ612" i="12"/>
  <c r="T613" i="12"/>
  <c r="Z613" i="12"/>
  <c r="AE613" i="12"/>
  <c r="AJ613" i="12"/>
  <c r="T614" i="12"/>
  <c r="Z614" i="12"/>
  <c r="AE614" i="12"/>
  <c r="AJ614" i="12"/>
  <c r="T615" i="12"/>
  <c r="Z615" i="12"/>
  <c r="AE615" i="12"/>
  <c r="AJ615" i="12"/>
  <c r="T616" i="12"/>
  <c r="Z616" i="12"/>
  <c r="AE616" i="12"/>
  <c r="AJ616" i="12"/>
  <c r="T617" i="12"/>
  <c r="Z617" i="12"/>
  <c r="AE617" i="12"/>
  <c r="AJ617" i="12"/>
  <c r="T618" i="12"/>
  <c r="U617" i="12" s="1"/>
  <c r="V617" i="12" s="1"/>
  <c r="Z618" i="12"/>
  <c r="AE618" i="12"/>
  <c r="AJ618" i="12"/>
  <c r="T619" i="12"/>
  <c r="Z619" i="12"/>
  <c r="AE619" i="12"/>
  <c r="AJ619" i="12"/>
  <c r="T620" i="12"/>
  <c r="Z620" i="12"/>
  <c r="AE620" i="12"/>
  <c r="AJ620" i="12"/>
  <c r="T621" i="12"/>
  <c r="Z621" i="12"/>
  <c r="AE621" i="12"/>
  <c r="AJ621" i="12"/>
  <c r="T622" i="12"/>
  <c r="Z622" i="12"/>
  <c r="AE622" i="12"/>
  <c r="AJ622" i="12"/>
  <c r="O608" i="12"/>
  <c r="Q608" i="12"/>
  <c r="O611" i="12"/>
  <c r="Q611" i="12"/>
  <c r="O614" i="12"/>
  <c r="Q614" i="12"/>
  <c r="O617" i="12"/>
  <c r="Q617" i="12"/>
  <c r="R617" i="12" s="1"/>
  <c r="AS617" i="12" s="1"/>
  <c r="AT617" i="12" s="1"/>
  <c r="O620" i="12"/>
  <c r="R620" i="12" s="1"/>
  <c r="AS620" i="12" s="1"/>
  <c r="AT620" i="12" s="1"/>
  <c r="Q620" i="12"/>
  <c r="E608" i="12"/>
  <c r="E611" i="12"/>
  <c r="E614" i="12"/>
  <c r="E617" i="12"/>
  <c r="E620" i="12"/>
  <c r="C614" i="12"/>
  <c r="C617" i="12"/>
  <c r="C620" i="12"/>
  <c r="C623" i="12"/>
  <c r="C608" i="12"/>
  <c r="C611" i="12"/>
  <c r="I616" i="8" l="1"/>
  <c r="K616" i="8" s="1"/>
  <c r="I616" i="7"/>
  <c r="I619" i="8"/>
  <c r="K619" i="8" s="1"/>
  <c r="I619" i="7"/>
  <c r="AN614" i="12"/>
  <c r="AM614" i="12" s="1"/>
  <c r="AN608" i="12"/>
  <c r="AM608" i="12" s="1"/>
  <c r="AI608" i="12"/>
  <c r="AH608" i="12" s="1"/>
  <c r="U608" i="12"/>
  <c r="V608" i="12" s="1"/>
  <c r="R608" i="12"/>
  <c r="Y620" i="12"/>
  <c r="X620" i="12" s="1"/>
  <c r="AQ617" i="12"/>
  <c r="AR617" i="12" s="1"/>
  <c r="R616" i="7" s="1"/>
  <c r="AN611" i="12"/>
  <c r="AM611" i="12" s="1"/>
  <c r="Y614" i="12"/>
  <c r="X614" i="12" s="1"/>
  <c r="R614" i="12"/>
  <c r="R611" i="12"/>
  <c r="AD614" i="12"/>
  <c r="AC614" i="12" s="1"/>
  <c r="AD611" i="12"/>
  <c r="AC611" i="12" s="1"/>
  <c r="U611" i="12"/>
  <c r="AI617" i="12"/>
  <c r="AH617" i="12" s="1"/>
  <c r="AD620" i="12"/>
  <c r="AC620" i="12" s="1"/>
  <c r="AI611" i="12"/>
  <c r="AH611" i="12" s="1"/>
  <c r="Y617" i="12"/>
  <c r="X617" i="12" s="1"/>
  <c r="AI620" i="12"/>
  <c r="AH620" i="12" s="1"/>
  <c r="AI614" i="12"/>
  <c r="AH614" i="12" s="1"/>
  <c r="U620" i="12"/>
  <c r="AD617" i="12"/>
  <c r="AC617" i="12" s="1"/>
  <c r="U614" i="12"/>
  <c r="Y611" i="12"/>
  <c r="X611" i="12" s="1"/>
  <c r="AQ608" i="12" l="1"/>
  <c r="V620" i="12"/>
  <c r="AQ620" i="12"/>
  <c r="AR620" i="12" s="1"/>
  <c r="R619" i="7" s="1"/>
  <c r="V614" i="12"/>
  <c r="AQ614" i="12"/>
  <c r="AR614" i="12" s="1"/>
  <c r="R613" i="7" s="1"/>
  <c r="V611" i="12"/>
  <c r="AQ611" i="12"/>
  <c r="AR611" i="12" s="1"/>
  <c r="R610" i="7" s="1"/>
  <c r="AS608" i="12"/>
  <c r="AT608" i="12" s="1"/>
  <c r="AR608" i="12"/>
  <c r="R607" i="7" s="1"/>
  <c r="I607" i="8" l="1"/>
  <c r="K607" i="8" s="1"/>
  <c r="I607" i="7"/>
  <c r="AS614" i="12"/>
  <c r="AT614" i="12" s="1"/>
  <c r="AS611" i="12"/>
  <c r="AT611" i="12" s="1"/>
  <c r="K589" i="7"/>
  <c r="I613" i="7" l="1"/>
  <c r="I613" i="8"/>
  <c r="K613" i="8" s="1"/>
  <c r="I610" i="7"/>
  <c r="I610" i="8"/>
  <c r="K610" i="8" s="1"/>
  <c r="K568" i="7"/>
  <c r="K484" i="7" l="1"/>
  <c r="K454" i="7" l="1"/>
  <c r="K433" i="7" l="1"/>
  <c r="K22" i="7" l="1"/>
  <c r="K19" i="7"/>
  <c r="C485" i="12" l="1"/>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572" i="12"/>
  <c r="C575" i="12"/>
  <c r="C578" i="12"/>
  <c r="C581" i="12"/>
  <c r="C584" i="12"/>
  <c r="C587" i="12"/>
  <c r="C590" i="12"/>
  <c r="C593" i="12"/>
  <c r="C596" i="12"/>
  <c r="C599" i="12"/>
  <c r="C602" i="12"/>
  <c r="C605"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10"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4" i="12"/>
  <c r="C17" i="12"/>
  <c r="C11"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E569" i="12"/>
  <c r="E572" i="12"/>
  <c r="E575" i="12"/>
  <c r="E578" i="12"/>
  <c r="E581" i="12"/>
  <c r="E584" i="12"/>
  <c r="E587" i="12"/>
  <c r="E590" i="12"/>
  <c r="E593" i="12"/>
  <c r="E596" i="12"/>
  <c r="E599" i="12"/>
  <c r="E602" i="12"/>
  <c r="E605"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56" i="12"/>
  <c r="E59" i="12"/>
  <c r="E62" i="12"/>
  <c r="E65" i="12"/>
  <c r="E68" i="12"/>
  <c r="E71" i="12"/>
  <c r="E74" i="12"/>
  <c r="E77" i="12"/>
  <c r="E80" i="12"/>
  <c r="E83" i="12"/>
  <c r="E86" i="12"/>
  <c r="E89" i="12"/>
  <c r="E92" i="12"/>
  <c r="E95" i="12"/>
  <c r="E98" i="12"/>
  <c r="E101" i="12"/>
  <c r="E104" i="12"/>
  <c r="E107" i="12"/>
  <c r="E110" i="12"/>
  <c r="E113" i="12"/>
  <c r="E116" i="12"/>
  <c r="E38" i="12"/>
  <c r="E41" i="12"/>
  <c r="E44" i="12"/>
  <c r="E47" i="12"/>
  <c r="E50" i="12"/>
  <c r="E53" i="12"/>
  <c r="E35" i="12"/>
  <c r="E29" i="12"/>
  <c r="E32" i="12"/>
  <c r="E26" i="12"/>
  <c r="E20" i="12"/>
  <c r="E23" i="12"/>
  <c r="E14" i="12"/>
  <c r="E17" i="12"/>
  <c r="E11" i="12"/>
  <c r="K415" i="7" l="1"/>
  <c r="U197" i="7" l="1"/>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W269" i="7" s="1"/>
  <c r="V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U352" i="7"/>
  <c r="W352" i="7" s="1"/>
  <c r="V352" i="7"/>
  <c r="U353" i="7"/>
  <c r="W353" i="7" s="1"/>
  <c r="V353" i="7"/>
  <c r="U354" i="7"/>
  <c r="W354" i="7" s="1"/>
  <c r="V354" i="7"/>
  <c r="U355" i="7"/>
  <c r="W355" i="7" s="1"/>
  <c r="V355" i="7"/>
  <c r="U356" i="7"/>
  <c r="W356" i="7" s="1"/>
  <c r="V356" i="7"/>
  <c r="U357" i="7"/>
  <c r="W357" i="7" s="1"/>
  <c r="V357" i="7"/>
  <c r="U358" i="7"/>
  <c r="W358" i="7" s="1"/>
  <c r="V358" i="7"/>
  <c r="U359" i="7"/>
  <c r="W359" i="7" s="1"/>
  <c r="V359" i="7"/>
  <c r="U360" i="7"/>
  <c r="W360" i="7" s="1"/>
  <c r="V360" i="7"/>
  <c r="U361" i="7"/>
  <c r="W361" i="7" s="1"/>
  <c r="V361" i="7"/>
  <c r="U362" i="7"/>
  <c r="W362" i="7" s="1"/>
  <c r="V362" i="7"/>
  <c r="U363" i="7"/>
  <c r="W363" i="7" s="1"/>
  <c r="V363" i="7"/>
  <c r="U364" i="7"/>
  <c r="W364" i="7" s="1"/>
  <c r="V364" i="7"/>
  <c r="U365" i="7"/>
  <c r="W365" i="7" s="1"/>
  <c r="V365" i="7"/>
  <c r="U366" i="7"/>
  <c r="W366" i="7" s="1"/>
  <c r="V366" i="7"/>
  <c r="U367" i="7"/>
  <c r="W367" i="7" s="1"/>
  <c r="V367" i="7"/>
  <c r="U368" i="7"/>
  <c r="W368" i="7" s="1"/>
  <c r="V368" i="7"/>
  <c r="U369" i="7"/>
  <c r="W369" i="7" s="1"/>
  <c r="V369" i="7"/>
  <c r="U370" i="7"/>
  <c r="W370" i="7" s="1"/>
  <c r="V370" i="7"/>
  <c r="U371" i="7"/>
  <c r="W371" i="7" s="1"/>
  <c r="V371" i="7"/>
  <c r="U372" i="7"/>
  <c r="W372" i="7" s="1"/>
  <c r="V372" i="7"/>
  <c r="U373" i="7"/>
  <c r="W373" i="7" s="1"/>
  <c r="V373" i="7"/>
  <c r="U374" i="7"/>
  <c r="W374" i="7" s="1"/>
  <c r="V374" i="7"/>
  <c r="U375" i="7"/>
  <c r="W375" i="7" s="1"/>
  <c r="V375" i="7"/>
  <c r="U376" i="7"/>
  <c r="W376" i="7" s="1"/>
  <c r="V376" i="7"/>
  <c r="U377" i="7"/>
  <c r="W377" i="7" s="1"/>
  <c r="V377" i="7"/>
  <c r="U378" i="7"/>
  <c r="W378" i="7" s="1"/>
  <c r="V378" i="7"/>
  <c r="U379" i="7"/>
  <c r="W379" i="7" s="1"/>
  <c r="V379" i="7"/>
  <c r="U380" i="7"/>
  <c r="W380" i="7" s="1"/>
  <c r="V380" i="7"/>
  <c r="U381" i="7"/>
  <c r="W381" i="7" s="1"/>
  <c r="V381" i="7"/>
  <c r="U382" i="7"/>
  <c r="W382" i="7" s="1"/>
  <c r="V382" i="7"/>
  <c r="U383" i="7"/>
  <c r="W383" i="7" s="1"/>
  <c r="V383" i="7"/>
  <c r="U384" i="7"/>
  <c r="W384" i="7" s="1"/>
  <c r="V384" i="7"/>
  <c r="U385" i="7"/>
  <c r="W385" i="7" s="1"/>
  <c r="V385" i="7"/>
  <c r="U386" i="7"/>
  <c r="W386" i="7" s="1"/>
  <c r="V386" i="7"/>
  <c r="U387" i="7"/>
  <c r="W387" i="7" s="1"/>
  <c r="V387" i="7"/>
  <c r="U388" i="7"/>
  <c r="W388" i="7" s="1"/>
  <c r="V388" i="7"/>
  <c r="U389" i="7"/>
  <c r="W389" i="7" s="1"/>
  <c r="V389" i="7"/>
  <c r="U390" i="7"/>
  <c r="W390" i="7" s="1"/>
  <c r="V390" i="7"/>
  <c r="U391" i="7"/>
  <c r="W391" i="7" s="1"/>
  <c r="V391" i="7"/>
  <c r="U392" i="7"/>
  <c r="W392" i="7" s="1"/>
  <c r="V392" i="7"/>
  <c r="U393" i="7"/>
  <c r="W393" i="7" s="1"/>
  <c r="V393" i="7"/>
  <c r="U394" i="7"/>
  <c r="W394" i="7" s="1"/>
  <c r="V394" i="7"/>
  <c r="U395" i="7"/>
  <c r="W395" i="7" s="1"/>
  <c r="V395" i="7"/>
  <c r="U396" i="7"/>
  <c r="W396" i="7" s="1"/>
  <c r="V396" i="7"/>
  <c r="U397" i="7"/>
  <c r="W397" i="7" s="1"/>
  <c r="V397" i="7"/>
  <c r="U398" i="7"/>
  <c r="W398" i="7" s="1"/>
  <c r="V398" i="7"/>
  <c r="U399" i="7"/>
  <c r="W399" i="7" s="1"/>
  <c r="V399" i="7"/>
  <c r="U400" i="7"/>
  <c r="W400" i="7" s="1"/>
  <c r="V400" i="7"/>
  <c r="U401" i="7"/>
  <c r="W401" i="7" s="1"/>
  <c r="V401" i="7"/>
  <c r="U402" i="7"/>
  <c r="W402" i="7" s="1"/>
  <c r="V402" i="7"/>
  <c r="U403" i="7"/>
  <c r="W403" i="7" s="1"/>
  <c r="V403" i="7"/>
  <c r="U404" i="7"/>
  <c r="V404" i="7"/>
  <c r="W404" i="7"/>
  <c r="U405" i="7"/>
  <c r="W405" i="7" s="1"/>
  <c r="V405" i="7"/>
  <c r="U406" i="7"/>
  <c r="W406" i="7" s="1"/>
  <c r="V406" i="7"/>
  <c r="U407" i="7"/>
  <c r="W407" i="7" s="1"/>
  <c r="V407" i="7"/>
  <c r="U408" i="7"/>
  <c r="W408" i="7" s="1"/>
  <c r="V408" i="7"/>
  <c r="U409" i="7"/>
  <c r="W409" i="7" s="1"/>
  <c r="V409" i="7"/>
  <c r="U410" i="7"/>
  <c r="W410" i="7" s="1"/>
  <c r="V410" i="7"/>
  <c r="U411" i="7"/>
  <c r="W411" i="7" s="1"/>
  <c r="V411" i="7"/>
  <c r="U412" i="7"/>
  <c r="W412" i="7" s="1"/>
  <c r="V412" i="7"/>
  <c r="U413" i="7"/>
  <c r="W413" i="7" s="1"/>
  <c r="V413" i="7"/>
  <c r="U414" i="7"/>
  <c r="W414" i="7" s="1"/>
  <c r="V414" i="7"/>
  <c r="U415" i="7"/>
  <c r="W415" i="7" s="1"/>
  <c r="V415" i="7"/>
  <c r="U416" i="7"/>
  <c r="W416" i="7" s="1"/>
  <c r="V416" i="7"/>
  <c r="U417" i="7"/>
  <c r="W417" i="7" s="1"/>
  <c r="V417" i="7"/>
  <c r="U418" i="7"/>
  <c r="W418" i="7" s="1"/>
  <c r="V418" i="7"/>
  <c r="U419" i="7"/>
  <c r="W419" i="7" s="1"/>
  <c r="V419" i="7"/>
  <c r="U420" i="7"/>
  <c r="W420" i="7" s="1"/>
  <c r="V420" i="7"/>
  <c r="U421" i="7"/>
  <c r="W421" i="7" s="1"/>
  <c r="V421" i="7"/>
  <c r="U422" i="7"/>
  <c r="W422" i="7" s="1"/>
  <c r="V422" i="7"/>
  <c r="U423" i="7"/>
  <c r="W423" i="7" s="1"/>
  <c r="V423" i="7"/>
  <c r="U424" i="7"/>
  <c r="W424" i="7" s="1"/>
  <c r="V424" i="7"/>
  <c r="U425" i="7"/>
  <c r="W425" i="7" s="1"/>
  <c r="V425" i="7"/>
  <c r="U426" i="7"/>
  <c r="W426" i="7" s="1"/>
  <c r="V426" i="7"/>
  <c r="U427" i="7"/>
  <c r="W427" i="7" s="1"/>
  <c r="V427" i="7"/>
  <c r="U428" i="7"/>
  <c r="W428" i="7" s="1"/>
  <c r="V428" i="7"/>
  <c r="U429" i="7"/>
  <c r="W429" i="7" s="1"/>
  <c r="V429" i="7"/>
  <c r="U430" i="7"/>
  <c r="W430" i="7" s="1"/>
  <c r="V430" i="7"/>
  <c r="U431" i="7"/>
  <c r="W431" i="7" s="1"/>
  <c r="V431" i="7"/>
  <c r="U432" i="7"/>
  <c r="W432" i="7" s="1"/>
  <c r="V432" i="7"/>
  <c r="U433" i="7"/>
  <c r="W433" i="7" s="1"/>
  <c r="V433" i="7"/>
  <c r="U434" i="7"/>
  <c r="W434" i="7" s="1"/>
  <c r="V434" i="7"/>
  <c r="U435" i="7"/>
  <c r="W435" i="7" s="1"/>
  <c r="V435" i="7"/>
  <c r="U436" i="7"/>
  <c r="W436" i="7" s="1"/>
  <c r="V436" i="7"/>
  <c r="U437" i="7"/>
  <c r="W437" i="7" s="1"/>
  <c r="V437" i="7"/>
  <c r="U438" i="7"/>
  <c r="W438" i="7" s="1"/>
  <c r="V438" i="7"/>
  <c r="U439" i="7"/>
  <c r="W439" i="7" s="1"/>
  <c r="V439" i="7"/>
  <c r="U440" i="7"/>
  <c r="W440" i="7" s="1"/>
  <c r="V440" i="7"/>
  <c r="U441" i="7"/>
  <c r="W441" i="7" s="1"/>
  <c r="V441" i="7"/>
  <c r="U442" i="7"/>
  <c r="W442" i="7" s="1"/>
  <c r="V442" i="7"/>
  <c r="U443" i="7"/>
  <c r="W443" i="7" s="1"/>
  <c r="V443" i="7"/>
  <c r="U444" i="7"/>
  <c r="W444" i="7" s="1"/>
  <c r="V444" i="7"/>
  <c r="U445" i="7"/>
  <c r="W445" i="7" s="1"/>
  <c r="V445" i="7"/>
  <c r="U446" i="7"/>
  <c r="W446" i="7" s="1"/>
  <c r="V446" i="7"/>
  <c r="U447" i="7"/>
  <c r="W447" i="7" s="1"/>
  <c r="V447" i="7"/>
  <c r="U448" i="7"/>
  <c r="W448" i="7" s="1"/>
  <c r="V448" i="7"/>
  <c r="U449" i="7"/>
  <c r="W449" i="7" s="1"/>
  <c r="V449" i="7"/>
  <c r="U450" i="7"/>
  <c r="W450" i="7" s="1"/>
  <c r="V450" i="7"/>
  <c r="U451" i="7"/>
  <c r="W451" i="7" s="1"/>
  <c r="V451" i="7"/>
  <c r="U452" i="7"/>
  <c r="W452" i="7" s="1"/>
  <c r="V452" i="7"/>
  <c r="U453" i="7"/>
  <c r="W453" i="7" s="1"/>
  <c r="V453" i="7"/>
  <c r="U454" i="7"/>
  <c r="W454" i="7" s="1"/>
  <c r="V454" i="7"/>
  <c r="U455" i="7"/>
  <c r="W455" i="7" s="1"/>
  <c r="V455" i="7"/>
  <c r="U456" i="7"/>
  <c r="W456" i="7" s="1"/>
  <c r="V456" i="7"/>
  <c r="U457" i="7"/>
  <c r="W457" i="7" s="1"/>
  <c r="V457" i="7"/>
  <c r="U458" i="7"/>
  <c r="W458" i="7" s="1"/>
  <c r="V458" i="7"/>
  <c r="U459" i="7"/>
  <c r="W459" i="7" s="1"/>
  <c r="V459" i="7"/>
  <c r="U460" i="7"/>
  <c r="W460" i="7" s="1"/>
  <c r="V460" i="7"/>
  <c r="U461" i="7"/>
  <c r="W461" i="7" s="1"/>
  <c r="V461" i="7"/>
  <c r="U462" i="7"/>
  <c r="W462" i="7" s="1"/>
  <c r="V462" i="7"/>
  <c r="U463" i="7"/>
  <c r="W463" i="7" s="1"/>
  <c r="V463" i="7"/>
  <c r="U464" i="7"/>
  <c r="W464" i="7" s="1"/>
  <c r="V464" i="7"/>
  <c r="U465" i="7"/>
  <c r="W465" i="7" s="1"/>
  <c r="V465" i="7"/>
  <c r="U466" i="7"/>
  <c r="W466" i="7" s="1"/>
  <c r="V466" i="7"/>
  <c r="U467" i="7"/>
  <c r="W467" i="7" s="1"/>
  <c r="V467" i="7"/>
  <c r="U468" i="7"/>
  <c r="W468" i="7" s="1"/>
  <c r="V468" i="7"/>
  <c r="U469" i="7"/>
  <c r="W469" i="7" s="1"/>
  <c r="V469" i="7"/>
  <c r="U470" i="7"/>
  <c r="W470" i="7" s="1"/>
  <c r="V470" i="7"/>
  <c r="U471" i="7"/>
  <c r="W471" i="7" s="1"/>
  <c r="V471" i="7"/>
  <c r="U472" i="7"/>
  <c r="W472" i="7" s="1"/>
  <c r="V472" i="7"/>
  <c r="U473" i="7"/>
  <c r="W473" i="7" s="1"/>
  <c r="V473" i="7"/>
  <c r="U474" i="7"/>
  <c r="W474" i="7" s="1"/>
  <c r="V474" i="7"/>
  <c r="U475" i="7"/>
  <c r="W475" i="7" s="1"/>
  <c r="V475" i="7"/>
  <c r="U476" i="7"/>
  <c r="W476" i="7" s="1"/>
  <c r="V476" i="7"/>
  <c r="U477" i="7"/>
  <c r="W477" i="7" s="1"/>
  <c r="V477" i="7"/>
  <c r="U478" i="7"/>
  <c r="W478" i="7" s="1"/>
  <c r="V478" i="7"/>
  <c r="U479" i="7"/>
  <c r="W479" i="7" s="1"/>
  <c r="V479" i="7"/>
  <c r="U480" i="7"/>
  <c r="W480" i="7" s="1"/>
  <c r="V480" i="7"/>
  <c r="U481" i="7"/>
  <c r="W481" i="7" s="1"/>
  <c r="V481" i="7"/>
  <c r="U482" i="7"/>
  <c r="W482" i="7" s="1"/>
  <c r="V482" i="7"/>
  <c r="U483" i="7"/>
  <c r="W483" i="7" s="1"/>
  <c r="V483" i="7"/>
  <c r="U484" i="7"/>
  <c r="W484" i="7" s="1"/>
  <c r="V484" i="7"/>
  <c r="U485" i="7"/>
  <c r="W485" i="7" s="1"/>
  <c r="V485" i="7"/>
  <c r="U486" i="7"/>
  <c r="W486" i="7" s="1"/>
  <c r="V486" i="7"/>
  <c r="U487" i="7"/>
  <c r="W487" i="7" s="1"/>
  <c r="V487" i="7"/>
  <c r="U488" i="7"/>
  <c r="W488" i="7" s="1"/>
  <c r="V488" i="7"/>
  <c r="U489" i="7"/>
  <c r="W489" i="7" s="1"/>
  <c r="V489" i="7"/>
  <c r="U490" i="7"/>
  <c r="W490" i="7" s="1"/>
  <c r="V490" i="7"/>
  <c r="U491" i="7"/>
  <c r="W491" i="7" s="1"/>
  <c r="V491" i="7"/>
  <c r="U492" i="7"/>
  <c r="W492" i="7" s="1"/>
  <c r="V492" i="7"/>
  <c r="U493" i="7"/>
  <c r="W493" i="7" s="1"/>
  <c r="V493" i="7"/>
  <c r="U494" i="7"/>
  <c r="W494" i="7" s="1"/>
  <c r="V494" i="7"/>
  <c r="U495" i="7"/>
  <c r="W495" i="7" s="1"/>
  <c r="V495" i="7"/>
  <c r="U496" i="7"/>
  <c r="W496" i="7" s="1"/>
  <c r="V496" i="7"/>
  <c r="U497" i="7"/>
  <c r="W497" i="7" s="1"/>
  <c r="V497" i="7"/>
  <c r="U498" i="7"/>
  <c r="W498" i="7" s="1"/>
  <c r="V498" i="7"/>
  <c r="U499" i="7"/>
  <c r="W499" i="7" s="1"/>
  <c r="V499" i="7"/>
  <c r="U500" i="7"/>
  <c r="W500" i="7" s="1"/>
  <c r="V500" i="7"/>
  <c r="U501" i="7"/>
  <c r="W501" i="7" s="1"/>
  <c r="V501" i="7"/>
  <c r="U502" i="7"/>
  <c r="W502" i="7" s="1"/>
  <c r="V502" i="7"/>
  <c r="U503" i="7"/>
  <c r="W503" i="7" s="1"/>
  <c r="V503" i="7"/>
  <c r="U504" i="7"/>
  <c r="W504" i="7" s="1"/>
  <c r="V504" i="7"/>
  <c r="U505" i="7"/>
  <c r="W505" i="7" s="1"/>
  <c r="V505" i="7"/>
  <c r="U506" i="7"/>
  <c r="W506" i="7" s="1"/>
  <c r="V506" i="7"/>
  <c r="U507" i="7"/>
  <c r="W507" i="7" s="1"/>
  <c r="V507" i="7"/>
  <c r="U508" i="7"/>
  <c r="W508" i="7" s="1"/>
  <c r="V508" i="7"/>
  <c r="U509" i="7"/>
  <c r="W509" i="7" s="1"/>
  <c r="V509" i="7"/>
  <c r="U510" i="7"/>
  <c r="W510" i="7" s="1"/>
  <c r="V510" i="7"/>
  <c r="U511" i="7"/>
  <c r="W511" i="7" s="1"/>
  <c r="V511" i="7"/>
  <c r="U512" i="7"/>
  <c r="W512" i="7" s="1"/>
  <c r="V512" i="7"/>
  <c r="U513" i="7"/>
  <c r="W513" i="7" s="1"/>
  <c r="V513" i="7"/>
  <c r="U514" i="7"/>
  <c r="W514" i="7" s="1"/>
  <c r="V514" i="7"/>
  <c r="U515" i="7"/>
  <c r="W515" i="7" s="1"/>
  <c r="V515" i="7"/>
  <c r="U516" i="7"/>
  <c r="W516" i="7" s="1"/>
  <c r="V516" i="7"/>
  <c r="U517" i="7"/>
  <c r="W517" i="7" s="1"/>
  <c r="V517" i="7"/>
  <c r="U518" i="7"/>
  <c r="W518" i="7" s="1"/>
  <c r="V518" i="7"/>
  <c r="U519" i="7"/>
  <c r="W519" i="7" s="1"/>
  <c r="V519" i="7"/>
  <c r="U520" i="7"/>
  <c r="W520" i="7" s="1"/>
  <c r="V520" i="7"/>
  <c r="U521" i="7"/>
  <c r="W521" i="7" s="1"/>
  <c r="V521" i="7"/>
  <c r="U522" i="7"/>
  <c r="W522" i="7" s="1"/>
  <c r="V522" i="7"/>
  <c r="U523" i="7"/>
  <c r="W523" i="7" s="1"/>
  <c r="V523" i="7"/>
  <c r="U524" i="7"/>
  <c r="W524" i="7" s="1"/>
  <c r="V524" i="7"/>
  <c r="U525" i="7"/>
  <c r="W525" i="7" s="1"/>
  <c r="V525" i="7"/>
  <c r="U526" i="7"/>
  <c r="W526" i="7" s="1"/>
  <c r="V526" i="7"/>
  <c r="U527" i="7"/>
  <c r="W527" i="7" s="1"/>
  <c r="V527" i="7"/>
  <c r="U528" i="7"/>
  <c r="W528" i="7" s="1"/>
  <c r="V528" i="7"/>
  <c r="U529" i="7"/>
  <c r="W529" i="7" s="1"/>
  <c r="V529" i="7"/>
  <c r="U530" i="7"/>
  <c r="W530" i="7" s="1"/>
  <c r="V530" i="7"/>
  <c r="U531" i="7"/>
  <c r="W531" i="7" s="1"/>
  <c r="V531" i="7"/>
  <c r="U532" i="7"/>
  <c r="W532" i="7" s="1"/>
  <c r="V532" i="7"/>
  <c r="U533" i="7"/>
  <c r="W533" i="7" s="1"/>
  <c r="V533" i="7"/>
  <c r="U534" i="7"/>
  <c r="W534" i="7" s="1"/>
  <c r="V534" i="7"/>
  <c r="U535" i="7"/>
  <c r="W535" i="7" s="1"/>
  <c r="V535" i="7"/>
  <c r="U536" i="7"/>
  <c r="W536" i="7" s="1"/>
  <c r="V536" i="7"/>
  <c r="U537" i="7"/>
  <c r="W537" i="7" s="1"/>
  <c r="V537" i="7"/>
  <c r="U538" i="7"/>
  <c r="W538" i="7" s="1"/>
  <c r="V538" i="7"/>
  <c r="U539" i="7"/>
  <c r="W539" i="7" s="1"/>
  <c r="V539" i="7"/>
  <c r="U540" i="7"/>
  <c r="W540" i="7" s="1"/>
  <c r="V540" i="7"/>
  <c r="U541" i="7"/>
  <c r="W541" i="7" s="1"/>
  <c r="V541" i="7"/>
  <c r="U542" i="7"/>
  <c r="W542" i="7" s="1"/>
  <c r="V542" i="7"/>
  <c r="U543" i="7"/>
  <c r="W543" i="7" s="1"/>
  <c r="V543" i="7"/>
  <c r="U544" i="7"/>
  <c r="W544" i="7" s="1"/>
  <c r="V544" i="7"/>
  <c r="U545" i="7"/>
  <c r="W545" i="7" s="1"/>
  <c r="V545" i="7"/>
  <c r="U546" i="7"/>
  <c r="W546" i="7" s="1"/>
  <c r="V546" i="7"/>
  <c r="U547" i="7"/>
  <c r="W547" i="7" s="1"/>
  <c r="V547" i="7"/>
  <c r="U548" i="7"/>
  <c r="W548" i="7" s="1"/>
  <c r="V548" i="7"/>
  <c r="U549" i="7"/>
  <c r="W549" i="7" s="1"/>
  <c r="V549" i="7"/>
  <c r="U550" i="7"/>
  <c r="W550" i="7" s="1"/>
  <c r="V550" i="7"/>
  <c r="U551" i="7"/>
  <c r="W551" i="7" s="1"/>
  <c r="V551" i="7"/>
  <c r="U552" i="7"/>
  <c r="W552" i="7" s="1"/>
  <c r="V552" i="7"/>
  <c r="U553" i="7"/>
  <c r="W553" i="7" s="1"/>
  <c r="V553" i="7"/>
  <c r="U554" i="7"/>
  <c r="W554" i="7" s="1"/>
  <c r="V554" i="7"/>
  <c r="U555" i="7"/>
  <c r="W555" i="7" s="1"/>
  <c r="V555" i="7"/>
  <c r="U556" i="7"/>
  <c r="W556" i="7" s="1"/>
  <c r="V556" i="7"/>
  <c r="U557" i="7"/>
  <c r="W557" i="7" s="1"/>
  <c r="V557" i="7"/>
  <c r="U558" i="7"/>
  <c r="W558" i="7" s="1"/>
  <c r="V558" i="7"/>
  <c r="U559" i="7"/>
  <c r="W559" i="7" s="1"/>
  <c r="V559" i="7"/>
  <c r="U560" i="7"/>
  <c r="W560" i="7" s="1"/>
  <c r="V560" i="7"/>
  <c r="U561" i="7"/>
  <c r="W561" i="7" s="1"/>
  <c r="V561" i="7"/>
  <c r="U562" i="7"/>
  <c r="W562" i="7" s="1"/>
  <c r="V562" i="7"/>
  <c r="U563" i="7"/>
  <c r="W563" i="7" s="1"/>
  <c r="V563" i="7"/>
  <c r="U564" i="7"/>
  <c r="W564" i="7" s="1"/>
  <c r="V564" i="7"/>
  <c r="U565" i="7"/>
  <c r="W565" i="7" s="1"/>
  <c r="V565" i="7"/>
  <c r="U566" i="7"/>
  <c r="W566" i="7" s="1"/>
  <c r="V566" i="7"/>
  <c r="U567" i="7"/>
  <c r="W567" i="7" s="1"/>
  <c r="V567" i="7"/>
  <c r="U568" i="7"/>
  <c r="W568" i="7" s="1"/>
  <c r="V568" i="7"/>
  <c r="U569" i="7"/>
  <c r="W569" i="7" s="1"/>
  <c r="V569" i="7"/>
  <c r="U570" i="7"/>
  <c r="W570" i="7" s="1"/>
  <c r="V570" i="7"/>
  <c r="U571" i="7"/>
  <c r="W571" i="7" s="1"/>
  <c r="V571" i="7"/>
  <c r="U572" i="7"/>
  <c r="W572" i="7" s="1"/>
  <c r="V572" i="7"/>
  <c r="U573" i="7"/>
  <c r="W573" i="7" s="1"/>
  <c r="V573" i="7"/>
  <c r="U574" i="7"/>
  <c r="W574" i="7" s="1"/>
  <c r="V574" i="7"/>
  <c r="U575" i="7"/>
  <c r="W575" i="7" s="1"/>
  <c r="V575" i="7"/>
  <c r="U576" i="7"/>
  <c r="W576" i="7" s="1"/>
  <c r="V576" i="7"/>
  <c r="U577" i="7"/>
  <c r="W577" i="7" s="1"/>
  <c r="V577" i="7"/>
  <c r="U578" i="7"/>
  <c r="W578" i="7" s="1"/>
  <c r="V578" i="7"/>
  <c r="U579" i="7"/>
  <c r="W579" i="7" s="1"/>
  <c r="V579" i="7"/>
  <c r="U580" i="7"/>
  <c r="W580" i="7" s="1"/>
  <c r="V580" i="7"/>
  <c r="U581" i="7"/>
  <c r="W581" i="7" s="1"/>
  <c r="V581" i="7"/>
  <c r="U582" i="7"/>
  <c r="W582" i="7" s="1"/>
  <c r="V582" i="7"/>
  <c r="U583" i="7"/>
  <c r="W583" i="7" s="1"/>
  <c r="V583" i="7"/>
  <c r="U584" i="7"/>
  <c r="W584" i="7" s="1"/>
  <c r="V584" i="7"/>
  <c r="U585" i="7"/>
  <c r="W585" i="7" s="1"/>
  <c r="V585" i="7"/>
  <c r="U586" i="7"/>
  <c r="W586" i="7" s="1"/>
  <c r="V586" i="7"/>
  <c r="U587" i="7"/>
  <c r="W587" i="7" s="1"/>
  <c r="V587" i="7"/>
  <c r="U588" i="7"/>
  <c r="W588" i="7" s="1"/>
  <c r="V588" i="7"/>
  <c r="U589" i="7"/>
  <c r="W589" i="7" s="1"/>
  <c r="V589" i="7"/>
  <c r="U590" i="7"/>
  <c r="W590" i="7" s="1"/>
  <c r="V590" i="7"/>
  <c r="U591" i="7"/>
  <c r="W591" i="7" s="1"/>
  <c r="V591" i="7"/>
  <c r="U592" i="7"/>
  <c r="W592" i="7" s="1"/>
  <c r="V592" i="7"/>
  <c r="U593" i="7"/>
  <c r="W593" i="7" s="1"/>
  <c r="V593" i="7"/>
  <c r="U594" i="7"/>
  <c r="W594" i="7" s="1"/>
  <c r="V594" i="7"/>
  <c r="U595" i="7"/>
  <c r="W595" i="7" s="1"/>
  <c r="V595" i="7"/>
  <c r="U596" i="7"/>
  <c r="W596" i="7" s="1"/>
  <c r="V596" i="7"/>
  <c r="U597" i="7"/>
  <c r="W597" i="7" s="1"/>
  <c r="V597" i="7"/>
  <c r="U598" i="7"/>
  <c r="W598" i="7" s="1"/>
  <c r="V598" i="7"/>
  <c r="U599" i="7"/>
  <c r="W599" i="7" s="1"/>
  <c r="V599" i="7"/>
  <c r="U600" i="7"/>
  <c r="V600" i="7"/>
  <c r="W600" i="7"/>
  <c r="U601" i="7"/>
  <c r="W601" i="7" s="1"/>
  <c r="V601" i="7"/>
  <c r="U602" i="7"/>
  <c r="W602" i="7" s="1"/>
  <c r="V602" i="7"/>
  <c r="U603" i="7"/>
  <c r="W603" i="7" s="1"/>
  <c r="V603" i="7"/>
  <c r="U604" i="7"/>
  <c r="W604" i="7" s="1"/>
  <c r="V604" i="7"/>
  <c r="U605" i="7"/>
  <c r="W605" i="7" s="1"/>
  <c r="V605" i="7"/>
  <c r="U606" i="7"/>
  <c r="W606" i="7" s="1"/>
  <c r="V606"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M352" i="7"/>
  <c r="N352" i="7"/>
  <c r="O352" i="7"/>
  <c r="P352" i="7"/>
  <c r="Q352" i="7"/>
  <c r="M353" i="7"/>
  <c r="N353" i="7"/>
  <c r="O353" i="7"/>
  <c r="P353" i="7"/>
  <c r="Q353" i="7"/>
  <c r="M354" i="7"/>
  <c r="N354" i="7"/>
  <c r="O354" i="7"/>
  <c r="P354" i="7"/>
  <c r="Q354" i="7"/>
  <c r="M355" i="7"/>
  <c r="N355" i="7"/>
  <c r="O355" i="7"/>
  <c r="P355" i="7"/>
  <c r="Q355" i="7"/>
  <c r="M356" i="7"/>
  <c r="N356" i="7"/>
  <c r="O356" i="7"/>
  <c r="P356" i="7"/>
  <c r="Q356" i="7"/>
  <c r="M357" i="7"/>
  <c r="N357" i="7"/>
  <c r="O357" i="7"/>
  <c r="P357" i="7"/>
  <c r="Q357" i="7"/>
  <c r="M358" i="7"/>
  <c r="N358" i="7"/>
  <c r="O358" i="7"/>
  <c r="P358" i="7"/>
  <c r="Q358" i="7"/>
  <c r="M359" i="7"/>
  <c r="N359" i="7"/>
  <c r="O359" i="7"/>
  <c r="P359" i="7"/>
  <c r="Q359" i="7"/>
  <c r="M360" i="7"/>
  <c r="N360" i="7"/>
  <c r="O360" i="7"/>
  <c r="P360" i="7"/>
  <c r="Q360" i="7"/>
  <c r="M361" i="7"/>
  <c r="N361" i="7"/>
  <c r="O361" i="7"/>
  <c r="P361" i="7"/>
  <c r="Q361" i="7"/>
  <c r="M362" i="7"/>
  <c r="N362" i="7"/>
  <c r="O362" i="7"/>
  <c r="P362" i="7"/>
  <c r="Q362" i="7"/>
  <c r="M363" i="7"/>
  <c r="N363" i="7"/>
  <c r="O363" i="7"/>
  <c r="P363" i="7"/>
  <c r="Q363" i="7"/>
  <c r="M364" i="7"/>
  <c r="N364" i="7"/>
  <c r="O364" i="7"/>
  <c r="P364" i="7"/>
  <c r="Q364" i="7"/>
  <c r="M365" i="7"/>
  <c r="N365" i="7"/>
  <c r="O365" i="7"/>
  <c r="P365" i="7"/>
  <c r="Q365" i="7"/>
  <c r="M366" i="7"/>
  <c r="N366" i="7"/>
  <c r="O366" i="7"/>
  <c r="P366" i="7"/>
  <c r="Q366" i="7"/>
  <c r="M367" i="7"/>
  <c r="N367" i="7"/>
  <c r="O367" i="7"/>
  <c r="P367" i="7"/>
  <c r="Q367" i="7"/>
  <c r="M368" i="7"/>
  <c r="N368" i="7"/>
  <c r="O368" i="7"/>
  <c r="P368" i="7"/>
  <c r="Q368" i="7"/>
  <c r="M369" i="7"/>
  <c r="N369" i="7"/>
  <c r="O369" i="7"/>
  <c r="P369" i="7"/>
  <c r="Q369" i="7"/>
  <c r="M370" i="7"/>
  <c r="N370" i="7"/>
  <c r="O370" i="7"/>
  <c r="P370" i="7"/>
  <c r="Q370" i="7"/>
  <c r="M371" i="7"/>
  <c r="N371" i="7"/>
  <c r="O371" i="7"/>
  <c r="P371" i="7"/>
  <c r="Q371" i="7"/>
  <c r="M372" i="7"/>
  <c r="N372" i="7"/>
  <c r="O372" i="7"/>
  <c r="P372" i="7"/>
  <c r="Q372" i="7"/>
  <c r="M373" i="7"/>
  <c r="N373" i="7"/>
  <c r="O373" i="7"/>
  <c r="P373" i="7"/>
  <c r="Q373" i="7"/>
  <c r="M374" i="7"/>
  <c r="N374" i="7"/>
  <c r="O374" i="7"/>
  <c r="P374" i="7"/>
  <c r="Q374" i="7"/>
  <c r="M375" i="7"/>
  <c r="N375" i="7"/>
  <c r="O375" i="7"/>
  <c r="P375" i="7"/>
  <c r="Q375" i="7"/>
  <c r="M376" i="7"/>
  <c r="N376" i="7"/>
  <c r="O376" i="7"/>
  <c r="P376" i="7"/>
  <c r="Q376" i="7"/>
  <c r="M377" i="7"/>
  <c r="N377" i="7"/>
  <c r="O377" i="7"/>
  <c r="P377" i="7"/>
  <c r="Q377" i="7"/>
  <c r="M378" i="7"/>
  <c r="N378" i="7"/>
  <c r="O378" i="7"/>
  <c r="P378" i="7"/>
  <c r="Q378" i="7"/>
  <c r="M379" i="7"/>
  <c r="N379" i="7"/>
  <c r="O379" i="7"/>
  <c r="P379" i="7"/>
  <c r="Q379" i="7"/>
  <c r="M380" i="7"/>
  <c r="N380" i="7"/>
  <c r="O380" i="7"/>
  <c r="P380" i="7"/>
  <c r="Q380" i="7"/>
  <c r="M381" i="7"/>
  <c r="N381" i="7"/>
  <c r="O381" i="7"/>
  <c r="P381" i="7"/>
  <c r="Q381" i="7"/>
  <c r="M382" i="7"/>
  <c r="N382" i="7"/>
  <c r="O382" i="7"/>
  <c r="P382" i="7"/>
  <c r="Q382" i="7"/>
  <c r="M383" i="7"/>
  <c r="N383" i="7"/>
  <c r="O383" i="7"/>
  <c r="P383" i="7"/>
  <c r="Q383" i="7"/>
  <c r="M384" i="7"/>
  <c r="N384" i="7"/>
  <c r="O384" i="7"/>
  <c r="P384" i="7"/>
  <c r="Q384" i="7"/>
  <c r="M385" i="7"/>
  <c r="N385" i="7"/>
  <c r="O385" i="7"/>
  <c r="P385" i="7"/>
  <c r="Q385" i="7"/>
  <c r="M386" i="7"/>
  <c r="N386" i="7"/>
  <c r="O386" i="7"/>
  <c r="P386" i="7"/>
  <c r="Q386" i="7"/>
  <c r="M387" i="7"/>
  <c r="N387" i="7"/>
  <c r="O387" i="7"/>
  <c r="P387" i="7"/>
  <c r="Q387" i="7"/>
  <c r="M388" i="7"/>
  <c r="N388" i="7"/>
  <c r="O388" i="7"/>
  <c r="P388" i="7"/>
  <c r="Q388" i="7"/>
  <c r="M389" i="7"/>
  <c r="N389" i="7"/>
  <c r="O389" i="7"/>
  <c r="P389" i="7"/>
  <c r="Q389" i="7"/>
  <c r="M390" i="7"/>
  <c r="N390" i="7"/>
  <c r="O390" i="7"/>
  <c r="P390" i="7"/>
  <c r="Q390" i="7"/>
  <c r="M391" i="7"/>
  <c r="N391" i="7"/>
  <c r="O391" i="7"/>
  <c r="P391" i="7"/>
  <c r="Q391" i="7"/>
  <c r="M392" i="7"/>
  <c r="N392" i="7"/>
  <c r="O392" i="7"/>
  <c r="P392" i="7"/>
  <c r="Q392" i="7"/>
  <c r="M393" i="7"/>
  <c r="N393" i="7"/>
  <c r="O393" i="7"/>
  <c r="P393" i="7"/>
  <c r="Q393" i="7"/>
  <c r="M394" i="7"/>
  <c r="N394" i="7"/>
  <c r="O394" i="7"/>
  <c r="P394" i="7"/>
  <c r="Q394" i="7"/>
  <c r="M395" i="7"/>
  <c r="N395" i="7"/>
  <c r="O395" i="7"/>
  <c r="P395" i="7"/>
  <c r="Q395" i="7"/>
  <c r="M396" i="7"/>
  <c r="N396" i="7"/>
  <c r="O396" i="7"/>
  <c r="P396" i="7"/>
  <c r="Q396" i="7"/>
  <c r="M397" i="7"/>
  <c r="N397" i="7"/>
  <c r="O397" i="7"/>
  <c r="P397" i="7"/>
  <c r="Q397" i="7"/>
  <c r="M398" i="7"/>
  <c r="N398" i="7"/>
  <c r="O398" i="7"/>
  <c r="P398" i="7"/>
  <c r="Q398" i="7"/>
  <c r="M399" i="7"/>
  <c r="N399" i="7"/>
  <c r="O399" i="7"/>
  <c r="P399" i="7"/>
  <c r="Q399" i="7"/>
  <c r="M400" i="7"/>
  <c r="N400" i="7"/>
  <c r="O400" i="7"/>
  <c r="P400" i="7"/>
  <c r="Q400" i="7"/>
  <c r="M401" i="7"/>
  <c r="N401" i="7"/>
  <c r="O401" i="7"/>
  <c r="P401" i="7"/>
  <c r="Q401" i="7"/>
  <c r="M402" i="7"/>
  <c r="N402" i="7"/>
  <c r="O402" i="7"/>
  <c r="P402" i="7"/>
  <c r="Q402" i="7"/>
  <c r="M403" i="7"/>
  <c r="N403" i="7"/>
  <c r="O403" i="7"/>
  <c r="P403" i="7"/>
  <c r="Q403" i="7"/>
  <c r="M404" i="7"/>
  <c r="N404" i="7"/>
  <c r="O404" i="7"/>
  <c r="P404" i="7"/>
  <c r="Q404" i="7"/>
  <c r="M405" i="7"/>
  <c r="N405" i="7"/>
  <c r="O405" i="7"/>
  <c r="P405" i="7"/>
  <c r="Q405" i="7"/>
  <c r="M406" i="7"/>
  <c r="N406" i="7"/>
  <c r="O406" i="7"/>
  <c r="P406" i="7"/>
  <c r="Q406" i="7"/>
  <c r="M407" i="7"/>
  <c r="N407" i="7"/>
  <c r="O407" i="7"/>
  <c r="P407" i="7"/>
  <c r="Q407" i="7"/>
  <c r="M408" i="7"/>
  <c r="N408" i="7"/>
  <c r="O408" i="7"/>
  <c r="P408" i="7"/>
  <c r="Q408" i="7"/>
  <c r="M409" i="7"/>
  <c r="N409" i="7"/>
  <c r="O409" i="7"/>
  <c r="P409" i="7"/>
  <c r="Q409" i="7"/>
  <c r="M410" i="7"/>
  <c r="N410" i="7"/>
  <c r="O410" i="7"/>
  <c r="P410" i="7"/>
  <c r="Q410" i="7"/>
  <c r="M411" i="7"/>
  <c r="N411" i="7"/>
  <c r="O411" i="7"/>
  <c r="P411" i="7"/>
  <c r="Q411" i="7"/>
  <c r="M412" i="7"/>
  <c r="N412" i="7"/>
  <c r="O412" i="7"/>
  <c r="P412" i="7"/>
  <c r="Q412" i="7"/>
  <c r="M413" i="7"/>
  <c r="N413" i="7"/>
  <c r="O413" i="7"/>
  <c r="P413" i="7"/>
  <c r="Q413" i="7"/>
  <c r="M414" i="7"/>
  <c r="N414" i="7"/>
  <c r="O414" i="7"/>
  <c r="P414" i="7"/>
  <c r="Q414" i="7"/>
  <c r="M415" i="7"/>
  <c r="N415" i="7"/>
  <c r="O415" i="7"/>
  <c r="P415" i="7"/>
  <c r="Q415" i="7"/>
  <c r="M416" i="7"/>
  <c r="N416" i="7"/>
  <c r="O416" i="7"/>
  <c r="P416" i="7"/>
  <c r="Q416" i="7"/>
  <c r="M417" i="7"/>
  <c r="N417" i="7"/>
  <c r="O417" i="7"/>
  <c r="P417" i="7"/>
  <c r="Q417" i="7"/>
  <c r="M418" i="7"/>
  <c r="N418" i="7"/>
  <c r="O418" i="7"/>
  <c r="P418" i="7"/>
  <c r="Q418" i="7"/>
  <c r="M419" i="7"/>
  <c r="N419" i="7"/>
  <c r="O419" i="7"/>
  <c r="P419" i="7"/>
  <c r="Q419" i="7"/>
  <c r="M420" i="7"/>
  <c r="N420" i="7"/>
  <c r="O420" i="7"/>
  <c r="P420" i="7"/>
  <c r="Q420" i="7"/>
  <c r="M421" i="7"/>
  <c r="N421" i="7"/>
  <c r="O421" i="7"/>
  <c r="P421" i="7"/>
  <c r="Q421" i="7"/>
  <c r="M422" i="7"/>
  <c r="N422" i="7"/>
  <c r="O422" i="7"/>
  <c r="P422" i="7"/>
  <c r="Q422" i="7"/>
  <c r="M423" i="7"/>
  <c r="N423" i="7"/>
  <c r="O423" i="7"/>
  <c r="P423" i="7"/>
  <c r="Q423" i="7"/>
  <c r="M424" i="7"/>
  <c r="N424" i="7"/>
  <c r="O424" i="7"/>
  <c r="P424" i="7"/>
  <c r="Q424" i="7"/>
  <c r="M425" i="7"/>
  <c r="N425" i="7"/>
  <c r="O425" i="7"/>
  <c r="P425" i="7"/>
  <c r="Q425" i="7"/>
  <c r="M426" i="7"/>
  <c r="N426" i="7"/>
  <c r="O426" i="7"/>
  <c r="P426" i="7"/>
  <c r="Q426" i="7"/>
  <c r="M427" i="7"/>
  <c r="N427" i="7"/>
  <c r="O427" i="7"/>
  <c r="P427" i="7"/>
  <c r="Q427" i="7"/>
  <c r="M428" i="7"/>
  <c r="N428" i="7"/>
  <c r="O428" i="7"/>
  <c r="P428" i="7"/>
  <c r="Q428" i="7"/>
  <c r="M429" i="7"/>
  <c r="N429" i="7"/>
  <c r="O429" i="7"/>
  <c r="P429" i="7"/>
  <c r="Q429" i="7"/>
  <c r="M430" i="7"/>
  <c r="N430" i="7"/>
  <c r="O430" i="7"/>
  <c r="P430" i="7"/>
  <c r="Q430" i="7"/>
  <c r="M431" i="7"/>
  <c r="N431" i="7"/>
  <c r="O431" i="7"/>
  <c r="P431" i="7"/>
  <c r="Q431" i="7"/>
  <c r="M432" i="7"/>
  <c r="N432" i="7"/>
  <c r="O432" i="7"/>
  <c r="P432" i="7"/>
  <c r="Q432" i="7"/>
  <c r="M433" i="7"/>
  <c r="N433" i="7"/>
  <c r="O433" i="7"/>
  <c r="P433" i="7"/>
  <c r="Q433" i="7"/>
  <c r="M434" i="7"/>
  <c r="N434" i="7"/>
  <c r="O434" i="7"/>
  <c r="P434" i="7"/>
  <c r="Q434" i="7"/>
  <c r="M435" i="7"/>
  <c r="N435" i="7"/>
  <c r="O435" i="7"/>
  <c r="P435" i="7"/>
  <c r="Q435" i="7"/>
  <c r="M436" i="7"/>
  <c r="N436" i="7"/>
  <c r="O436" i="7"/>
  <c r="P436" i="7"/>
  <c r="Q436" i="7"/>
  <c r="M437" i="7"/>
  <c r="N437" i="7"/>
  <c r="O437" i="7"/>
  <c r="P437" i="7"/>
  <c r="Q437" i="7"/>
  <c r="M438" i="7"/>
  <c r="N438" i="7"/>
  <c r="O438" i="7"/>
  <c r="P438" i="7"/>
  <c r="Q438" i="7"/>
  <c r="M439" i="7"/>
  <c r="N439" i="7"/>
  <c r="O439" i="7"/>
  <c r="P439" i="7"/>
  <c r="Q439" i="7"/>
  <c r="M440" i="7"/>
  <c r="N440" i="7"/>
  <c r="O440" i="7"/>
  <c r="P440" i="7"/>
  <c r="Q440" i="7"/>
  <c r="M441" i="7"/>
  <c r="N441" i="7"/>
  <c r="O441" i="7"/>
  <c r="P441" i="7"/>
  <c r="Q441" i="7"/>
  <c r="M442" i="7"/>
  <c r="N442" i="7"/>
  <c r="O442" i="7"/>
  <c r="P442" i="7"/>
  <c r="Q442" i="7"/>
  <c r="M443" i="7"/>
  <c r="N443" i="7"/>
  <c r="O443" i="7"/>
  <c r="P443" i="7"/>
  <c r="Q443" i="7"/>
  <c r="M444" i="7"/>
  <c r="N444" i="7"/>
  <c r="O444" i="7"/>
  <c r="P444" i="7"/>
  <c r="Q444" i="7"/>
  <c r="M445" i="7"/>
  <c r="N445" i="7"/>
  <c r="O445" i="7"/>
  <c r="P445" i="7"/>
  <c r="Q445" i="7"/>
  <c r="M446" i="7"/>
  <c r="N446" i="7"/>
  <c r="O446" i="7"/>
  <c r="P446" i="7"/>
  <c r="Q446" i="7"/>
  <c r="M447" i="7"/>
  <c r="N447" i="7"/>
  <c r="O447" i="7"/>
  <c r="P447" i="7"/>
  <c r="Q447" i="7"/>
  <c r="M448" i="7"/>
  <c r="N448" i="7"/>
  <c r="O448" i="7"/>
  <c r="P448" i="7"/>
  <c r="Q448" i="7"/>
  <c r="M449" i="7"/>
  <c r="N449" i="7"/>
  <c r="O449" i="7"/>
  <c r="P449" i="7"/>
  <c r="Q449" i="7"/>
  <c r="M450" i="7"/>
  <c r="N450" i="7"/>
  <c r="O450" i="7"/>
  <c r="P450" i="7"/>
  <c r="Q450" i="7"/>
  <c r="M451" i="7"/>
  <c r="N451" i="7"/>
  <c r="O451" i="7"/>
  <c r="P451" i="7"/>
  <c r="Q451" i="7"/>
  <c r="M452" i="7"/>
  <c r="N452" i="7"/>
  <c r="O452" i="7"/>
  <c r="P452" i="7"/>
  <c r="Q452" i="7"/>
  <c r="M453" i="7"/>
  <c r="N453" i="7"/>
  <c r="O453" i="7"/>
  <c r="P453" i="7"/>
  <c r="Q453" i="7"/>
  <c r="M454" i="7"/>
  <c r="N454" i="7"/>
  <c r="O454" i="7"/>
  <c r="P454" i="7"/>
  <c r="Q454" i="7"/>
  <c r="M455" i="7"/>
  <c r="N455" i="7"/>
  <c r="O455" i="7"/>
  <c r="P455" i="7"/>
  <c r="Q455" i="7"/>
  <c r="M456" i="7"/>
  <c r="N456" i="7"/>
  <c r="O456" i="7"/>
  <c r="P456" i="7"/>
  <c r="Q456" i="7"/>
  <c r="M457" i="7"/>
  <c r="N457" i="7"/>
  <c r="O457" i="7"/>
  <c r="P457" i="7"/>
  <c r="Q457" i="7"/>
  <c r="M458" i="7"/>
  <c r="N458" i="7"/>
  <c r="O458" i="7"/>
  <c r="P458" i="7"/>
  <c r="Q458" i="7"/>
  <c r="M459" i="7"/>
  <c r="N459" i="7"/>
  <c r="O459" i="7"/>
  <c r="P459" i="7"/>
  <c r="Q459" i="7"/>
  <c r="M460" i="7"/>
  <c r="N460" i="7"/>
  <c r="O460" i="7"/>
  <c r="P460" i="7"/>
  <c r="Q460" i="7"/>
  <c r="M461" i="7"/>
  <c r="N461" i="7"/>
  <c r="O461" i="7"/>
  <c r="P461" i="7"/>
  <c r="Q461" i="7"/>
  <c r="M462" i="7"/>
  <c r="N462" i="7"/>
  <c r="O462" i="7"/>
  <c r="P462" i="7"/>
  <c r="Q462" i="7"/>
  <c r="M463" i="7"/>
  <c r="N463" i="7"/>
  <c r="O463" i="7"/>
  <c r="P463" i="7"/>
  <c r="Q463" i="7"/>
  <c r="M464" i="7"/>
  <c r="N464" i="7"/>
  <c r="O464" i="7"/>
  <c r="P464" i="7"/>
  <c r="Q464" i="7"/>
  <c r="M465" i="7"/>
  <c r="N465" i="7"/>
  <c r="O465" i="7"/>
  <c r="P465" i="7"/>
  <c r="Q465" i="7"/>
  <c r="M466" i="7"/>
  <c r="N466" i="7"/>
  <c r="O466" i="7"/>
  <c r="P466" i="7"/>
  <c r="Q466" i="7"/>
  <c r="M467" i="7"/>
  <c r="N467" i="7"/>
  <c r="O467" i="7"/>
  <c r="P467" i="7"/>
  <c r="Q467" i="7"/>
  <c r="M468" i="7"/>
  <c r="N468" i="7"/>
  <c r="O468" i="7"/>
  <c r="P468" i="7"/>
  <c r="Q468" i="7"/>
  <c r="M469" i="7"/>
  <c r="N469" i="7"/>
  <c r="O469" i="7"/>
  <c r="P469" i="7"/>
  <c r="Q469" i="7"/>
  <c r="M470" i="7"/>
  <c r="N470" i="7"/>
  <c r="O470" i="7"/>
  <c r="P470" i="7"/>
  <c r="Q470" i="7"/>
  <c r="M471" i="7"/>
  <c r="N471" i="7"/>
  <c r="O471" i="7"/>
  <c r="P471" i="7"/>
  <c r="Q471" i="7"/>
  <c r="M472" i="7"/>
  <c r="N472" i="7"/>
  <c r="O472" i="7"/>
  <c r="P472" i="7"/>
  <c r="Q472" i="7"/>
  <c r="M473" i="7"/>
  <c r="N473" i="7"/>
  <c r="O473" i="7"/>
  <c r="P473" i="7"/>
  <c r="Q473" i="7"/>
  <c r="M474" i="7"/>
  <c r="N474" i="7"/>
  <c r="O474" i="7"/>
  <c r="P474" i="7"/>
  <c r="Q474" i="7"/>
  <c r="M475" i="7"/>
  <c r="N475" i="7"/>
  <c r="O475" i="7"/>
  <c r="P475" i="7"/>
  <c r="Q475" i="7"/>
  <c r="M476" i="7"/>
  <c r="N476" i="7"/>
  <c r="O476" i="7"/>
  <c r="P476" i="7"/>
  <c r="Q476" i="7"/>
  <c r="M477" i="7"/>
  <c r="N477" i="7"/>
  <c r="O477" i="7"/>
  <c r="P477" i="7"/>
  <c r="Q477" i="7"/>
  <c r="M478" i="7"/>
  <c r="N478" i="7"/>
  <c r="O478" i="7"/>
  <c r="P478" i="7"/>
  <c r="Q478" i="7"/>
  <c r="M479" i="7"/>
  <c r="N479" i="7"/>
  <c r="O479" i="7"/>
  <c r="P479" i="7"/>
  <c r="Q479" i="7"/>
  <c r="M480" i="7"/>
  <c r="N480" i="7"/>
  <c r="O480" i="7"/>
  <c r="P480" i="7"/>
  <c r="Q480" i="7"/>
  <c r="M481" i="7"/>
  <c r="N481" i="7"/>
  <c r="O481" i="7"/>
  <c r="P481" i="7"/>
  <c r="Q481" i="7"/>
  <c r="M482" i="7"/>
  <c r="N482" i="7"/>
  <c r="O482" i="7"/>
  <c r="P482" i="7"/>
  <c r="Q482" i="7"/>
  <c r="M483" i="7"/>
  <c r="N483" i="7"/>
  <c r="O483" i="7"/>
  <c r="P483" i="7"/>
  <c r="Q483" i="7"/>
  <c r="M484" i="7"/>
  <c r="N484" i="7"/>
  <c r="O484" i="7"/>
  <c r="P484" i="7"/>
  <c r="Q484" i="7"/>
  <c r="M485" i="7"/>
  <c r="N485" i="7"/>
  <c r="O485" i="7"/>
  <c r="P485" i="7"/>
  <c r="Q485" i="7"/>
  <c r="M486" i="7"/>
  <c r="N486" i="7"/>
  <c r="O486" i="7"/>
  <c r="P486" i="7"/>
  <c r="Q486" i="7"/>
  <c r="M487" i="7"/>
  <c r="N487" i="7"/>
  <c r="O487" i="7"/>
  <c r="P487" i="7"/>
  <c r="Q487" i="7"/>
  <c r="M488" i="7"/>
  <c r="N488" i="7"/>
  <c r="O488" i="7"/>
  <c r="P488" i="7"/>
  <c r="Q488" i="7"/>
  <c r="M489" i="7"/>
  <c r="N489" i="7"/>
  <c r="O489" i="7"/>
  <c r="P489" i="7"/>
  <c r="Q489" i="7"/>
  <c r="M490" i="7"/>
  <c r="N490" i="7"/>
  <c r="O490" i="7"/>
  <c r="P490" i="7"/>
  <c r="Q490" i="7"/>
  <c r="M491" i="7"/>
  <c r="N491" i="7"/>
  <c r="O491" i="7"/>
  <c r="P491" i="7"/>
  <c r="Q491" i="7"/>
  <c r="M492" i="7"/>
  <c r="N492" i="7"/>
  <c r="O492" i="7"/>
  <c r="P492" i="7"/>
  <c r="Q492" i="7"/>
  <c r="M493" i="7"/>
  <c r="N493" i="7"/>
  <c r="O493" i="7"/>
  <c r="P493" i="7"/>
  <c r="Q493" i="7"/>
  <c r="M494" i="7"/>
  <c r="N494" i="7"/>
  <c r="O494" i="7"/>
  <c r="P494" i="7"/>
  <c r="Q494" i="7"/>
  <c r="M495" i="7"/>
  <c r="N495" i="7"/>
  <c r="O495" i="7"/>
  <c r="P495" i="7"/>
  <c r="Q495" i="7"/>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M529" i="7"/>
  <c r="N529" i="7"/>
  <c r="O529" i="7"/>
  <c r="P529" i="7"/>
  <c r="Q529" i="7"/>
  <c r="M530" i="7"/>
  <c r="N530" i="7"/>
  <c r="O530" i="7"/>
  <c r="P530" i="7"/>
  <c r="Q530" i="7"/>
  <c r="M531" i="7"/>
  <c r="N531" i="7"/>
  <c r="O531" i="7"/>
  <c r="P531" i="7"/>
  <c r="Q531" i="7"/>
  <c r="M532" i="7"/>
  <c r="N532" i="7"/>
  <c r="O532" i="7"/>
  <c r="P532" i="7"/>
  <c r="Q532" i="7"/>
  <c r="M533" i="7"/>
  <c r="N533" i="7"/>
  <c r="O533" i="7"/>
  <c r="P533" i="7"/>
  <c r="Q533" i="7"/>
  <c r="M534" i="7"/>
  <c r="N534" i="7"/>
  <c r="O534" i="7"/>
  <c r="P534" i="7"/>
  <c r="Q534" i="7"/>
  <c r="M535" i="7"/>
  <c r="N535" i="7"/>
  <c r="O535" i="7"/>
  <c r="P535" i="7"/>
  <c r="Q535" i="7"/>
  <c r="M536" i="7"/>
  <c r="N536" i="7"/>
  <c r="O536" i="7"/>
  <c r="P536" i="7"/>
  <c r="Q536" i="7"/>
  <c r="M537" i="7"/>
  <c r="N537" i="7"/>
  <c r="O537" i="7"/>
  <c r="P537" i="7"/>
  <c r="Q537" i="7"/>
  <c r="M538" i="7"/>
  <c r="N538" i="7"/>
  <c r="O538" i="7"/>
  <c r="P538" i="7"/>
  <c r="Q538" i="7"/>
  <c r="M539" i="7"/>
  <c r="N539" i="7"/>
  <c r="O539" i="7"/>
  <c r="P539" i="7"/>
  <c r="Q539" i="7"/>
  <c r="M540" i="7"/>
  <c r="N540" i="7"/>
  <c r="O540" i="7"/>
  <c r="P540" i="7"/>
  <c r="Q540" i="7"/>
  <c r="M541" i="7"/>
  <c r="N541" i="7"/>
  <c r="O541" i="7"/>
  <c r="P541" i="7"/>
  <c r="Q541" i="7"/>
  <c r="M542" i="7"/>
  <c r="N542" i="7"/>
  <c r="O542" i="7"/>
  <c r="P542" i="7"/>
  <c r="Q542" i="7"/>
  <c r="M543" i="7"/>
  <c r="N543" i="7"/>
  <c r="O543" i="7"/>
  <c r="P543" i="7"/>
  <c r="Q543" i="7"/>
  <c r="M544" i="7"/>
  <c r="N544" i="7"/>
  <c r="O544" i="7"/>
  <c r="P544" i="7"/>
  <c r="Q544" i="7"/>
  <c r="M545" i="7"/>
  <c r="N545" i="7"/>
  <c r="O545" i="7"/>
  <c r="P545" i="7"/>
  <c r="Q545" i="7"/>
  <c r="M546" i="7"/>
  <c r="N546" i="7"/>
  <c r="O546" i="7"/>
  <c r="P546" i="7"/>
  <c r="Q546" i="7"/>
  <c r="M547" i="7"/>
  <c r="N547" i="7"/>
  <c r="O547" i="7"/>
  <c r="P547" i="7"/>
  <c r="Q547" i="7"/>
  <c r="M548" i="7"/>
  <c r="N548" i="7"/>
  <c r="O548" i="7"/>
  <c r="P548" i="7"/>
  <c r="Q548" i="7"/>
  <c r="M549" i="7"/>
  <c r="N549" i="7"/>
  <c r="O549" i="7"/>
  <c r="P549" i="7"/>
  <c r="Q549" i="7"/>
  <c r="M550" i="7"/>
  <c r="N550" i="7"/>
  <c r="O550" i="7"/>
  <c r="P550" i="7"/>
  <c r="Q550" i="7"/>
  <c r="M551" i="7"/>
  <c r="N551" i="7"/>
  <c r="O551" i="7"/>
  <c r="P551" i="7"/>
  <c r="Q551" i="7"/>
  <c r="M552" i="7"/>
  <c r="N552" i="7"/>
  <c r="O552" i="7"/>
  <c r="P552" i="7"/>
  <c r="Q552" i="7"/>
  <c r="M553" i="7"/>
  <c r="N553" i="7"/>
  <c r="O553" i="7"/>
  <c r="P553" i="7"/>
  <c r="Q553" i="7"/>
  <c r="M554" i="7"/>
  <c r="N554" i="7"/>
  <c r="O554" i="7"/>
  <c r="P554" i="7"/>
  <c r="Q554" i="7"/>
  <c r="M555" i="7"/>
  <c r="N555" i="7"/>
  <c r="O555" i="7"/>
  <c r="P555" i="7"/>
  <c r="Q555" i="7"/>
  <c r="M556" i="7"/>
  <c r="N556" i="7"/>
  <c r="O556" i="7"/>
  <c r="P556" i="7"/>
  <c r="Q556" i="7"/>
  <c r="M557" i="7"/>
  <c r="N557" i="7"/>
  <c r="O557" i="7"/>
  <c r="P557" i="7"/>
  <c r="Q557" i="7"/>
  <c r="M558" i="7"/>
  <c r="N558" i="7"/>
  <c r="O558" i="7"/>
  <c r="P558" i="7"/>
  <c r="Q558" i="7"/>
  <c r="M559" i="7"/>
  <c r="N559" i="7"/>
  <c r="O559" i="7"/>
  <c r="P559" i="7"/>
  <c r="Q559" i="7"/>
  <c r="M560" i="7"/>
  <c r="N560" i="7"/>
  <c r="O560" i="7"/>
  <c r="P560" i="7"/>
  <c r="Q560" i="7"/>
  <c r="M561" i="7"/>
  <c r="N561" i="7"/>
  <c r="O561" i="7"/>
  <c r="P561" i="7"/>
  <c r="Q561" i="7"/>
  <c r="M562" i="7"/>
  <c r="N562" i="7"/>
  <c r="O562" i="7"/>
  <c r="P562" i="7"/>
  <c r="Q562" i="7"/>
  <c r="M563" i="7"/>
  <c r="N563" i="7"/>
  <c r="O563" i="7"/>
  <c r="P563" i="7"/>
  <c r="Q563" i="7"/>
  <c r="M564" i="7"/>
  <c r="N564" i="7"/>
  <c r="O564" i="7"/>
  <c r="P564" i="7"/>
  <c r="Q564" i="7"/>
  <c r="M565" i="7"/>
  <c r="N565" i="7"/>
  <c r="O565" i="7"/>
  <c r="P565" i="7"/>
  <c r="Q565" i="7"/>
  <c r="M566" i="7"/>
  <c r="N566" i="7"/>
  <c r="O566" i="7"/>
  <c r="P566" i="7"/>
  <c r="Q566" i="7"/>
  <c r="M567" i="7"/>
  <c r="N567" i="7"/>
  <c r="O567" i="7"/>
  <c r="P567" i="7"/>
  <c r="Q567" i="7"/>
  <c r="M568" i="7"/>
  <c r="N568" i="7"/>
  <c r="O568" i="7"/>
  <c r="P568" i="7"/>
  <c r="Q568" i="7"/>
  <c r="M569" i="7"/>
  <c r="N569" i="7"/>
  <c r="O569" i="7"/>
  <c r="P569" i="7"/>
  <c r="Q569" i="7"/>
  <c r="M570" i="7"/>
  <c r="N570" i="7"/>
  <c r="O570" i="7"/>
  <c r="P570" i="7"/>
  <c r="Q570" i="7"/>
  <c r="M571" i="7"/>
  <c r="N571" i="7"/>
  <c r="O571" i="7"/>
  <c r="P571" i="7"/>
  <c r="Q571" i="7"/>
  <c r="M572" i="7"/>
  <c r="N572" i="7"/>
  <c r="O572" i="7"/>
  <c r="P572" i="7"/>
  <c r="Q572" i="7"/>
  <c r="M573" i="7"/>
  <c r="N573" i="7"/>
  <c r="O573" i="7"/>
  <c r="P573" i="7"/>
  <c r="Q573" i="7"/>
  <c r="M574" i="7"/>
  <c r="N574" i="7"/>
  <c r="O574" i="7"/>
  <c r="P574" i="7"/>
  <c r="Q574" i="7"/>
  <c r="M575" i="7"/>
  <c r="N575" i="7"/>
  <c r="O575" i="7"/>
  <c r="P575" i="7"/>
  <c r="Q575" i="7"/>
  <c r="M576" i="7"/>
  <c r="N576" i="7"/>
  <c r="O576" i="7"/>
  <c r="P576" i="7"/>
  <c r="Q576" i="7"/>
  <c r="M577" i="7"/>
  <c r="N577" i="7"/>
  <c r="O577" i="7"/>
  <c r="P577" i="7"/>
  <c r="Q577" i="7"/>
  <c r="M578" i="7"/>
  <c r="N578" i="7"/>
  <c r="O578" i="7"/>
  <c r="P578" i="7"/>
  <c r="Q578" i="7"/>
  <c r="M579" i="7"/>
  <c r="N579" i="7"/>
  <c r="O579" i="7"/>
  <c r="P579" i="7"/>
  <c r="Q579" i="7"/>
  <c r="M580" i="7"/>
  <c r="N580" i="7"/>
  <c r="O580" i="7"/>
  <c r="P580" i="7"/>
  <c r="Q580" i="7"/>
  <c r="M581" i="7"/>
  <c r="N581" i="7"/>
  <c r="O581" i="7"/>
  <c r="P581" i="7"/>
  <c r="Q581" i="7"/>
  <c r="M582" i="7"/>
  <c r="N582" i="7"/>
  <c r="O582" i="7"/>
  <c r="P582" i="7"/>
  <c r="Q582" i="7"/>
  <c r="M583" i="7"/>
  <c r="N583" i="7"/>
  <c r="O583" i="7"/>
  <c r="P583" i="7"/>
  <c r="Q583" i="7"/>
  <c r="M584" i="7"/>
  <c r="N584" i="7"/>
  <c r="O584" i="7"/>
  <c r="P584" i="7"/>
  <c r="Q584" i="7"/>
  <c r="M585" i="7"/>
  <c r="N585" i="7"/>
  <c r="O585" i="7"/>
  <c r="P585" i="7"/>
  <c r="Q585" i="7"/>
  <c r="M586" i="7"/>
  <c r="N586" i="7"/>
  <c r="O586" i="7"/>
  <c r="P586" i="7"/>
  <c r="Q586" i="7"/>
  <c r="M587" i="7"/>
  <c r="N587" i="7"/>
  <c r="O587" i="7"/>
  <c r="P587" i="7"/>
  <c r="Q587" i="7"/>
  <c r="M588" i="7"/>
  <c r="N588" i="7"/>
  <c r="O588" i="7"/>
  <c r="P588" i="7"/>
  <c r="Q588" i="7"/>
  <c r="M589" i="7"/>
  <c r="N589" i="7"/>
  <c r="O589" i="7"/>
  <c r="P589" i="7"/>
  <c r="Q589" i="7"/>
  <c r="M590" i="7"/>
  <c r="N590" i="7"/>
  <c r="O590" i="7"/>
  <c r="P590" i="7"/>
  <c r="Q590" i="7"/>
  <c r="M591" i="7"/>
  <c r="N591" i="7"/>
  <c r="O591" i="7"/>
  <c r="P591" i="7"/>
  <c r="Q591" i="7"/>
  <c r="M592" i="7"/>
  <c r="N592" i="7"/>
  <c r="O592" i="7"/>
  <c r="P592" i="7"/>
  <c r="Q592" i="7"/>
  <c r="M593" i="7"/>
  <c r="N593" i="7"/>
  <c r="O593" i="7"/>
  <c r="P593" i="7"/>
  <c r="Q593" i="7"/>
  <c r="M594" i="7"/>
  <c r="N594" i="7"/>
  <c r="O594" i="7"/>
  <c r="P594" i="7"/>
  <c r="Q594" i="7"/>
  <c r="M595" i="7"/>
  <c r="N595" i="7"/>
  <c r="O595" i="7"/>
  <c r="P595" i="7"/>
  <c r="Q595" i="7"/>
  <c r="M596" i="7"/>
  <c r="N596" i="7"/>
  <c r="O596" i="7"/>
  <c r="P596" i="7"/>
  <c r="Q596" i="7"/>
  <c r="M597" i="7"/>
  <c r="N597" i="7"/>
  <c r="O597" i="7"/>
  <c r="P597" i="7"/>
  <c r="Q597" i="7"/>
  <c r="M598" i="7"/>
  <c r="N598" i="7"/>
  <c r="O598" i="7"/>
  <c r="P598" i="7"/>
  <c r="Q598" i="7"/>
  <c r="M599" i="7"/>
  <c r="N599" i="7"/>
  <c r="O599" i="7"/>
  <c r="P599" i="7"/>
  <c r="Q599" i="7"/>
  <c r="M600" i="7"/>
  <c r="N600" i="7"/>
  <c r="O600" i="7"/>
  <c r="P600" i="7"/>
  <c r="Q600" i="7"/>
  <c r="M601" i="7"/>
  <c r="N601" i="7"/>
  <c r="O601" i="7"/>
  <c r="P601" i="7"/>
  <c r="Q601" i="7"/>
  <c r="M602" i="7"/>
  <c r="N602" i="7"/>
  <c r="O602" i="7"/>
  <c r="P602" i="7"/>
  <c r="Q602" i="7"/>
  <c r="M603" i="7"/>
  <c r="N603" i="7"/>
  <c r="O603" i="7"/>
  <c r="P603" i="7"/>
  <c r="Q603" i="7"/>
  <c r="M604" i="7"/>
  <c r="N604" i="7"/>
  <c r="O604" i="7"/>
  <c r="P604" i="7"/>
  <c r="Q604" i="7"/>
  <c r="M605" i="7"/>
  <c r="N605" i="7"/>
  <c r="O605" i="7"/>
  <c r="P605" i="7"/>
  <c r="Q605" i="7"/>
  <c r="M606" i="7"/>
  <c r="N606" i="7"/>
  <c r="O606" i="7"/>
  <c r="P606" i="7"/>
  <c r="Q606" i="7"/>
  <c r="J199" i="7"/>
  <c r="J196" i="7"/>
  <c r="J193" i="7"/>
  <c r="J190" i="7"/>
  <c r="J187" i="7"/>
  <c r="H514" i="7"/>
  <c r="H199" i="7"/>
  <c r="H202" i="7"/>
  <c r="H205" i="7"/>
  <c r="H208" i="7"/>
  <c r="H211" i="7"/>
  <c r="H214" i="7"/>
  <c r="H217" i="7"/>
  <c r="H220" i="7"/>
  <c r="H223" i="7"/>
  <c r="H226" i="7"/>
  <c r="H229" i="7"/>
  <c r="H232" i="7"/>
  <c r="H235" i="7"/>
  <c r="H238" i="7"/>
  <c r="H241" i="7"/>
  <c r="H244" i="7"/>
  <c r="H247" i="7"/>
  <c r="H250" i="7"/>
  <c r="H253" i="7"/>
  <c r="H256" i="7"/>
  <c r="H196" i="7"/>
  <c r="H193" i="7"/>
  <c r="H190"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352" i="7"/>
  <c r="G353" i="7"/>
  <c r="G354"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B574" i="7"/>
  <c r="C574" i="7"/>
  <c r="D574" i="7"/>
  <c r="E574" i="7"/>
  <c r="F574" i="7"/>
  <c r="B577" i="7"/>
  <c r="C577" i="7"/>
  <c r="D577" i="7"/>
  <c r="E577" i="7"/>
  <c r="F577" i="7"/>
  <c r="B580" i="7"/>
  <c r="C580" i="7"/>
  <c r="D580" i="7"/>
  <c r="E580" i="7"/>
  <c r="F580" i="7"/>
  <c r="B583" i="7"/>
  <c r="C583" i="7"/>
  <c r="D583" i="7"/>
  <c r="E583" i="7"/>
  <c r="F583" i="7"/>
  <c r="B586" i="7"/>
  <c r="C586" i="7"/>
  <c r="D586" i="7"/>
  <c r="E586" i="7"/>
  <c r="F586" i="7"/>
  <c r="B589" i="7"/>
  <c r="C589" i="7"/>
  <c r="D589" i="7"/>
  <c r="E589" i="7"/>
  <c r="F589" i="7"/>
  <c r="B592" i="7"/>
  <c r="C592" i="7"/>
  <c r="D592" i="7"/>
  <c r="E592" i="7"/>
  <c r="F592" i="7"/>
  <c r="B595" i="7"/>
  <c r="C595" i="7"/>
  <c r="D595" i="7"/>
  <c r="E595" i="7"/>
  <c r="F595" i="7"/>
  <c r="B598" i="7"/>
  <c r="C598" i="7"/>
  <c r="D598" i="7"/>
  <c r="E598" i="7"/>
  <c r="F598" i="7"/>
  <c r="B601" i="7"/>
  <c r="C601" i="7"/>
  <c r="D601" i="7"/>
  <c r="E601" i="7"/>
  <c r="F601" i="7"/>
  <c r="B604" i="7"/>
  <c r="C604" i="7"/>
  <c r="D604" i="7"/>
  <c r="E604" i="7"/>
  <c r="F604" i="7"/>
  <c r="B511" i="7"/>
  <c r="C511" i="7"/>
  <c r="D511" i="7"/>
  <c r="E511" i="7"/>
  <c r="F511" i="7"/>
  <c r="B514" i="7"/>
  <c r="C514" i="7"/>
  <c r="D514" i="7"/>
  <c r="E514" i="7"/>
  <c r="F514" i="7"/>
  <c r="B517" i="7"/>
  <c r="C517" i="7"/>
  <c r="D517" i="7"/>
  <c r="E517" i="7"/>
  <c r="F517" i="7"/>
  <c r="B520" i="7"/>
  <c r="C520" i="7"/>
  <c r="D520" i="7"/>
  <c r="E520" i="7"/>
  <c r="F520" i="7"/>
  <c r="B523" i="7"/>
  <c r="C523" i="7"/>
  <c r="D523" i="7"/>
  <c r="E523" i="7"/>
  <c r="F523" i="7"/>
  <c r="B526" i="7"/>
  <c r="C526" i="7"/>
  <c r="D526" i="7"/>
  <c r="E526" i="7"/>
  <c r="F526" i="7"/>
  <c r="B529" i="7"/>
  <c r="C529" i="7"/>
  <c r="D529" i="7"/>
  <c r="E529" i="7"/>
  <c r="F529" i="7"/>
  <c r="B532" i="7"/>
  <c r="C532" i="7"/>
  <c r="D532" i="7"/>
  <c r="E532" i="7"/>
  <c r="F532" i="7"/>
  <c r="B535" i="7"/>
  <c r="C535" i="7"/>
  <c r="D535" i="7"/>
  <c r="E535" i="7"/>
  <c r="F535" i="7"/>
  <c r="B538" i="7"/>
  <c r="C538" i="7"/>
  <c r="D538" i="7"/>
  <c r="E538" i="7"/>
  <c r="F538" i="7"/>
  <c r="B541" i="7"/>
  <c r="C541" i="7"/>
  <c r="D541" i="7"/>
  <c r="E541" i="7"/>
  <c r="F541" i="7"/>
  <c r="B544" i="7"/>
  <c r="C544" i="7"/>
  <c r="D544" i="7"/>
  <c r="E544" i="7"/>
  <c r="F544" i="7"/>
  <c r="B547" i="7"/>
  <c r="C547" i="7"/>
  <c r="D547" i="7"/>
  <c r="E547" i="7"/>
  <c r="F547" i="7"/>
  <c r="B550" i="7"/>
  <c r="C550" i="7"/>
  <c r="D550" i="7"/>
  <c r="E550" i="7"/>
  <c r="F550" i="7"/>
  <c r="B553" i="7"/>
  <c r="C553" i="7"/>
  <c r="D553" i="7"/>
  <c r="E553" i="7"/>
  <c r="F553" i="7"/>
  <c r="B556" i="7"/>
  <c r="C556" i="7"/>
  <c r="D556" i="7"/>
  <c r="E556" i="7"/>
  <c r="F556" i="7"/>
  <c r="B559" i="7"/>
  <c r="C559" i="7"/>
  <c r="D559" i="7"/>
  <c r="E559" i="7"/>
  <c r="F559" i="7"/>
  <c r="B562" i="7"/>
  <c r="C562" i="7"/>
  <c r="D562" i="7"/>
  <c r="E562" i="7"/>
  <c r="F562" i="7"/>
  <c r="B565" i="7"/>
  <c r="C565" i="7"/>
  <c r="D565" i="7"/>
  <c r="E565" i="7"/>
  <c r="F565" i="7"/>
  <c r="B568" i="7"/>
  <c r="C568" i="7"/>
  <c r="D568" i="7"/>
  <c r="E568" i="7"/>
  <c r="F568" i="7"/>
  <c r="B571" i="7"/>
  <c r="C571" i="7"/>
  <c r="D571" i="7"/>
  <c r="E571" i="7"/>
  <c r="F571" i="7"/>
  <c r="B196" i="7"/>
  <c r="C196" i="7"/>
  <c r="D196" i="7"/>
  <c r="E196" i="7"/>
  <c r="F196" i="7"/>
  <c r="B199" i="7"/>
  <c r="C199" i="7"/>
  <c r="D199" i="7"/>
  <c r="E199" i="7"/>
  <c r="F199" i="7"/>
  <c r="B202" i="7"/>
  <c r="C202" i="7"/>
  <c r="D202" i="7"/>
  <c r="E202" i="7"/>
  <c r="F202" i="7"/>
  <c r="B205" i="7"/>
  <c r="C205" i="7"/>
  <c r="D205" i="7"/>
  <c r="E205" i="7"/>
  <c r="F205" i="7"/>
  <c r="B208" i="7"/>
  <c r="C208" i="7"/>
  <c r="D208" i="7"/>
  <c r="E208" i="7"/>
  <c r="F208" i="7"/>
  <c r="B211" i="7"/>
  <c r="C211" i="7"/>
  <c r="D211" i="7"/>
  <c r="E211" i="7"/>
  <c r="F211" i="7"/>
  <c r="B214" i="7"/>
  <c r="C214" i="7"/>
  <c r="D214" i="7"/>
  <c r="E214" i="7"/>
  <c r="F214" i="7"/>
  <c r="B217" i="7"/>
  <c r="C217" i="7"/>
  <c r="D217" i="7"/>
  <c r="E217" i="7"/>
  <c r="F217" i="7"/>
  <c r="B220" i="7"/>
  <c r="C220" i="7"/>
  <c r="D220" i="7"/>
  <c r="E220" i="7"/>
  <c r="F220" i="7"/>
  <c r="B223" i="7"/>
  <c r="C223" i="7"/>
  <c r="D223" i="7"/>
  <c r="E223" i="7"/>
  <c r="F223" i="7"/>
  <c r="B226" i="7"/>
  <c r="C226" i="7"/>
  <c r="D226" i="7"/>
  <c r="E226" i="7"/>
  <c r="F226" i="7"/>
  <c r="B229" i="7"/>
  <c r="C229" i="7"/>
  <c r="D229" i="7"/>
  <c r="E229" i="7"/>
  <c r="F229" i="7"/>
  <c r="B232" i="7"/>
  <c r="C232" i="7"/>
  <c r="D232" i="7"/>
  <c r="E232" i="7"/>
  <c r="F232" i="7"/>
  <c r="B235" i="7"/>
  <c r="C235" i="7"/>
  <c r="D235" i="7"/>
  <c r="E235" i="7"/>
  <c r="F235" i="7"/>
  <c r="B238" i="7"/>
  <c r="C238" i="7"/>
  <c r="D238" i="7"/>
  <c r="E238" i="7"/>
  <c r="F238" i="7"/>
  <c r="B241" i="7"/>
  <c r="C241" i="7"/>
  <c r="D241" i="7"/>
  <c r="E241" i="7"/>
  <c r="F241" i="7"/>
  <c r="B244" i="7"/>
  <c r="C244" i="7"/>
  <c r="D244" i="7"/>
  <c r="E244" i="7"/>
  <c r="F244" i="7"/>
  <c r="B247" i="7"/>
  <c r="C247" i="7"/>
  <c r="D247" i="7"/>
  <c r="E247" i="7"/>
  <c r="F247" i="7"/>
  <c r="B250" i="7"/>
  <c r="C250" i="7"/>
  <c r="D250" i="7"/>
  <c r="E250" i="7"/>
  <c r="F250" i="7"/>
  <c r="B253" i="7"/>
  <c r="C253" i="7"/>
  <c r="D253" i="7"/>
  <c r="E253" i="7"/>
  <c r="F253" i="7"/>
  <c r="B256" i="7"/>
  <c r="C256" i="7"/>
  <c r="D256" i="7"/>
  <c r="E256" i="7"/>
  <c r="F256" i="7"/>
  <c r="B259" i="7"/>
  <c r="C259" i="7"/>
  <c r="D259" i="7"/>
  <c r="E259" i="7"/>
  <c r="F259" i="7"/>
  <c r="B262" i="7"/>
  <c r="C262" i="7"/>
  <c r="D262" i="7"/>
  <c r="E262" i="7"/>
  <c r="F262" i="7"/>
  <c r="B265" i="7"/>
  <c r="C265" i="7"/>
  <c r="D265" i="7"/>
  <c r="E265" i="7"/>
  <c r="F265" i="7"/>
  <c r="B268" i="7"/>
  <c r="C268" i="7"/>
  <c r="D268" i="7"/>
  <c r="E268" i="7"/>
  <c r="F268" i="7"/>
  <c r="B271" i="7"/>
  <c r="C271" i="7"/>
  <c r="D271" i="7"/>
  <c r="E271" i="7"/>
  <c r="F271" i="7"/>
  <c r="B274" i="7"/>
  <c r="C274" i="7"/>
  <c r="D274" i="7"/>
  <c r="E274" i="7"/>
  <c r="F274" i="7"/>
  <c r="B277" i="7"/>
  <c r="C277" i="7"/>
  <c r="D277" i="7"/>
  <c r="E277" i="7"/>
  <c r="F277" i="7"/>
  <c r="B280" i="7"/>
  <c r="C280" i="7"/>
  <c r="D280" i="7"/>
  <c r="E280" i="7"/>
  <c r="F280" i="7"/>
  <c r="B283" i="7"/>
  <c r="C283" i="7"/>
  <c r="D283" i="7"/>
  <c r="E283" i="7"/>
  <c r="F283" i="7"/>
  <c r="B286" i="7"/>
  <c r="C286" i="7"/>
  <c r="D286" i="7"/>
  <c r="E286" i="7"/>
  <c r="F286" i="7"/>
  <c r="B289" i="7"/>
  <c r="C289" i="7"/>
  <c r="D289" i="7"/>
  <c r="E289" i="7"/>
  <c r="F289" i="7"/>
  <c r="B292" i="7"/>
  <c r="C292" i="7"/>
  <c r="D292" i="7"/>
  <c r="E292" i="7"/>
  <c r="F292" i="7"/>
  <c r="B295" i="7"/>
  <c r="C295" i="7"/>
  <c r="D295" i="7"/>
  <c r="E295" i="7"/>
  <c r="F295" i="7"/>
  <c r="B298" i="7"/>
  <c r="C298" i="7"/>
  <c r="D298" i="7"/>
  <c r="E298" i="7"/>
  <c r="F298" i="7"/>
  <c r="B301" i="7"/>
  <c r="C301" i="7"/>
  <c r="D301" i="7"/>
  <c r="E301" i="7"/>
  <c r="F301" i="7"/>
  <c r="B304" i="7"/>
  <c r="C304" i="7"/>
  <c r="D304" i="7"/>
  <c r="E304" i="7"/>
  <c r="F304" i="7"/>
  <c r="B307" i="7"/>
  <c r="C307" i="7"/>
  <c r="D307" i="7"/>
  <c r="E307" i="7"/>
  <c r="F307" i="7"/>
  <c r="B310" i="7"/>
  <c r="C310" i="7"/>
  <c r="D310" i="7"/>
  <c r="E310" i="7"/>
  <c r="F310" i="7"/>
  <c r="B313" i="7"/>
  <c r="C313" i="7"/>
  <c r="D313" i="7"/>
  <c r="E313" i="7"/>
  <c r="F313" i="7"/>
  <c r="B316" i="7"/>
  <c r="C316" i="7"/>
  <c r="D316" i="7"/>
  <c r="E316" i="7"/>
  <c r="F316" i="7"/>
  <c r="B319" i="7"/>
  <c r="C319" i="7"/>
  <c r="D319" i="7"/>
  <c r="E319" i="7"/>
  <c r="F319" i="7"/>
  <c r="B322" i="7"/>
  <c r="C322" i="7"/>
  <c r="D322" i="7"/>
  <c r="E322" i="7"/>
  <c r="F322" i="7"/>
  <c r="B325" i="7"/>
  <c r="C325" i="7"/>
  <c r="D325" i="7"/>
  <c r="E325" i="7"/>
  <c r="F325" i="7"/>
  <c r="B328" i="7"/>
  <c r="C328" i="7"/>
  <c r="D328" i="7"/>
  <c r="E328" i="7"/>
  <c r="F328" i="7"/>
  <c r="B331" i="7"/>
  <c r="C331" i="7"/>
  <c r="D331" i="7"/>
  <c r="E331" i="7"/>
  <c r="F331" i="7"/>
  <c r="B334" i="7"/>
  <c r="C334" i="7"/>
  <c r="D334" i="7"/>
  <c r="E334" i="7"/>
  <c r="F334" i="7"/>
  <c r="B337" i="7"/>
  <c r="C337" i="7"/>
  <c r="D337" i="7"/>
  <c r="E337" i="7"/>
  <c r="F337" i="7"/>
  <c r="B340" i="7"/>
  <c r="C340" i="7"/>
  <c r="D340" i="7"/>
  <c r="E340" i="7"/>
  <c r="F340" i="7"/>
  <c r="B343" i="7"/>
  <c r="C343" i="7"/>
  <c r="D343" i="7"/>
  <c r="E343" i="7"/>
  <c r="F343" i="7"/>
  <c r="B346" i="7"/>
  <c r="C346" i="7"/>
  <c r="D346" i="7"/>
  <c r="E346" i="7"/>
  <c r="F346" i="7"/>
  <c r="B349" i="7"/>
  <c r="C349" i="7"/>
  <c r="D349" i="7"/>
  <c r="E349" i="7"/>
  <c r="F349" i="7"/>
  <c r="B352" i="7"/>
  <c r="C352" i="7"/>
  <c r="D352" i="7"/>
  <c r="E352" i="7"/>
  <c r="F352" i="7"/>
  <c r="B355" i="7"/>
  <c r="C355" i="7"/>
  <c r="D355" i="7"/>
  <c r="E355" i="7"/>
  <c r="F355" i="7"/>
  <c r="B358" i="7"/>
  <c r="C358" i="7"/>
  <c r="D358" i="7"/>
  <c r="E358" i="7"/>
  <c r="F358" i="7"/>
  <c r="B361" i="7"/>
  <c r="C361" i="7"/>
  <c r="D361" i="7"/>
  <c r="E361" i="7"/>
  <c r="F361" i="7"/>
  <c r="B364" i="7"/>
  <c r="C364" i="7"/>
  <c r="D364" i="7"/>
  <c r="E364" i="7"/>
  <c r="F364" i="7"/>
  <c r="B367" i="7"/>
  <c r="C367" i="7"/>
  <c r="D367" i="7"/>
  <c r="E367" i="7"/>
  <c r="F367" i="7"/>
  <c r="B370" i="7"/>
  <c r="C370" i="7"/>
  <c r="D370" i="7"/>
  <c r="E370" i="7"/>
  <c r="F370" i="7"/>
  <c r="B373" i="7"/>
  <c r="C373" i="7"/>
  <c r="D373" i="7"/>
  <c r="E373" i="7"/>
  <c r="F373" i="7"/>
  <c r="B376" i="7"/>
  <c r="C376" i="7"/>
  <c r="D376" i="7"/>
  <c r="E376" i="7"/>
  <c r="F376" i="7"/>
  <c r="B379" i="7"/>
  <c r="C379" i="7"/>
  <c r="D379" i="7"/>
  <c r="E379" i="7"/>
  <c r="F379" i="7"/>
  <c r="B382" i="7"/>
  <c r="C382" i="7"/>
  <c r="D382" i="7"/>
  <c r="E382" i="7"/>
  <c r="F382" i="7"/>
  <c r="B385" i="7"/>
  <c r="C385" i="7"/>
  <c r="D385" i="7"/>
  <c r="E385" i="7"/>
  <c r="F385" i="7"/>
  <c r="B388" i="7"/>
  <c r="C388" i="7"/>
  <c r="D388" i="7"/>
  <c r="E388" i="7"/>
  <c r="F388" i="7"/>
  <c r="B391" i="7"/>
  <c r="C391" i="7"/>
  <c r="D391" i="7"/>
  <c r="E391" i="7"/>
  <c r="F391" i="7"/>
  <c r="B394" i="7"/>
  <c r="C394" i="7"/>
  <c r="D394" i="7"/>
  <c r="E394" i="7"/>
  <c r="F394" i="7"/>
  <c r="B397" i="7"/>
  <c r="C397" i="7"/>
  <c r="D397" i="7"/>
  <c r="E397" i="7"/>
  <c r="F397" i="7"/>
  <c r="B400" i="7"/>
  <c r="C400" i="7"/>
  <c r="D400" i="7"/>
  <c r="E400" i="7"/>
  <c r="F400" i="7"/>
  <c r="B403" i="7"/>
  <c r="C403" i="7"/>
  <c r="D403" i="7"/>
  <c r="E403" i="7"/>
  <c r="F403" i="7"/>
  <c r="B406" i="7"/>
  <c r="C406" i="7"/>
  <c r="D406" i="7"/>
  <c r="E406" i="7"/>
  <c r="F406" i="7"/>
  <c r="B409" i="7"/>
  <c r="C409" i="7"/>
  <c r="D409" i="7"/>
  <c r="E409" i="7"/>
  <c r="F409" i="7"/>
  <c r="B412" i="7"/>
  <c r="C412" i="7"/>
  <c r="D412" i="7"/>
  <c r="E412" i="7"/>
  <c r="F412" i="7"/>
  <c r="B415" i="7"/>
  <c r="C415" i="7"/>
  <c r="D415" i="7"/>
  <c r="E415" i="7"/>
  <c r="F415" i="7"/>
  <c r="B418" i="7"/>
  <c r="C418" i="7"/>
  <c r="D418" i="7"/>
  <c r="E418" i="7"/>
  <c r="F418" i="7"/>
  <c r="B421" i="7"/>
  <c r="C421" i="7"/>
  <c r="D421" i="7"/>
  <c r="E421" i="7"/>
  <c r="F421" i="7"/>
  <c r="B424" i="7"/>
  <c r="C424" i="7"/>
  <c r="D424" i="7"/>
  <c r="E424" i="7"/>
  <c r="F424" i="7"/>
  <c r="B427" i="7"/>
  <c r="C427" i="7"/>
  <c r="D427" i="7"/>
  <c r="E427" i="7"/>
  <c r="F427" i="7"/>
  <c r="B430" i="7"/>
  <c r="C430" i="7"/>
  <c r="D430" i="7"/>
  <c r="E430" i="7"/>
  <c r="F430" i="7"/>
  <c r="B433" i="7"/>
  <c r="C433" i="7"/>
  <c r="D433" i="7"/>
  <c r="E433" i="7"/>
  <c r="F433" i="7"/>
  <c r="B436" i="7"/>
  <c r="C436" i="7"/>
  <c r="D436" i="7"/>
  <c r="E436" i="7"/>
  <c r="F436" i="7"/>
  <c r="B439" i="7"/>
  <c r="C439" i="7"/>
  <c r="D439" i="7"/>
  <c r="E439" i="7"/>
  <c r="F439" i="7"/>
  <c r="B442" i="7"/>
  <c r="C442" i="7"/>
  <c r="D442" i="7"/>
  <c r="E442" i="7"/>
  <c r="F442" i="7"/>
  <c r="B445" i="7"/>
  <c r="C445" i="7"/>
  <c r="D445" i="7"/>
  <c r="E445" i="7"/>
  <c r="F445" i="7"/>
  <c r="B448" i="7"/>
  <c r="C448" i="7"/>
  <c r="D448" i="7"/>
  <c r="E448" i="7"/>
  <c r="F448" i="7"/>
  <c r="B451" i="7"/>
  <c r="C451" i="7"/>
  <c r="D451" i="7"/>
  <c r="E451" i="7"/>
  <c r="F451" i="7"/>
  <c r="B454" i="7"/>
  <c r="C454" i="7"/>
  <c r="D454" i="7"/>
  <c r="E454" i="7"/>
  <c r="F454" i="7"/>
  <c r="B457" i="7"/>
  <c r="C457" i="7"/>
  <c r="D457" i="7"/>
  <c r="E457" i="7"/>
  <c r="F457" i="7"/>
  <c r="B460" i="7"/>
  <c r="C460" i="7"/>
  <c r="D460" i="7"/>
  <c r="E460" i="7"/>
  <c r="F460" i="7"/>
  <c r="B463" i="7"/>
  <c r="C463" i="7"/>
  <c r="D463" i="7"/>
  <c r="E463" i="7"/>
  <c r="F463" i="7"/>
  <c r="B466" i="7"/>
  <c r="C466" i="7"/>
  <c r="D466" i="7"/>
  <c r="E466" i="7"/>
  <c r="F466" i="7"/>
  <c r="B469" i="7"/>
  <c r="C469" i="7"/>
  <c r="D469" i="7"/>
  <c r="E469" i="7"/>
  <c r="F469" i="7"/>
  <c r="B472" i="7"/>
  <c r="C472" i="7"/>
  <c r="D472" i="7"/>
  <c r="E472" i="7"/>
  <c r="F472" i="7"/>
  <c r="B475" i="7"/>
  <c r="C475" i="7"/>
  <c r="D475" i="7"/>
  <c r="E475" i="7"/>
  <c r="F475" i="7"/>
  <c r="B478" i="7"/>
  <c r="C478" i="7"/>
  <c r="D478" i="7"/>
  <c r="E478" i="7"/>
  <c r="F478" i="7"/>
  <c r="B481" i="7"/>
  <c r="C481" i="7"/>
  <c r="D481" i="7"/>
  <c r="E481" i="7"/>
  <c r="F481" i="7"/>
  <c r="B484" i="7"/>
  <c r="C484" i="7"/>
  <c r="D484" i="7"/>
  <c r="E484" i="7"/>
  <c r="F484" i="7"/>
  <c r="B487" i="7"/>
  <c r="C487" i="7"/>
  <c r="D487" i="7"/>
  <c r="E487" i="7"/>
  <c r="F487" i="7"/>
  <c r="B490" i="7"/>
  <c r="C490" i="7"/>
  <c r="D490" i="7"/>
  <c r="E490" i="7"/>
  <c r="F490" i="7"/>
  <c r="B493" i="7"/>
  <c r="C493" i="7"/>
  <c r="D493" i="7"/>
  <c r="E493" i="7"/>
  <c r="F493" i="7"/>
  <c r="B496" i="7"/>
  <c r="C496" i="7"/>
  <c r="D496" i="7"/>
  <c r="E496" i="7"/>
  <c r="F496" i="7"/>
  <c r="B499" i="7"/>
  <c r="C499" i="7"/>
  <c r="D499" i="7"/>
  <c r="E499" i="7"/>
  <c r="F499" i="7"/>
  <c r="B502" i="7"/>
  <c r="C502" i="7"/>
  <c r="D502" i="7"/>
  <c r="E502" i="7"/>
  <c r="F502" i="7"/>
  <c r="B505" i="7"/>
  <c r="C505" i="7"/>
  <c r="D505" i="7"/>
  <c r="E505" i="7"/>
  <c r="F505" i="7"/>
  <c r="B508" i="7"/>
  <c r="C508" i="7"/>
  <c r="D508" i="7"/>
  <c r="E508" i="7"/>
  <c r="F508" i="7"/>
  <c r="B193" i="7"/>
  <c r="C193" i="7"/>
  <c r="D193" i="7"/>
  <c r="E193" i="7"/>
  <c r="F193" i="7"/>
  <c r="B190" i="7"/>
  <c r="C190" i="7"/>
  <c r="D190" i="7"/>
  <c r="E190" i="7"/>
  <c r="F190" i="7"/>
  <c r="U187" i="7" l="1"/>
  <c r="W187" i="7" s="1"/>
  <c r="V187" i="7"/>
  <c r="M187" i="7"/>
  <c r="N187" i="7"/>
  <c r="O187" i="7"/>
  <c r="P187" i="7"/>
  <c r="Q187" i="7"/>
  <c r="H187" i="7"/>
  <c r="B187" i="7"/>
  <c r="C187" i="7"/>
  <c r="D187" i="7"/>
  <c r="E187" i="7"/>
  <c r="F187" i="7"/>
  <c r="G187" i="7"/>
  <c r="G188" i="7"/>
  <c r="G189" i="7"/>
  <c r="O11" i="12"/>
  <c r="AO12" i="12" l="1"/>
  <c r="AO13" i="12"/>
  <c r="AO14" i="12"/>
  <c r="AO15" i="12"/>
  <c r="AO16" i="12"/>
  <c r="AO17" i="12"/>
  <c r="AO18" i="12"/>
  <c r="AN17" i="12" s="1"/>
  <c r="AM17" i="12" s="1"/>
  <c r="AO19" i="12"/>
  <c r="AO20" i="12"/>
  <c r="AO21" i="12"/>
  <c r="AO22" i="12"/>
  <c r="AO23" i="12"/>
  <c r="AO24" i="12"/>
  <c r="AO25" i="12"/>
  <c r="AO26" i="12"/>
  <c r="AN26" i="12" s="1"/>
  <c r="AM26" i="12" s="1"/>
  <c r="AO27" i="12"/>
  <c r="AO28" i="12"/>
  <c r="AO29" i="12"/>
  <c r="AO30" i="12"/>
  <c r="AO31" i="12"/>
  <c r="AO32" i="12"/>
  <c r="AO33" i="12"/>
  <c r="AO34" i="12"/>
  <c r="AN32" i="12" s="1"/>
  <c r="AM32" i="12" s="1"/>
  <c r="AO35" i="12"/>
  <c r="AO36" i="12"/>
  <c r="AO37" i="12"/>
  <c r="AO38" i="12"/>
  <c r="AO39" i="12"/>
  <c r="AO40" i="12"/>
  <c r="AO41" i="12"/>
  <c r="AO42" i="12"/>
  <c r="AN41" i="12" s="1"/>
  <c r="AM41" i="12" s="1"/>
  <c r="AO43" i="12"/>
  <c r="AO44" i="12"/>
  <c r="AO45" i="12"/>
  <c r="AO46" i="12"/>
  <c r="AO47" i="12"/>
  <c r="AO48" i="12"/>
  <c r="AO49" i="12"/>
  <c r="AO50" i="12"/>
  <c r="AN50" i="12" s="1"/>
  <c r="AM50" i="12" s="1"/>
  <c r="AO51" i="12"/>
  <c r="AO52" i="12"/>
  <c r="AO53" i="12"/>
  <c r="AO54" i="12"/>
  <c r="AO55" i="12"/>
  <c r="AO56" i="12"/>
  <c r="AO57" i="12"/>
  <c r="AO58" i="12"/>
  <c r="AN56" i="12" s="1"/>
  <c r="AM56" i="12" s="1"/>
  <c r="AO59" i="12"/>
  <c r="AO60" i="12"/>
  <c r="AO61" i="12"/>
  <c r="AO62" i="12"/>
  <c r="AO63" i="12"/>
  <c r="AO64" i="12"/>
  <c r="AO65" i="12"/>
  <c r="AO66" i="12"/>
  <c r="AN65" i="12" s="1"/>
  <c r="AM65" i="12" s="1"/>
  <c r="AO67" i="12"/>
  <c r="AO68" i="12"/>
  <c r="AO69" i="12"/>
  <c r="AO70" i="12"/>
  <c r="AO71" i="12"/>
  <c r="AO72" i="12"/>
  <c r="AO73" i="12"/>
  <c r="AO74" i="12"/>
  <c r="AN74" i="12" s="1"/>
  <c r="AM74" i="12" s="1"/>
  <c r="AO75" i="12"/>
  <c r="AO76" i="12"/>
  <c r="AO77" i="12"/>
  <c r="AO78" i="12"/>
  <c r="AO79" i="12"/>
  <c r="AO80" i="12"/>
  <c r="AO81" i="12"/>
  <c r="AO82" i="12"/>
  <c r="AN80" i="12" s="1"/>
  <c r="AM80" i="12" s="1"/>
  <c r="AO83" i="12"/>
  <c r="AO84" i="12"/>
  <c r="AO85" i="12"/>
  <c r="AO86" i="12"/>
  <c r="AO87" i="12"/>
  <c r="AO88" i="12"/>
  <c r="AO89" i="12"/>
  <c r="AO90" i="12"/>
  <c r="AN89" i="12" s="1"/>
  <c r="AM89" i="12" s="1"/>
  <c r="AO91" i="12"/>
  <c r="AO92" i="12"/>
  <c r="AO93" i="12"/>
  <c r="AO94" i="12"/>
  <c r="AO95" i="12"/>
  <c r="AO96" i="12"/>
  <c r="AO97" i="12"/>
  <c r="AO98" i="12"/>
  <c r="AN98" i="12" s="1"/>
  <c r="AM98" i="12" s="1"/>
  <c r="AO99" i="12"/>
  <c r="AO100" i="12"/>
  <c r="AO101" i="12"/>
  <c r="AO102" i="12"/>
  <c r="AO103" i="12"/>
  <c r="AO104" i="12"/>
  <c r="AO105" i="12"/>
  <c r="AO106" i="12"/>
  <c r="AN104" i="12" s="1"/>
  <c r="AM104" i="12" s="1"/>
  <c r="AO107" i="12"/>
  <c r="AO108" i="12"/>
  <c r="AO109" i="12"/>
  <c r="AO110" i="12"/>
  <c r="AO111" i="12"/>
  <c r="AO112" i="12"/>
  <c r="AO113" i="12"/>
  <c r="AO114" i="12"/>
  <c r="AN113" i="12" s="1"/>
  <c r="AM113" i="12" s="1"/>
  <c r="AO115" i="12"/>
  <c r="AO116" i="12"/>
  <c r="AO117" i="12"/>
  <c r="AO118" i="12"/>
  <c r="AO119" i="12"/>
  <c r="AO120" i="12"/>
  <c r="AO121" i="12"/>
  <c r="AO122" i="12"/>
  <c r="AN122" i="12" s="1"/>
  <c r="AM122" i="12" s="1"/>
  <c r="AO123" i="12"/>
  <c r="AO124" i="12"/>
  <c r="AO125" i="12"/>
  <c r="AO126" i="12"/>
  <c r="AO127" i="12"/>
  <c r="AO128" i="12"/>
  <c r="AO129" i="12"/>
  <c r="AO130" i="12"/>
  <c r="AN128" i="12" s="1"/>
  <c r="AO131" i="12"/>
  <c r="AO132" i="12"/>
  <c r="AO133" i="12"/>
  <c r="AO134" i="12"/>
  <c r="AO135" i="12"/>
  <c r="AO136" i="12"/>
  <c r="AO137" i="12"/>
  <c r="AO138" i="12"/>
  <c r="AN137" i="12" s="1"/>
  <c r="AM137" i="12" s="1"/>
  <c r="AO139" i="12"/>
  <c r="AO140" i="12"/>
  <c r="AO141" i="12"/>
  <c r="AO142" i="12"/>
  <c r="AO143" i="12"/>
  <c r="AO144" i="12"/>
  <c r="AO145" i="12"/>
  <c r="AO146" i="12"/>
  <c r="AN146" i="12" s="1"/>
  <c r="AM146" i="12" s="1"/>
  <c r="AO147" i="12"/>
  <c r="AO148" i="12"/>
  <c r="AO149" i="12"/>
  <c r="AO150" i="12"/>
  <c r="AO151" i="12"/>
  <c r="AO152" i="12"/>
  <c r="AO153" i="12"/>
  <c r="AO154" i="12"/>
  <c r="AN152" i="12" s="1"/>
  <c r="AM152" i="12" s="1"/>
  <c r="AO155" i="12"/>
  <c r="AO156" i="12"/>
  <c r="AO157" i="12"/>
  <c r="AO158" i="12"/>
  <c r="AO159" i="12"/>
  <c r="AO160" i="12"/>
  <c r="AO161" i="12"/>
  <c r="AO162" i="12"/>
  <c r="AN161" i="12" s="1"/>
  <c r="AM161" i="12" s="1"/>
  <c r="AO163" i="12"/>
  <c r="AO164" i="12"/>
  <c r="AO165" i="12"/>
  <c r="AO166" i="12"/>
  <c r="AO167" i="12"/>
  <c r="AO168" i="12"/>
  <c r="AO169" i="12"/>
  <c r="AO170" i="12"/>
  <c r="AN170" i="12" s="1"/>
  <c r="AM170" i="12" s="1"/>
  <c r="AO171" i="12"/>
  <c r="AO172" i="12"/>
  <c r="AO173" i="12"/>
  <c r="AO174" i="12"/>
  <c r="AO175" i="12"/>
  <c r="AO176" i="12"/>
  <c r="AO177" i="12"/>
  <c r="AO178" i="12"/>
  <c r="AN176" i="12" s="1"/>
  <c r="AM176" i="12" s="1"/>
  <c r="AO179" i="12"/>
  <c r="AO180" i="12"/>
  <c r="AO181" i="12"/>
  <c r="AO182" i="12"/>
  <c r="AO183" i="12"/>
  <c r="AO184" i="12"/>
  <c r="AO185" i="12"/>
  <c r="AO186" i="12"/>
  <c r="AN185" i="12" s="1"/>
  <c r="AM185" i="12" s="1"/>
  <c r="AO187" i="12"/>
  <c r="AO188" i="12"/>
  <c r="AO189" i="12"/>
  <c r="AO190" i="12"/>
  <c r="AO191" i="12"/>
  <c r="AO192" i="12"/>
  <c r="AO193" i="12"/>
  <c r="AO194" i="12"/>
  <c r="AN194" i="12" s="1"/>
  <c r="AM194" i="12" s="1"/>
  <c r="AO195" i="12"/>
  <c r="AO196" i="12"/>
  <c r="AO197" i="12"/>
  <c r="AO198" i="12"/>
  <c r="AO199" i="12"/>
  <c r="AO200" i="12"/>
  <c r="AO201" i="12"/>
  <c r="AO202" i="12"/>
  <c r="AN200" i="12" s="1"/>
  <c r="AM200" i="12" s="1"/>
  <c r="AO203" i="12"/>
  <c r="AO204" i="12"/>
  <c r="AO205" i="12"/>
  <c r="AO206" i="12"/>
  <c r="AO207" i="12"/>
  <c r="AO208" i="12"/>
  <c r="AO209" i="12"/>
  <c r="AO210" i="12"/>
  <c r="AN209" i="12" s="1"/>
  <c r="AM209" i="12" s="1"/>
  <c r="AO211" i="12"/>
  <c r="AO212" i="12"/>
  <c r="AO213" i="12"/>
  <c r="AO214" i="12"/>
  <c r="AO215" i="12"/>
  <c r="AO216" i="12"/>
  <c r="AO217" i="12"/>
  <c r="AO218" i="12"/>
  <c r="AN218" i="12" s="1"/>
  <c r="AM218" i="12" s="1"/>
  <c r="AO219" i="12"/>
  <c r="AO220" i="12"/>
  <c r="AO221" i="12"/>
  <c r="AO222" i="12"/>
  <c r="AO223" i="12"/>
  <c r="AO224" i="12"/>
  <c r="AO225" i="12"/>
  <c r="AO226" i="12"/>
  <c r="AN224" i="12" s="1"/>
  <c r="AM224" i="12" s="1"/>
  <c r="AO227" i="12"/>
  <c r="AO228" i="12"/>
  <c r="AO229" i="12"/>
  <c r="AO230" i="12"/>
  <c r="AO231" i="12"/>
  <c r="AO232" i="12"/>
  <c r="AO233" i="12"/>
  <c r="AO234" i="12"/>
  <c r="AN233" i="12" s="1"/>
  <c r="AM233" i="12" s="1"/>
  <c r="AO235" i="12"/>
  <c r="AO236" i="12"/>
  <c r="AO237" i="12"/>
  <c r="AO238" i="12"/>
  <c r="AO239" i="12"/>
  <c r="AO240" i="12"/>
  <c r="AO241" i="12"/>
  <c r="AO242" i="12"/>
  <c r="AN242" i="12" s="1"/>
  <c r="AM242" i="12" s="1"/>
  <c r="AO243" i="12"/>
  <c r="AO244" i="12"/>
  <c r="AO245" i="12"/>
  <c r="AO246" i="12"/>
  <c r="AO247" i="12"/>
  <c r="AO248" i="12"/>
  <c r="AO249" i="12"/>
  <c r="AO250" i="12"/>
  <c r="AN248" i="12" s="1"/>
  <c r="AM248" i="12" s="1"/>
  <c r="AO251" i="12"/>
  <c r="AO252" i="12"/>
  <c r="AO253" i="12"/>
  <c r="AO254" i="12"/>
  <c r="AO255" i="12"/>
  <c r="AO256" i="12"/>
  <c r="AO257" i="12"/>
  <c r="AO258" i="12"/>
  <c r="AN257" i="12" s="1"/>
  <c r="AM257" i="12" s="1"/>
  <c r="AO259" i="12"/>
  <c r="AO260" i="12"/>
  <c r="AO261" i="12"/>
  <c r="AO262" i="12"/>
  <c r="AO263" i="12"/>
  <c r="AO264" i="12"/>
  <c r="AO265" i="12"/>
  <c r="AO266" i="12"/>
  <c r="AN266" i="12" s="1"/>
  <c r="AM266" i="12" s="1"/>
  <c r="AO267" i="12"/>
  <c r="AO268" i="12"/>
  <c r="AO269" i="12"/>
  <c r="AO270" i="12"/>
  <c r="AO271" i="12"/>
  <c r="AO272" i="12"/>
  <c r="AO273" i="12"/>
  <c r="AO274" i="12"/>
  <c r="AN272" i="12" s="1"/>
  <c r="AM272" i="12" s="1"/>
  <c r="AO275" i="12"/>
  <c r="AO276" i="12"/>
  <c r="AO277" i="12"/>
  <c r="AO278" i="12"/>
  <c r="AO279" i="12"/>
  <c r="AO280" i="12"/>
  <c r="AO281" i="12"/>
  <c r="AO282" i="12"/>
  <c r="AN281" i="12" s="1"/>
  <c r="AM281" i="12" s="1"/>
  <c r="AO283" i="12"/>
  <c r="AO284" i="12"/>
  <c r="AO285" i="12"/>
  <c r="AO286" i="12"/>
  <c r="AO287" i="12"/>
  <c r="AO288" i="12"/>
  <c r="AO289" i="12"/>
  <c r="AO290" i="12"/>
  <c r="AN290" i="12" s="1"/>
  <c r="AM290" i="12" s="1"/>
  <c r="AO291" i="12"/>
  <c r="AO292" i="12"/>
  <c r="AO293" i="12"/>
  <c r="AO294" i="12"/>
  <c r="AO295" i="12"/>
  <c r="AO296" i="12"/>
  <c r="AO297" i="12"/>
  <c r="AO298" i="12"/>
  <c r="AN296" i="12" s="1"/>
  <c r="AM296" i="12" s="1"/>
  <c r="AO299" i="12"/>
  <c r="AO300" i="12"/>
  <c r="AO301" i="12"/>
  <c r="AO302" i="12"/>
  <c r="AO303" i="12"/>
  <c r="AO304" i="12"/>
  <c r="AO305" i="12"/>
  <c r="AO306" i="12"/>
  <c r="AN305" i="12" s="1"/>
  <c r="AM305" i="12" s="1"/>
  <c r="AO307" i="12"/>
  <c r="AO308" i="12"/>
  <c r="AO309" i="12"/>
  <c r="AO310" i="12"/>
  <c r="AO311" i="12"/>
  <c r="AO312" i="12"/>
  <c r="AO313" i="12"/>
  <c r="AO314" i="12"/>
  <c r="AN314" i="12" s="1"/>
  <c r="AM314" i="12" s="1"/>
  <c r="AO315" i="12"/>
  <c r="AO316" i="12"/>
  <c r="AO317" i="12"/>
  <c r="AO318" i="12"/>
  <c r="AO319" i="12"/>
  <c r="AO320" i="12"/>
  <c r="AO321" i="12"/>
  <c r="AO322" i="12"/>
  <c r="AN320" i="12" s="1"/>
  <c r="AM320" i="12" s="1"/>
  <c r="AO323" i="12"/>
  <c r="AO324" i="12"/>
  <c r="AO325" i="12"/>
  <c r="AO326" i="12"/>
  <c r="AO327" i="12"/>
  <c r="AO328" i="12"/>
  <c r="AO329" i="12"/>
  <c r="AO330" i="12"/>
  <c r="AN329" i="12" s="1"/>
  <c r="AM329" i="12" s="1"/>
  <c r="AO331" i="12"/>
  <c r="AO332" i="12"/>
  <c r="AO333" i="12"/>
  <c r="AO334" i="12"/>
  <c r="AO335" i="12"/>
  <c r="AO336" i="12"/>
  <c r="AO337" i="12"/>
  <c r="AO338" i="12"/>
  <c r="AN338" i="12" s="1"/>
  <c r="AM338" i="12" s="1"/>
  <c r="AO339" i="12"/>
  <c r="AO340" i="12"/>
  <c r="AO341" i="12"/>
  <c r="AO342" i="12"/>
  <c r="AO343" i="12"/>
  <c r="AO344" i="12"/>
  <c r="AO345" i="12"/>
  <c r="AO346" i="12"/>
  <c r="AN344" i="12" s="1"/>
  <c r="AM344" i="12" s="1"/>
  <c r="AO347" i="12"/>
  <c r="AO348" i="12"/>
  <c r="AO349" i="12"/>
  <c r="AO350" i="12"/>
  <c r="AO351" i="12"/>
  <c r="AO352" i="12"/>
  <c r="AO353" i="12"/>
  <c r="AO354" i="12"/>
  <c r="AN353" i="12" s="1"/>
  <c r="AM353" i="12" s="1"/>
  <c r="AO355" i="12"/>
  <c r="AO356" i="12"/>
  <c r="AO357" i="12"/>
  <c r="AO358" i="12"/>
  <c r="AO359" i="12"/>
  <c r="AO360" i="12"/>
  <c r="AO361" i="12"/>
  <c r="AO362" i="12"/>
  <c r="AN362" i="12" s="1"/>
  <c r="AM362" i="12" s="1"/>
  <c r="AO363" i="12"/>
  <c r="AO364" i="12"/>
  <c r="AO365" i="12"/>
  <c r="AO366" i="12"/>
  <c r="AO367" i="12"/>
  <c r="AO368" i="12"/>
  <c r="AO369" i="12"/>
  <c r="AO370" i="12"/>
  <c r="AN368" i="12" s="1"/>
  <c r="AM368" i="12" s="1"/>
  <c r="AO371" i="12"/>
  <c r="AO372" i="12"/>
  <c r="AO373" i="12"/>
  <c r="AO374" i="12"/>
  <c r="AO375" i="12"/>
  <c r="AN374" i="12" s="1"/>
  <c r="AO376" i="12"/>
  <c r="AO377" i="12"/>
  <c r="AO378" i="12"/>
  <c r="AN377" i="12" s="1"/>
  <c r="AM377" i="12" s="1"/>
  <c r="AO379" i="12"/>
  <c r="AO380" i="12"/>
  <c r="AO381" i="12"/>
  <c r="AO382" i="12"/>
  <c r="AO383" i="12"/>
  <c r="AO384" i="12"/>
  <c r="AO385" i="12"/>
  <c r="AO386" i="12"/>
  <c r="AN386" i="12" s="1"/>
  <c r="AM386" i="12" s="1"/>
  <c r="AO387" i="12"/>
  <c r="AO388" i="12"/>
  <c r="AO389" i="12"/>
  <c r="AO390" i="12"/>
  <c r="AO391" i="12"/>
  <c r="AN389" i="12" s="1"/>
  <c r="AO392" i="12"/>
  <c r="AO393" i="12"/>
  <c r="AO394" i="12"/>
  <c r="AN392" i="12" s="1"/>
  <c r="AM392" i="12" s="1"/>
  <c r="AO395" i="12"/>
  <c r="AO396" i="12"/>
  <c r="AO397" i="12"/>
  <c r="AO398" i="12"/>
  <c r="AO399" i="12"/>
  <c r="AN398" i="12" s="1"/>
  <c r="AO400" i="12"/>
  <c r="AO401" i="12"/>
  <c r="AO402" i="12"/>
  <c r="AN401" i="12" s="1"/>
  <c r="AM401" i="12" s="1"/>
  <c r="AO403" i="12"/>
  <c r="AO404" i="12"/>
  <c r="AO405" i="12"/>
  <c r="AO406" i="12"/>
  <c r="AO407" i="12"/>
  <c r="AO408" i="12"/>
  <c r="AO409" i="12"/>
  <c r="AO410" i="12"/>
  <c r="AN410" i="12" s="1"/>
  <c r="AM410" i="12" s="1"/>
  <c r="AO411" i="12"/>
  <c r="AO412" i="12"/>
  <c r="AO413" i="12"/>
  <c r="AO414" i="12"/>
  <c r="AO415" i="12"/>
  <c r="AN413" i="12" s="1"/>
  <c r="AO416" i="12"/>
  <c r="AO417" i="12"/>
  <c r="AO418" i="12"/>
  <c r="AN416" i="12" s="1"/>
  <c r="AM416" i="12" s="1"/>
  <c r="AO419" i="12"/>
  <c r="AO420" i="12"/>
  <c r="AO421" i="12"/>
  <c r="AO422" i="12"/>
  <c r="AO423" i="12"/>
  <c r="AN422" i="12" s="1"/>
  <c r="AO424" i="12"/>
  <c r="AO425" i="12"/>
  <c r="AO426" i="12"/>
  <c r="AN425" i="12" s="1"/>
  <c r="AM425" i="12" s="1"/>
  <c r="AO427" i="12"/>
  <c r="AO428" i="12"/>
  <c r="AO429" i="12"/>
  <c r="AO430" i="12"/>
  <c r="AO431" i="12"/>
  <c r="AO432" i="12"/>
  <c r="AO433" i="12"/>
  <c r="AO434" i="12"/>
  <c r="AN434" i="12" s="1"/>
  <c r="AM434" i="12" s="1"/>
  <c r="AO435" i="12"/>
  <c r="AO436" i="12"/>
  <c r="AO437" i="12"/>
  <c r="AO438" i="12"/>
  <c r="AO439" i="12"/>
  <c r="AO440" i="12"/>
  <c r="AO441" i="12"/>
  <c r="AO442" i="12"/>
  <c r="AN440" i="12" s="1"/>
  <c r="AM440" i="12" s="1"/>
  <c r="AO443" i="12"/>
  <c r="AO444" i="12"/>
  <c r="AO445" i="12"/>
  <c r="AO446" i="12"/>
  <c r="AO447" i="12"/>
  <c r="AO448" i="12"/>
  <c r="AO449" i="12"/>
  <c r="AO450" i="12"/>
  <c r="AN449" i="12" s="1"/>
  <c r="AM449" i="12" s="1"/>
  <c r="AO451" i="12"/>
  <c r="AO452" i="12"/>
  <c r="AO453" i="12"/>
  <c r="AO454" i="12"/>
  <c r="AO455" i="12"/>
  <c r="AO456" i="12"/>
  <c r="AO457" i="12"/>
  <c r="AO458" i="12"/>
  <c r="AN458" i="12" s="1"/>
  <c r="AM458" i="12" s="1"/>
  <c r="AO459" i="12"/>
  <c r="AO460" i="12"/>
  <c r="AO461" i="12"/>
  <c r="AO462" i="12"/>
  <c r="AO463" i="12"/>
  <c r="AN461" i="12" s="1"/>
  <c r="AO464" i="12"/>
  <c r="AO465" i="12"/>
  <c r="AO466" i="12"/>
  <c r="AN464" i="12" s="1"/>
  <c r="AM464" i="12" s="1"/>
  <c r="AO467" i="12"/>
  <c r="AO468" i="12"/>
  <c r="AO469" i="12"/>
  <c r="AO470" i="12"/>
  <c r="AO471" i="12"/>
  <c r="AN470" i="12" s="1"/>
  <c r="AO472" i="12"/>
  <c r="AO473" i="12"/>
  <c r="AO474" i="12"/>
  <c r="AN473" i="12" s="1"/>
  <c r="AM473" i="12" s="1"/>
  <c r="AO475" i="12"/>
  <c r="AO476" i="12"/>
  <c r="AO477" i="12"/>
  <c r="AO478" i="12"/>
  <c r="AO479" i="12"/>
  <c r="AO480" i="12"/>
  <c r="AO481" i="12"/>
  <c r="AO482" i="12"/>
  <c r="AN482" i="12" s="1"/>
  <c r="AM482" i="12" s="1"/>
  <c r="AO483" i="12"/>
  <c r="AO484" i="12"/>
  <c r="AO485" i="12"/>
  <c r="AO486" i="12"/>
  <c r="AO487" i="12"/>
  <c r="AN485" i="12" s="1"/>
  <c r="AO488" i="12"/>
  <c r="AO489" i="12"/>
  <c r="AO490" i="12"/>
  <c r="AN488" i="12" s="1"/>
  <c r="AM488" i="12" s="1"/>
  <c r="AO491" i="12"/>
  <c r="AO492" i="12"/>
  <c r="AO493" i="12"/>
  <c r="AO494" i="12"/>
  <c r="AO495" i="12"/>
  <c r="AN494" i="12" s="1"/>
  <c r="AO496" i="12"/>
  <c r="AO497" i="12"/>
  <c r="AO498" i="12"/>
  <c r="AN497" i="12" s="1"/>
  <c r="AM497" i="12" s="1"/>
  <c r="AO499" i="12"/>
  <c r="AO500" i="12"/>
  <c r="AO501" i="12"/>
  <c r="AO502" i="12"/>
  <c r="AO503" i="12"/>
  <c r="AO504" i="12"/>
  <c r="AO505" i="12"/>
  <c r="AO506" i="12"/>
  <c r="AN506" i="12" s="1"/>
  <c r="AM506" i="12" s="1"/>
  <c r="AO507" i="12"/>
  <c r="AO508" i="12"/>
  <c r="AO509" i="12"/>
  <c r="AO510" i="12"/>
  <c r="AO511" i="12"/>
  <c r="AN509" i="12" s="1"/>
  <c r="AO512" i="12"/>
  <c r="AO513" i="12"/>
  <c r="AO514" i="12"/>
  <c r="AN512" i="12" s="1"/>
  <c r="AM512" i="12" s="1"/>
  <c r="AO515" i="12"/>
  <c r="AO516" i="12"/>
  <c r="AO517" i="12"/>
  <c r="AO518" i="12"/>
  <c r="AO519" i="12"/>
  <c r="AN518" i="12" s="1"/>
  <c r="AO520" i="12"/>
  <c r="AO521" i="12"/>
  <c r="AO522" i="12"/>
  <c r="AN521" i="12" s="1"/>
  <c r="AM521" i="12" s="1"/>
  <c r="AO523" i="12"/>
  <c r="AO524" i="12"/>
  <c r="AO525" i="12"/>
  <c r="AO526" i="12"/>
  <c r="AO527" i="12"/>
  <c r="AO528" i="12"/>
  <c r="AO529" i="12"/>
  <c r="AO530" i="12"/>
  <c r="AN530" i="12" s="1"/>
  <c r="AM530" i="12" s="1"/>
  <c r="AO531" i="12"/>
  <c r="AO532" i="12"/>
  <c r="AO533" i="12"/>
  <c r="AO534" i="12"/>
  <c r="AO535" i="12"/>
  <c r="AO536" i="12"/>
  <c r="AO537" i="12"/>
  <c r="AO538" i="12"/>
  <c r="AN536" i="12" s="1"/>
  <c r="AM536" i="12" s="1"/>
  <c r="AO539" i="12"/>
  <c r="AO540" i="12"/>
  <c r="AO541" i="12"/>
  <c r="AO542" i="12"/>
  <c r="AO543" i="12"/>
  <c r="AO544" i="12"/>
  <c r="AO545" i="12"/>
  <c r="AO546" i="12"/>
  <c r="AN545" i="12" s="1"/>
  <c r="AM545" i="12" s="1"/>
  <c r="AO547" i="12"/>
  <c r="AO548" i="12"/>
  <c r="AO549" i="12"/>
  <c r="AO550" i="12"/>
  <c r="AO551" i="12"/>
  <c r="AO552" i="12"/>
  <c r="AO553" i="12"/>
  <c r="AO554" i="12"/>
  <c r="AN554" i="12" s="1"/>
  <c r="AM554" i="12" s="1"/>
  <c r="AO555" i="12"/>
  <c r="AO556" i="12"/>
  <c r="AO557" i="12"/>
  <c r="AO558" i="12"/>
  <c r="AO559" i="12"/>
  <c r="AO560" i="12"/>
  <c r="AO561" i="12"/>
  <c r="AO562" i="12"/>
  <c r="AN560" i="12" s="1"/>
  <c r="AM560" i="12" s="1"/>
  <c r="AO563" i="12"/>
  <c r="AO564" i="12"/>
  <c r="AO565" i="12"/>
  <c r="AO566" i="12"/>
  <c r="AO567" i="12"/>
  <c r="AN566" i="12" s="1"/>
  <c r="AM566" i="12" s="1"/>
  <c r="AO568" i="12"/>
  <c r="AO569" i="12"/>
  <c r="AO570" i="12"/>
  <c r="AN569" i="12" s="1"/>
  <c r="AM569" i="12" s="1"/>
  <c r="AO571" i="12"/>
  <c r="AO572" i="12"/>
  <c r="AO573" i="12"/>
  <c r="AO574" i="12"/>
  <c r="AO575" i="12"/>
  <c r="AO576" i="12"/>
  <c r="AO577" i="12"/>
  <c r="AO578" i="12"/>
  <c r="AN578" i="12" s="1"/>
  <c r="AM578" i="12" s="1"/>
  <c r="AO579" i="12"/>
  <c r="AO580" i="12"/>
  <c r="AO581" i="12"/>
  <c r="AO582" i="12"/>
  <c r="AO583" i="12"/>
  <c r="AN581" i="12" s="1"/>
  <c r="AO584" i="12"/>
  <c r="AO585" i="12"/>
  <c r="AO586" i="12"/>
  <c r="AN584" i="12" s="1"/>
  <c r="AM584" i="12" s="1"/>
  <c r="AO587" i="12"/>
  <c r="AO588" i="12"/>
  <c r="AN587" i="12" s="1"/>
  <c r="AM587" i="12" s="1"/>
  <c r="AO589" i="12"/>
  <c r="AO590" i="12"/>
  <c r="AO591" i="12"/>
  <c r="AN590" i="12" s="1"/>
  <c r="AM590" i="12" s="1"/>
  <c r="AO592" i="12"/>
  <c r="AO593" i="12"/>
  <c r="AO594" i="12"/>
  <c r="AN593" i="12" s="1"/>
  <c r="AM593" i="12" s="1"/>
  <c r="AO595" i="12"/>
  <c r="AO596" i="12"/>
  <c r="AN596" i="12" s="1"/>
  <c r="AO597" i="12"/>
  <c r="AO598" i="12"/>
  <c r="AO599" i="12"/>
  <c r="AO600" i="12"/>
  <c r="AO601" i="12"/>
  <c r="AO602" i="12"/>
  <c r="AN602" i="12" s="1"/>
  <c r="AM602" i="12" s="1"/>
  <c r="AO603" i="12"/>
  <c r="AO604" i="12"/>
  <c r="AO605" i="12"/>
  <c r="AO606" i="12"/>
  <c r="AO607" i="12"/>
  <c r="AN605" i="12" s="1"/>
  <c r="AJ12" i="12"/>
  <c r="AJ13" i="12"/>
  <c r="AJ14" i="12"/>
  <c r="AI14" i="12" s="1"/>
  <c r="AH14" i="12" s="1"/>
  <c r="AJ15" i="12"/>
  <c r="AJ16" i="12"/>
  <c r="AJ17" i="12"/>
  <c r="AJ18" i="12"/>
  <c r="AJ19" i="12"/>
  <c r="AJ20" i="12"/>
  <c r="AJ21" i="12"/>
  <c r="AJ22" i="12"/>
  <c r="AI20" i="12" s="1"/>
  <c r="AH20" i="12" s="1"/>
  <c r="AJ23" i="12"/>
  <c r="AJ24" i="12"/>
  <c r="AJ25" i="12"/>
  <c r="AJ26" i="12"/>
  <c r="AJ27" i="12"/>
  <c r="AJ28" i="12"/>
  <c r="AJ29" i="12"/>
  <c r="AJ30" i="12"/>
  <c r="AI29" i="12" s="1"/>
  <c r="AH29" i="12" s="1"/>
  <c r="AJ31" i="12"/>
  <c r="AJ32" i="12"/>
  <c r="AJ33" i="12"/>
  <c r="AJ34" i="12"/>
  <c r="AJ35" i="12"/>
  <c r="AJ36" i="12"/>
  <c r="AJ37" i="12"/>
  <c r="AJ38" i="12"/>
  <c r="AI38" i="12" s="1"/>
  <c r="AH38" i="12" s="1"/>
  <c r="AJ39" i="12"/>
  <c r="AJ40" i="12"/>
  <c r="AJ41" i="12"/>
  <c r="AJ42" i="12"/>
  <c r="AJ43" i="12"/>
  <c r="AJ44" i="12"/>
  <c r="AJ45" i="12"/>
  <c r="AJ46" i="12"/>
  <c r="AI44" i="12" s="1"/>
  <c r="AH44" i="12" s="1"/>
  <c r="AJ47" i="12"/>
  <c r="AJ48" i="12"/>
  <c r="AI47" i="12" s="1"/>
  <c r="AH47" i="12" s="1"/>
  <c r="AJ49" i="12"/>
  <c r="AJ50" i="12"/>
  <c r="AJ51" i="12"/>
  <c r="AJ52" i="12"/>
  <c r="AJ53" i="12"/>
  <c r="AJ54" i="12"/>
  <c r="AI53" i="12" s="1"/>
  <c r="AH53" i="12" s="1"/>
  <c r="AJ55" i="12"/>
  <c r="AJ56" i="12"/>
  <c r="AJ57" i="12"/>
  <c r="AJ58" i="12"/>
  <c r="AJ59" i="12"/>
  <c r="AJ60" i="12"/>
  <c r="AJ61" i="12"/>
  <c r="AJ62" i="12"/>
  <c r="AI62" i="12" s="1"/>
  <c r="AH62" i="12" s="1"/>
  <c r="AJ63" i="12"/>
  <c r="AJ64" i="12"/>
  <c r="AJ65" i="12"/>
  <c r="AJ66" i="12"/>
  <c r="AJ67" i="12"/>
  <c r="AJ68" i="12"/>
  <c r="AJ69" i="12"/>
  <c r="AJ70" i="12"/>
  <c r="AI68" i="12" s="1"/>
  <c r="AH68" i="12" s="1"/>
  <c r="AJ71" i="12"/>
  <c r="AJ72" i="12"/>
  <c r="AI71" i="12" s="1"/>
  <c r="AH71" i="12" s="1"/>
  <c r="AJ73" i="12"/>
  <c r="AJ74" i="12"/>
  <c r="AJ75" i="12"/>
  <c r="AJ76" i="12"/>
  <c r="AJ77" i="12"/>
  <c r="AJ78" i="12"/>
  <c r="AI77" i="12" s="1"/>
  <c r="AH77" i="12" s="1"/>
  <c r="AJ79" i="12"/>
  <c r="AJ80" i="12"/>
  <c r="AJ81" i="12"/>
  <c r="AJ82" i="12"/>
  <c r="AJ83" i="12"/>
  <c r="AJ84" i="12"/>
  <c r="AJ85" i="12"/>
  <c r="AJ86" i="12"/>
  <c r="AI86" i="12" s="1"/>
  <c r="AH86" i="12" s="1"/>
  <c r="AJ87" i="12"/>
  <c r="AJ88" i="12"/>
  <c r="AJ89" i="12"/>
  <c r="AJ90" i="12"/>
  <c r="AJ91" i="12"/>
  <c r="AJ92" i="12"/>
  <c r="AJ93" i="12"/>
  <c r="AJ94" i="12"/>
  <c r="AI92" i="12" s="1"/>
  <c r="AH92" i="12" s="1"/>
  <c r="AJ95" i="12"/>
  <c r="AJ96" i="12"/>
  <c r="AI95" i="12" s="1"/>
  <c r="AH95" i="12" s="1"/>
  <c r="AJ97" i="12"/>
  <c r="AJ98" i="12"/>
  <c r="AJ99" i="12"/>
  <c r="AJ100" i="12"/>
  <c r="AJ101" i="12"/>
  <c r="AJ102" i="12"/>
  <c r="AI101" i="12" s="1"/>
  <c r="AH101" i="12" s="1"/>
  <c r="AJ103" i="12"/>
  <c r="AJ104" i="12"/>
  <c r="AJ105" i="12"/>
  <c r="AJ106" i="12"/>
  <c r="AJ107" i="12"/>
  <c r="AJ108" i="12"/>
  <c r="AJ109" i="12"/>
  <c r="AJ110" i="12"/>
  <c r="AI110" i="12" s="1"/>
  <c r="AH110" i="12" s="1"/>
  <c r="AJ111" i="12"/>
  <c r="AJ112" i="12"/>
  <c r="AJ113" i="12"/>
  <c r="AJ114" i="12"/>
  <c r="AJ115" i="12"/>
  <c r="AJ116" i="12"/>
  <c r="AJ117" i="12"/>
  <c r="AJ118" i="12"/>
  <c r="AI116" i="12" s="1"/>
  <c r="AH116" i="12" s="1"/>
  <c r="AJ119" i="12"/>
  <c r="AJ120" i="12"/>
  <c r="AI119" i="12" s="1"/>
  <c r="AH119" i="12" s="1"/>
  <c r="AJ121" i="12"/>
  <c r="AJ122" i="12"/>
  <c r="AJ123" i="12"/>
  <c r="AJ124" i="12"/>
  <c r="AJ125" i="12"/>
  <c r="AJ126" i="12"/>
  <c r="AI125" i="12" s="1"/>
  <c r="AJ127" i="12"/>
  <c r="AJ128" i="12"/>
  <c r="AJ129" i="12"/>
  <c r="AJ130" i="12"/>
  <c r="AJ131" i="12"/>
  <c r="AJ132" i="12"/>
  <c r="AJ133" i="12"/>
  <c r="AJ134" i="12"/>
  <c r="AI134" i="12" s="1"/>
  <c r="AH134" i="12" s="1"/>
  <c r="AJ135" i="12"/>
  <c r="AJ136" i="12"/>
  <c r="AJ137" i="12"/>
  <c r="AJ138" i="12"/>
  <c r="AJ139" i="12"/>
  <c r="AJ140" i="12"/>
  <c r="AJ141" i="12"/>
  <c r="AJ142" i="12"/>
  <c r="AI140" i="12" s="1"/>
  <c r="AH140" i="12" s="1"/>
  <c r="AJ143" i="12"/>
  <c r="AJ144" i="12"/>
  <c r="AJ145" i="12"/>
  <c r="AJ146" i="12"/>
  <c r="AJ147" i="12"/>
  <c r="AJ148" i="12"/>
  <c r="AJ149" i="12"/>
  <c r="AJ150" i="12"/>
  <c r="AI149" i="12" s="1"/>
  <c r="AH149" i="12" s="1"/>
  <c r="AJ151" i="12"/>
  <c r="AJ152" i="12"/>
  <c r="AJ153" i="12"/>
  <c r="AJ154" i="12"/>
  <c r="AJ155" i="12"/>
  <c r="AJ156" i="12"/>
  <c r="AJ157" i="12"/>
  <c r="AJ158" i="12"/>
  <c r="AI158" i="12" s="1"/>
  <c r="AH158" i="12" s="1"/>
  <c r="AJ159" i="12"/>
  <c r="AJ160" i="12"/>
  <c r="AJ161" i="12"/>
  <c r="AJ162" i="12"/>
  <c r="AJ163" i="12"/>
  <c r="AJ164" i="12"/>
  <c r="AJ165" i="12"/>
  <c r="AJ166" i="12"/>
  <c r="AI164" i="12" s="1"/>
  <c r="AH164" i="12" s="1"/>
  <c r="AJ167" i="12"/>
  <c r="AJ168" i="12"/>
  <c r="AI167" i="12" s="1"/>
  <c r="AH167" i="12" s="1"/>
  <c r="AJ169" i="12"/>
  <c r="AJ170" i="12"/>
  <c r="AJ171" i="12"/>
  <c r="AJ172" i="12"/>
  <c r="AJ173" i="12"/>
  <c r="AJ174" i="12"/>
  <c r="AI173" i="12" s="1"/>
  <c r="AH173" i="12" s="1"/>
  <c r="AJ175" i="12"/>
  <c r="AJ176" i="12"/>
  <c r="AJ177" i="12"/>
  <c r="AJ178" i="12"/>
  <c r="AJ179" i="12"/>
  <c r="AJ180" i="12"/>
  <c r="AJ181" i="12"/>
  <c r="AJ182" i="12"/>
  <c r="AI182" i="12" s="1"/>
  <c r="AH182" i="12" s="1"/>
  <c r="AJ183" i="12"/>
  <c r="AJ184" i="12"/>
  <c r="AJ185" i="12"/>
  <c r="AJ186" i="12"/>
  <c r="AJ187" i="12"/>
  <c r="AJ188" i="12"/>
  <c r="AJ189" i="12"/>
  <c r="AJ190" i="12"/>
  <c r="AI188" i="12" s="1"/>
  <c r="AH188" i="12" s="1"/>
  <c r="AJ191" i="12"/>
  <c r="AJ192" i="12"/>
  <c r="AI191" i="12" s="1"/>
  <c r="AH191" i="12" s="1"/>
  <c r="AJ193" i="12"/>
  <c r="AJ194" i="12"/>
  <c r="AJ195" i="12"/>
  <c r="AJ196" i="12"/>
  <c r="AJ197" i="12"/>
  <c r="AJ198" i="12"/>
  <c r="AI197" i="12" s="1"/>
  <c r="AH197" i="12" s="1"/>
  <c r="AJ199" i="12"/>
  <c r="AJ200" i="12"/>
  <c r="AJ201" i="12"/>
  <c r="AJ202" i="12"/>
  <c r="AJ203" i="12"/>
  <c r="AJ204" i="12"/>
  <c r="AJ205" i="12"/>
  <c r="AJ206" i="12"/>
  <c r="AI206" i="12" s="1"/>
  <c r="AH206" i="12" s="1"/>
  <c r="AJ207" i="12"/>
  <c r="AJ208" i="12"/>
  <c r="AJ209" i="12"/>
  <c r="AJ210" i="12"/>
  <c r="AJ211" i="12"/>
  <c r="AJ212" i="12"/>
  <c r="AJ213" i="12"/>
  <c r="AJ214" i="12"/>
  <c r="AI212" i="12" s="1"/>
  <c r="AH212" i="12" s="1"/>
  <c r="AJ215" i="12"/>
  <c r="AJ216" i="12"/>
  <c r="AI215" i="12" s="1"/>
  <c r="AH215" i="12" s="1"/>
  <c r="AJ217" i="12"/>
  <c r="AJ218" i="12"/>
  <c r="AJ219" i="12"/>
  <c r="AJ220" i="12"/>
  <c r="AJ221" i="12"/>
  <c r="AJ222" i="12"/>
  <c r="AI221" i="12" s="1"/>
  <c r="AH221" i="12" s="1"/>
  <c r="AJ223" i="12"/>
  <c r="AJ224" i="12"/>
  <c r="AJ225" i="12"/>
  <c r="AJ226" i="12"/>
  <c r="AJ227" i="12"/>
  <c r="AJ228" i="12"/>
  <c r="AJ229" i="12"/>
  <c r="AJ230" i="12"/>
  <c r="AI230" i="12" s="1"/>
  <c r="AH230" i="12" s="1"/>
  <c r="AJ231" i="12"/>
  <c r="AJ232" i="12"/>
  <c r="AJ233" i="12"/>
  <c r="AJ234" i="12"/>
  <c r="AJ235" i="12"/>
  <c r="AJ236" i="12"/>
  <c r="AJ237" i="12"/>
  <c r="AJ238" i="12"/>
  <c r="AI236" i="12" s="1"/>
  <c r="AH236" i="12" s="1"/>
  <c r="AJ239" i="12"/>
  <c r="AJ240" i="12"/>
  <c r="AI239" i="12" s="1"/>
  <c r="AH239" i="12" s="1"/>
  <c r="AJ241" i="12"/>
  <c r="AJ242" i="12"/>
  <c r="AJ243" i="12"/>
  <c r="AJ244" i="12"/>
  <c r="AJ245" i="12"/>
  <c r="AJ246" i="12"/>
  <c r="AI245" i="12" s="1"/>
  <c r="AH245" i="12" s="1"/>
  <c r="AJ247" i="12"/>
  <c r="AJ248" i="12"/>
  <c r="AJ249" i="12"/>
  <c r="AJ250" i="12"/>
  <c r="AJ251" i="12"/>
  <c r="AJ252" i="12"/>
  <c r="AJ253" i="12"/>
  <c r="AJ254" i="12"/>
  <c r="AI254" i="12" s="1"/>
  <c r="AH254" i="12" s="1"/>
  <c r="AJ255" i="12"/>
  <c r="AJ256" i="12"/>
  <c r="AJ257" i="12"/>
  <c r="AJ258" i="12"/>
  <c r="AJ259" i="12"/>
  <c r="AJ260" i="12"/>
  <c r="AJ261" i="12"/>
  <c r="AJ262" i="12"/>
  <c r="AI260" i="12" s="1"/>
  <c r="AH260" i="12" s="1"/>
  <c r="AJ263" i="12"/>
  <c r="AJ264" i="12"/>
  <c r="AI263" i="12" s="1"/>
  <c r="AH263" i="12" s="1"/>
  <c r="AJ265" i="12"/>
  <c r="AJ266" i="12"/>
  <c r="AJ267" i="12"/>
  <c r="AJ268" i="12"/>
  <c r="AJ269" i="12"/>
  <c r="AJ270" i="12"/>
  <c r="AI269" i="12" s="1"/>
  <c r="AH269" i="12" s="1"/>
  <c r="AJ271" i="12"/>
  <c r="AJ272" i="12"/>
  <c r="AJ273" i="12"/>
  <c r="AJ274" i="12"/>
  <c r="AJ275" i="12"/>
  <c r="AJ276" i="12"/>
  <c r="AJ277" i="12"/>
  <c r="AJ278" i="12"/>
  <c r="AI278" i="12" s="1"/>
  <c r="AH278" i="12" s="1"/>
  <c r="AJ279" i="12"/>
  <c r="AJ280" i="12"/>
  <c r="AJ281" i="12"/>
  <c r="AJ282" i="12"/>
  <c r="AJ283" i="12"/>
  <c r="AJ284" i="12"/>
  <c r="AJ285" i="12"/>
  <c r="AJ286" i="12"/>
  <c r="AI284" i="12" s="1"/>
  <c r="AH284" i="12" s="1"/>
  <c r="AJ287" i="12"/>
  <c r="AJ288" i="12"/>
  <c r="AI287" i="12" s="1"/>
  <c r="AH287" i="12" s="1"/>
  <c r="AJ289" i="12"/>
  <c r="AJ290" i="12"/>
  <c r="AJ291" i="12"/>
  <c r="AJ292" i="12"/>
  <c r="AJ293" i="12"/>
  <c r="AJ294" i="12"/>
  <c r="AI293" i="12" s="1"/>
  <c r="AH293" i="12" s="1"/>
  <c r="AJ295" i="12"/>
  <c r="AJ296" i="12"/>
  <c r="AJ297" i="12"/>
  <c r="AJ298" i="12"/>
  <c r="AJ299" i="12"/>
  <c r="AJ300" i="12"/>
  <c r="AJ301" i="12"/>
  <c r="AJ302" i="12"/>
  <c r="AI302" i="12" s="1"/>
  <c r="AH302" i="12" s="1"/>
  <c r="AJ303" i="12"/>
  <c r="AJ304" i="12"/>
  <c r="AJ305" i="12"/>
  <c r="AJ306" i="12"/>
  <c r="AJ307" i="12"/>
  <c r="AJ308" i="12"/>
  <c r="AJ309" i="12"/>
  <c r="AJ310" i="12"/>
  <c r="AI308" i="12" s="1"/>
  <c r="AH308" i="12" s="1"/>
  <c r="AJ311" i="12"/>
  <c r="AJ312" i="12"/>
  <c r="AI311" i="12" s="1"/>
  <c r="AH311" i="12" s="1"/>
  <c r="AJ313" i="12"/>
  <c r="AJ314" i="12"/>
  <c r="AJ315" i="12"/>
  <c r="AJ316" i="12"/>
  <c r="AJ317" i="12"/>
  <c r="AJ318" i="12"/>
  <c r="AI317" i="12" s="1"/>
  <c r="AH317" i="12" s="1"/>
  <c r="AJ319" i="12"/>
  <c r="AJ320" i="12"/>
  <c r="AJ321" i="12"/>
  <c r="AJ322" i="12"/>
  <c r="AJ323" i="12"/>
  <c r="AJ324" i="12"/>
  <c r="AJ325" i="12"/>
  <c r="AJ326" i="12"/>
  <c r="AI326" i="12" s="1"/>
  <c r="AH326" i="12" s="1"/>
  <c r="AJ327" i="12"/>
  <c r="AJ328" i="12"/>
  <c r="AJ329" i="12"/>
  <c r="AJ330" i="12"/>
  <c r="AJ331" i="12"/>
  <c r="AJ332" i="12"/>
  <c r="AJ333" i="12"/>
  <c r="AJ334" i="12"/>
  <c r="AI332" i="12" s="1"/>
  <c r="AH332" i="12" s="1"/>
  <c r="AJ335" i="12"/>
  <c r="AJ336" i="12"/>
  <c r="AJ337" i="12"/>
  <c r="AJ338" i="12"/>
  <c r="AJ339" i="12"/>
  <c r="AJ340" i="12"/>
  <c r="AJ341" i="12"/>
  <c r="AJ342" i="12"/>
  <c r="AI341" i="12" s="1"/>
  <c r="AH341" i="12" s="1"/>
  <c r="AJ343" i="12"/>
  <c r="AJ344" i="12"/>
  <c r="AJ345" i="12"/>
  <c r="AJ346" i="12"/>
  <c r="AJ347" i="12"/>
  <c r="AJ348" i="12"/>
  <c r="AJ349" i="12"/>
  <c r="AJ350" i="12"/>
  <c r="AI350" i="12" s="1"/>
  <c r="AH350" i="12" s="1"/>
  <c r="AJ351" i="12"/>
  <c r="AJ352" i="12"/>
  <c r="AJ353" i="12"/>
  <c r="AJ354" i="12"/>
  <c r="AJ355" i="12"/>
  <c r="AJ356" i="12"/>
  <c r="AJ357" i="12"/>
  <c r="AJ358" i="12"/>
  <c r="AI356" i="12" s="1"/>
  <c r="AH356" i="12" s="1"/>
  <c r="AJ359" i="12"/>
  <c r="AJ360" i="12"/>
  <c r="AI359" i="12" s="1"/>
  <c r="AH359" i="12" s="1"/>
  <c r="AJ361" i="12"/>
  <c r="AJ362" i="12"/>
  <c r="AJ363" i="12"/>
  <c r="AJ364" i="12"/>
  <c r="AJ365" i="12"/>
  <c r="AJ366" i="12"/>
  <c r="AI365" i="12" s="1"/>
  <c r="AH365" i="12" s="1"/>
  <c r="AJ367" i="12"/>
  <c r="AJ368" i="12"/>
  <c r="AJ369" i="12"/>
  <c r="AJ370" i="12"/>
  <c r="AJ371" i="12"/>
  <c r="AJ372" i="12"/>
  <c r="AJ373" i="12"/>
  <c r="AJ374" i="12"/>
  <c r="AI374" i="12" s="1"/>
  <c r="AH374" i="12" s="1"/>
  <c r="AJ375" i="12"/>
  <c r="AJ376" i="12"/>
  <c r="AJ377" i="12"/>
  <c r="AJ378" i="12"/>
  <c r="AJ379" i="12"/>
  <c r="AJ380" i="12"/>
  <c r="AJ381" i="12"/>
  <c r="AJ382" i="12"/>
  <c r="AI380" i="12" s="1"/>
  <c r="AH380" i="12" s="1"/>
  <c r="AJ383" i="12"/>
  <c r="AJ384" i="12"/>
  <c r="AI383" i="12" s="1"/>
  <c r="AH383" i="12" s="1"/>
  <c r="AJ385" i="12"/>
  <c r="AJ386" i="12"/>
  <c r="AJ387" i="12"/>
  <c r="AJ388" i="12"/>
  <c r="AJ389" i="12"/>
  <c r="AJ390" i="12"/>
  <c r="AI389" i="12" s="1"/>
  <c r="AH389" i="12" s="1"/>
  <c r="AJ391" i="12"/>
  <c r="AJ392" i="12"/>
  <c r="AJ393" i="12"/>
  <c r="AJ394" i="12"/>
  <c r="AJ395" i="12"/>
  <c r="AJ396" i="12"/>
  <c r="AJ397" i="12"/>
  <c r="AJ398" i="12"/>
  <c r="AI398" i="12" s="1"/>
  <c r="AH398" i="12" s="1"/>
  <c r="AJ399" i="12"/>
  <c r="AJ400" i="12"/>
  <c r="AJ401" i="12"/>
  <c r="AJ402" i="12"/>
  <c r="AJ403" i="12"/>
  <c r="AJ404" i="12"/>
  <c r="AJ405" i="12"/>
  <c r="AJ406" i="12"/>
  <c r="AI404" i="12" s="1"/>
  <c r="AH404" i="12" s="1"/>
  <c r="AJ407" i="12"/>
  <c r="AJ408" i="12"/>
  <c r="AI407" i="12" s="1"/>
  <c r="AH407" i="12" s="1"/>
  <c r="AJ409" i="12"/>
  <c r="AJ410" i="12"/>
  <c r="AJ411" i="12"/>
  <c r="AJ412" i="12"/>
  <c r="AJ413" i="12"/>
  <c r="AJ414" i="12"/>
  <c r="AI413" i="12" s="1"/>
  <c r="AH413" i="12" s="1"/>
  <c r="AJ415" i="12"/>
  <c r="AJ416" i="12"/>
  <c r="AJ417" i="12"/>
  <c r="AJ418" i="12"/>
  <c r="AJ419" i="12"/>
  <c r="AJ420" i="12"/>
  <c r="AJ421" i="12"/>
  <c r="AJ422" i="12"/>
  <c r="AI422" i="12" s="1"/>
  <c r="AH422" i="12" s="1"/>
  <c r="AJ423" i="12"/>
  <c r="AJ424" i="12"/>
  <c r="AJ425" i="12"/>
  <c r="AJ426" i="12"/>
  <c r="AJ427" i="12"/>
  <c r="AJ428" i="12"/>
  <c r="AJ429" i="12"/>
  <c r="AJ430" i="12"/>
  <c r="AI428" i="12" s="1"/>
  <c r="AH428" i="12" s="1"/>
  <c r="AJ431" i="12"/>
  <c r="AJ432" i="12"/>
  <c r="AJ433" i="12"/>
  <c r="AJ434" i="12"/>
  <c r="AJ435" i="12"/>
  <c r="AJ436" i="12"/>
  <c r="AJ437" i="12"/>
  <c r="AJ438" i="12"/>
  <c r="AI437" i="12" s="1"/>
  <c r="AH437" i="12" s="1"/>
  <c r="AJ439" i="12"/>
  <c r="AJ440" i="12"/>
  <c r="AJ441" i="12"/>
  <c r="AJ442" i="12"/>
  <c r="AJ443" i="12"/>
  <c r="AJ444" i="12"/>
  <c r="AJ445" i="12"/>
  <c r="AJ446" i="12"/>
  <c r="AI446" i="12" s="1"/>
  <c r="AH446" i="12" s="1"/>
  <c r="AJ447" i="12"/>
  <c r="AJ448" i="12"/>
  <c r="AJ449" i="12"/>
  <c r="AJ450" i="12"/>
  <c r="AJ451" i="12"/>
  <c r="AJ452" i="12"/>
  <c r="AJ453" i="12"/>
  <c r="AJ454" i="12"/>
  <c r="AI452" i="12" s="1"/>
  <c r="AH452" i="12" s="1"/>
  <c r="AJ455" i="12"/>
  <c r="AJ456" i="12"/>
  <c r="AJ457" i="12"/>
  <c r="AJ458" i="12"/>
  <c r="AJ459" i="12"/>
  <c r="AJ460" i="12"/>
  <c r="AJ461" i="12"/>
  <c r="AJ462" i="12"/>
  <c r="AI461" i="12" s="1"/>
  <c r="AH461" i="12" s="1"/>
  <c r="AJ463" i="12"/>
  <c r="AJ464" i="12"/>
  <c r="AJ465" i="12"/>
  <c r="AJ466" i="12"/>
  <c r="AJ467" i="12"/>
  <c r="AJ468" i="12"/>
  <c r="AJ469" i="12"/>
  <c r="AJ470" i="12"/>
  <c r="AI470" i="12" s="1"/>
  <c r="AH470" i="12" s="1"/>
  <c r="AJ471" i="12"/>
  <c r="AJ472" i="12"/>
  <c r="AJ473" i="12"/>
  <c r="AJ474" i="12"/>
  <c r="AJ475" i="12"/>
  <c r="AJ476" i="12"/>
  <c r="AJ477" i="12"/>
  <c r="AJ478" i="12"/>
  <c r="AI476" i="12" s="1"/>
  <c r="AH476" i="12" s="1"/>
  <c r="AJ479" i="12"/>
  <c r="AJ480" i="12"/>
  <c r="AI479" i="12" s="1"/>
  <c r="AH479" i="12" s="1"/>
  <c r="AJ481" i="12"/>
  <c r="AJ482" i="12"/>
  <c r="AJ483" i="12"/>
  <c r="AJ484" i="12"/>
  <c r="AJ485" i="12"/>
  <c r="AJ486" i="12"/>
  <c r="AI485" i="12" s="1"/>
  <c r="AH485" i="12" s="1"/>
  <c r="AJ487" i="12"/>
  <c r="AJ488" i="12"/>
  <c r="AJ489" i="12"/>
  <c r="AJ490" i="12"/>
  <c r="AJ491" i="12"/>
  <c r="AJ492" i="12"/>
  <c r="AJ493" i="12"/>
  <c r="AJ494" i="12"/>
  <c r="AI494" i="12" s="1"/>
  <c r="AH494" i="12" s="1"/>
  <c r="AJ495" i="12"/>
  <c r="AJ496" i="12"/>
  <c r="AJ497" i="12"/>
  <c r="AJ498" i="12"/>
  <c r="AJ499" i="12"/>
  <c r="AJ500" i="12"/>
  <c r="AJ501" i="12"/>
  <c r="AJ502" i="12"/>
  <c r="AI500" i="12" s="1"/>
  <c r="AH500" i="12" s="1"/>
  <c r="AJ503" i="12"/>
  <c r="AJ504" i="12"/>
  <c r="AI503" i="12" s="1"/>
  <c r="AH503" i="12" s="1"/>
  <c r="AJ505" i="12"/>
  <c r="AJ506" i="12"/>
  <c r="AJ507" i="12"/>
  <c r="AJ508" i="12"/>
  <c r="AJ509" i="12"/>
  <c r="AJ510" i="12"/>
  <c r="AI509" i="12" s="1"/>
  <c r="AH509" i="12" s="1"/>
  <c r="AJ511" i="12"/>
  <c r="AJ512" i="12"/>
  <c r="AJ513" i="12"/>
  <c r="AJ514" i="12"/>
  <c r="AJ515" i="12"/>
  <c r="AJ516" i="12"/>
  <c r="AJ517" i="12"/>
  <c r="AJ518" i="12"/>
  <c r="AI518" i="12" s="1"/>
  <c r="AH518" i="12" s="1"/>
  <c r="AJ519" i="12"/>
  <c r="AJ520" i="12"/>
  <c r="AJ521" i="12"/>
  <c r="AJ522" i="12"/>
  <c r="AJ523" i="12"/>
  <c r="AJ524" i="12"/>
  <c r="AJ525" i="12"/>
  <c r="AJ526" i="12"/>
  <c r="AI524" i="12" s="1"/>
  <c r="AH524" i="12" s="1"/>
  <c r="AJ527" i="12"/>
  <c r="AJ528" i="12"/>
  <c r="AI527" i="12" s="1"/>
  <c r="AH527" i="12" s="1"/>
  <c r="AJ529" i="12"/>
  <c r="AJ530" i="12"/>
  <c r="AJ531" i="12"/>
  <c r="AJ532" i="12"/>
  <c r="AJ533" i="12"/>
  <c r="AJ534" i="12"/>
  <c r="AI533" i="12" s="1"/>
  <c r="AH533" i="12" s="1"/>
  <c r="AJ535" i="12"/>
  <c r="AJ536" i="12"/>
  <c r="AJ537" i="12"/>
  <c r="AJ538" i="12"/>
  <c r="AJ539" i="12"/>
  <c r="AJ540" i="12"/>
  <c r="AJ541" i="12"/>
  <c r="AJ542" i="12"/>
  <c r="AI542" i="12" s="1"/>
  <c r="AH542" i="12" s="1"/>
  <c r="AJ543" i="12"/>
  <c r="AJ544" i="12"/>
  <c r="AJ545" i="12"/>
  <c r="AJ546" i="12"/>
  <c r="AJ547" i="12"/>
  <c r="AJ548" i="12"/>
  <c r="AJ549" i="12"/>
  <c r="AJ550" i="12"/>
  <c r="AI548" i="12" s="1"/>
  <c r="AJ551" i="12"/>
  <c r="AJ552" i="12"/>
  <c r="AJ553" i="12"/>
  <c r="AJ554" i="12"/>
  <c r="AJ555" i="12"/>
  <c r="AJ556" i="12"/>
  <c r="AJ557" i="12"/>
  <c r="AJ558" i="12"/>
  <c r="AI557" i="12" s="1"/>
  <c r="AH557" i="12" s="1"/>
  <c r="AJ559" i="12"/>
  <c r="AJ560" i="12"/>
  <c r="AJ561" i="12"/>
  <c r="AJ562" i="12"/>
  <c r="AJ563" i="12"/>
  <c r="AJ564" i="12"/>
  <c r="AJ565" i="12"/>
  <c r="AJ566" i="12"/>
  <c r="AI566" i="12" s="1"/>
  <c r="AJ567" i="12"/>
  <c r="AJ568" i="12"/>
  <c r="AJ569" i="12"/>
  <c r="AJ570" i="12"/>
  <c r="AJ571" i="12"/>
  <c r="AJ572" i="12"/>
  <c r="AJ573" i="12"/>
  <c r="AJ574" i="12"/>
  <c r="AI572" i="12" s="1"/>
  <c r="AH572" i="12" s="1"/>
  <c r="AJ575" i="12"/>
  <c r="AJ576" i="12"/>
  <c r="AI575" i="12" s="1"/>
  <c r="AH575" i="12" s="1"/>
  <c r="AJ577" i="12"/>
  <c r="AJ578" i="12"/>
  <c r="AJ579" i="12"/>
  <c r="AJ580" i="12"/>
  <c r="AJ581" i="12"/>
  <c r="AJ582" i="12"/>
  <c r="AI581" i="12" s="1"/>
  <c r="AH581" i="12" s="1"/>
  <c r="AJ583" i="12"/>
  <c r="AJ584" i="12"/>
  <c r="AJ585" i="12"/>
  <c r="AJ586" i="12"/>
  <c r="AJ587" i="12"/>
  <c r="AJ588" i="12"/>
  <c r="AJ589" i="12"/>
  <c r="AJ590" i="12"/>
  <c r="AI590" i="12" s="1"/>
  <c r="AJ591" i="12"/>
  <c r="AJ592" i="12"/>
  <c r="AJ593" i="12"/>
  <c r="AJ594" i="12"/>
  <c r="AJ595" i="12"/>
  <c r="AJ596" i="12"/>
  <c r="AJ597" i="12"/>
  <c r="AJ598" i="12"/>
  <c r="AI596" i="12" s="1"/>
  <c r="AH596" i="12" s="1"/>
  <c r="AJ599" i="12"/>
  <c r="AJ600" i="12"/>
  <c r="AI599" i="12" s="1"/>
  <c r="AH599" i="12" s="1"/>
  <c r="AJ601" i="12"/>
  <c r="AJ602" i="12"/>
  <c r="AJ603" i="12"/>
  <c r="AJ604" i="12"/>
  <c r="AJ605" i="12"/>
  <c r="AJ606" i="12"/>
  <c r="AI605" i="12" s="1"/>
  <c r="AH605" i="12" s="1"/>
  <c r="AJ607" i="12"/>
  <c r="AI23" i="12"/>
  <c r="AH23" i="12" s="1"/>
  <c r="AH125" i="12"/>
  <c r="AH128" i="12"/>
  <c r="AH131" i="12"/>
  <c r="AI143" i="12"/>
  <c r="AH143" i="12" s="1"/>
  <c r="AI335" i="12"/>
  <c r="AH335" i="12" s="1"/>
  <c r="AH548" i="12"/>
  <c r="AN575" i="12"/>
  <c r="AM575" i="12" s="1"/>
  <c r="AN14" i="12"/>
  <c r="AM14" i="12" s="1"/>
  <c r="AN20" i="12"/>
  <c r="AM20" i="12" s="1"/>
  <c r="AN23" i="12"/>
  <c r="AM23" i="12" s="1"/>
  <c r="AN29" i="12"/>
  <c r="AM29" i="12" s="1"/>
  <c r="AN35" i="12"/>
  <c r="AM35" i="12" s="1"/>
  <c r="AN38" i="12"/>
  <c r="AM38" i="12" s="1"/>
  <c r="AN44" i="12"/>
  <c r="AM44" i="12" s="1"/>
  <c r="AN47" i="12"/>
  <c r="AM47" i="12" s="1"/>
  <c r="AN53" i="12"/>
  <c r="AN59" i="12"/>
  <c r="AM59" i="12" s="1"/>
  <c r="AN62" i="12"/>
  <c r="AM62" i="12" s="1"/>
  <c r="AN68" i="12"/>
  <c r="AM68" i="12" s="1"/>
  <c r="AN71" i="12"/>
  <c r="AM71" i="12" s="1"/>
  <c r="AN77" i="12"/>
  <c r="AN83" i="12"/>
  <c r="AM83" i="12" s="1"/>
  <c r="AN86" i="12"/>
  <c r="AM86" i="12" s="1"/>
  <c r="AN92" i="12"/>
  <c r="AM92" i="12" s="1"/>
  <c r="AN95" i="12"/>
  <c r="AM95" i="12" s="1"/>
  <c r="AN101" i="12"/>
  <c r="AM101" i="12" s="1"/>
  <c r="AN107" i="12"/>
  <c r="AM107" i="12" s="1"/>
  <c r="AN110" i="12"/>
  <c r="AM110" i="12" s="1"/>
  <c r="AN116" i="12"/>
  <c r="AM116" i="12" s="1"/>
  <c r="AN119" i="12"/>
  <c r="AM119" i="12" s="1"/>
  <c r="AM125" i="12"/>
  <c r="AN125" i="12"/>
  <c r="AM128" i="12"/>
  <c r="AM131" i="12"/>
  <c r="AN131" i="12"/>
  <c r="AN134" i="12"/>
  <c r="AM134" i="12" s="1"/>
  <c r="AN140" i="12"/>
  <c r="AM140" i="12" s="1"/>
  <c r="AN143" i="12"/>
  <c r="AM143" i="12" s="1"/>
  <c r="AN149" i="12"/>
  <c r="AN155" i="12"/>
  <c r="AM155" i="12" s="1"/>
  <c r="AN158" i="12"/>
  <c r="AM158" i="12" s="1"/>
  <c r="AN164" i="12"/>
  <c r="AM164" i="12" s="1"/>
  <c r="AN167" i="12"/>
  <c r="AM167" i="12" s="1"/>
  <c r="AN173" i="12"/>
  <c r="AM173" i="12" s="1"/>
  <c r="AN179" i="12"/>
  <c r="AM179" i="12" s="1"/>
  <c r="AN182" i="12"/>
  <c r="AM182" i="12" s="1"/>
  <c r="AN188" i="12"/>
  <c r="AM188" i="12" s="1"/>
  <c r="AN191" i="12"/>
  <c r="AM191" i="12" s="1"/>
  <c r="AN197" i="12"/>
  <c r="AN203" i="12"/>
  <c r="AM203" i="12" s="1"/>
  <c r="AN206" i="12"/>
  <c r="AM206" i="12" s="1"/>
  <c r="AN212" i="12"/>
  <c r="AM212" i="12" s="1"/>
  <c r="AN215" i="12"/>
  <c r="AM215" i="12" s="1"/>
  <c r="AN221" i="12"/>
  <c r="AM221" i="12" s="1"/>
  <c r="AN227" i="12"/>
  <c r="AM227" i="12" s="1"/>
  <c r="AN230" i="12"/>
  <c r="AM230" i="12" s="1"/>
  <c r="AN236" i="12"/>
  <c r="AM236" i="12" s="1"/>
  <c r="AN239" i="12"/>
  <c r="AM239" i="12" s="1"/>
  <c r="AN245" i="12"/>
  <c r="AM245" i="12" s="1"/>
  <c r="AN251" i="12"/>
  <c r="AM251" i="12" s="1"/>
  <c r="AN254" i="12"/>
  <c r="AM254" i="12" s="1"/>
  <c r="AN260" i="12"/>
  <c r="AM260" i="12" s="1"/>
  <c r="AN263" i="12"/>
  <c r="AM263" i="12" s="1"/>
  <c r="AN269" i="12"/>
  <c r="AN275" i="12"/>
  <c r="AM275" i="12" s="1"/>
  <c r="AN278" i="12"/>
  <c r="AM278" i="12" s="1"/>
  <c r="AN284" i="12"/>
  <c r="AM284" i="12" s="1"/>
  <c r="AN287" i="12"/>
  <c r="AM287" i="12" s="1"/>
  <c r="AN293" i="12"/>
  <c r="AM293" i="12" s="1"/>
  <c r="AN299" i="12"/>
  <c r="AM299" i="12" s="1"/>
  <c r="AN302" i="12"/>
  <c r="AM302" i="12" s="1"/>
  <c r="AN308" i="12"/>
  <c r="AM308" i="12" s="1"/>
  <c r="AN311" i="12"/>
  <c r="AM311" i="12" s="1"/>
  <c r="AN317" i="12"/>
  <c r="AM317" i="12" s="1"/>
  <c r="AN323" i="12"/>
  <c r="AM323" i="12" s="1"/>
  <c r="AN326" i="12"/>
  <c r="AM326" i="12" s="1"/>
  <c r="AN332" i="12"/>
  <c r="AM332" i="12" s="1"/>
  <c r="AN341" i="12"/>
  <c r="AM341" i="12" s="1"/>
  <c r="AN347" i="12"/>
  <c r="AM347" i="12" s="1"/>
  <c r="AN350" i="12"/>
  <c r="AM350" i="12" s="1"/>
  <c r="AN356" i="12"/>
  <c r="AM356" i="12" s="1"/>
  <c r="AN371" i="12"/>
  <c r="AM371" i="12" s="1"/>
  <c r="AN407" i="12"/>
  <c r="AM407" i="12" s="1"/>
  <c r="AN428" i="12"/>
  <c r="AM428" i="12" s="1"/>
  <c r="AN437" i="12"/>
  <c r="AN446" i="12"/>
  <c r="AM446" i="12" s="1"/>
  <c r="AN476" i="12"/>
  <c r="AM476" i="12" s="1"/>
  <c r="AN500" i="12"/>
  <c r="AM500" i="12" s="1"/>
  <c r="AN503" i="12"/>
  <c r="AM503" i="12" s="1"/>
  <c r="AN533" i="12"/>
  <c r="AN542" i="12"/>
  <c r="AM542" i="12" s="1"/>
  <c r="AM548" i="12"/>
  <c r="AN548" i="12"/>
  <c r="AN551" i="12"/>
  <c r="AM551" i="12" s="1"/>
  <c r="AN557" i="12"/>
  <c r="AM557" i="12" s="1"/>
  <c r="AO11" i="12"/>
  <c r="AN11" i="12" s="1"/>
  <c r="AJ11" i="12"/>
  <c r="AI11" i="12" s="1"/>
  <c r="AH11" i="12" s="1"/>
  <c r="AC548" i="12"/>
  <c r="AC125" i="12"/>
  <c r="AC128" i="12"/>
  <c r="AC13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AE539" i="12"/>
  <c r="AE540" i="12"/>
  <c r="AE541" i="12"/>
  <c r="AE542" i="12"/>
  <c r="AE543" i="12"/>
  <c r="AE544" i="12"/>
  <c r="AE545" i="12"/>
  <c r="AE546" i="12"/>
  <c r="AE547" i="12"/>
  <c r="AE548" i="12"/>
  <c r="AE549" i="12"/>
  <c r="AE550" i="12"/>
  <c r="AE551" i="12"/>
  <c r="AE552" i="12"/>
  <c r="AE553" i="12"/>
  <c r="AE554" i="12"/>
  <c r="AE555" i="12"/>
  <c r="AE556" i="12"/>
  <c r="AE557" i="12"/>
  <c r="AE558" i="12"/>
  <c r="AE559" i="12"/>
  <c r="AE560" i="12"/>
  <c r="AE561" i="12"/>
  <c r="AE562" i="12"/>
  <c r="AE563" i="12"/>
  <c r="AE564" i="12"/>
  <c r="AE565" i="12"/>
  <c r="AE566" i="12"/>
  <c r="AE567" i="12"/>
  <c r="AE568" i="12"/>
  <c r="AE569" i="12"/>
  <c r="AE570" i="12"/>
  <c r="AE571" i="12"/>
  <c r="AE572" i="12"/>
  <c r="AE573" i="12"/>
  <c r="AE574" i="12"/>
  <c r="AE575" i="12"/>
  <c r="AE576" i="12"/>
  <c r="AE577" i="12"/>
  <c r="AE578" i="12"/>
  <c r="AE579" i="12"/>
  <c r="AE580" i="12"/>
  <c r="AE581" i="12"/>
  <c r="AE582" i="12"/>
  <c r="AE583" i="12"/>
  <c r="AE584" i="12"/>
  <c r="AE585" i="12"/>
  <c r="AE586" i="12"/>
  <c r="AE587" i="12"/>
  <c r="AE588" i="12"/>
  <c r="AE589" i="12"/>
  <c r="AE590" i="12"/>
  <c r="AE591" i="12"/>
  <c r="AE592" i="12"/>
  <c r="AE593" i="12"/>
  <c r="AE594" i="12"/>
  <c r="AE595" i="12"/>
  <c r="AE596" i="12"/>
  <c r="AE597" i="12"/>
  <c r="AE598" i="12"/>
  <c r="AE599" i="12"/>
  <c r="AE600" i="12"/>
  <c r="AE601" i="12"/>
  <c r="AE602" i="12"/>
  <c r="AE603" i="12"/>
  <c r="AE604" i="12"/>
  <c r="AE605" i="12"/>
  <c r="AE606" i="12"/>
  <c r="AE607" i="12"/>
  <c r="AE11" i="12"/>
  <c r="Z12" i="12"/>
  <c r="Z13" i="12"/>
  <c r="Z14" i="12"/>
  <c r="Z15" i="12"/>
  <c r="Z16" i="12"/>
  <c r="Z17" i="12"/>
  <c r="Z18" i="12"/>
  <c r="Z19" i="12"/>
  <c r="Z20" i="12"/>
  <c r="Y20" i="12" s="1"/>
  <c r="Z21" i="12"/>
  <c r="Z22" i="12"/>
  <c r="Z23" i="12"/>
  <c r="Z24" i="12"/>
  <c r="Z25" i="12"/>
  <c r="Z26" i="12"/>
  <c r="Z27" i="12"/>
  <c r="Z28" i="12"/>
  <c r="Z29" i="12"/>
  <c r="Z30" i="12"/>
  <c r="Z31" i="12"/>
  <c r="Y29" i="12" s="1"/>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Y68" i="12" s="1"/>
  <c r="Z69" i="12"/>
  <c r="Z70" i="12"/>
  <c r="Z71" i="12"/>
  <c r="Z72" i="12"/>
  <c r="Z73" i="12"/>
  <c r="Z74" i="12"/>
  <c r="Z75" i="12"/>
  <c r="Z76" i="12"/>
  <c r="Z77" i="12"/>
  <c r="Z78" i="12"/>
  <c r="Z79" i="12"/>
  <c r="Y77" i="12" s="1"/>
  <c r="Z80" i="12"/>
  <c r="Z81" i="12"/>
  <c r="Z82" i="12"/>
  <c r="Z83" i="12"/>
  <c r="Z84" i="12"/>
  <c r="Z85" i="12"/>
  <c r="Z86" i="12"/>
  <c r="Z87" i="12"/>
  <c r="Y86" i="12" s="1"/>
  <c r="Z88" i="12"/>
  <c r="Z89" i="12"/>
  <c r="Z90" i="12"/>
  <c r="Z91" i="12"/>
  <c r="Z92" i="12"/>
  <c r="Z93" i="12"/>
  <c r="Z94" i="12"/>
  <c r="Z95" i="12"/>
  <c r="Z96" i="12"/>
  <c r="Z97" i="12"/>
  <c r="Z98" i="12"/>
  <c r="Z99" i="12"/>
  <c r="Z100" i="12"/>
  <c r="Z101" i="12"/>
  <c r="Z102" i="12"/>
  <c r="Z103" i="12"/>
  <c r="Y101" i="12" s="1"/>
  <c r="Z104" i="12"/>
  <c r="Z105" i="12"/>
  <c r="Z106" i="12"/>
  <c r="Z107" i="12"/>
  <c r="Z108" i="12"/>
  <c r="Z109" i="12"/>
  <c r="Z110" i="12"/>
  <c r="Z111" i="12"/>
  <c r="Y110" i="12" s="1"/>
  <c r="Z112" i="12"/>
  <c r="Z113" i="12"/>
  <c r="Z114" i="12"/>
  <c r="Z115" i="12"/>
  <c r="Z116" i="12"/>
  <c r="Y116" i="12" s="1"/>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Y149" i="12" s="1"/>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Y173" i="12" s="1"/>
  <c r="Z176" i="12"/>
  <c r="Z177" i="12"/>
  <c r="Z178" i="12"/>
  <c r="Z179" i="12"/>
  <c r="Z180" i="12"/>
  <c r="Y179" i="12" s="1"/>
  <c r="Z181" i="12"/>
  <c r="Z182" i="12"/>
  <c r="Z183" i="12"/>
  <c r="Z184" i="12"/>
  <c r="Z185" i="12"/>
  <c r="Z186" i="12"/>
  <c r="Z187" i="12"/>
  <c r="Z188" i="12"/>
  <c r="Y188" i="12" s="1"/>
  <c r="X188" i="12" s="1"/>
  <c r="Z189" i="12"/>
  <c r="Z190" i="12"/>
  <c r="Z191" i="12"/>
  <c r="Z192" i="12"/>
  <c r="Z193" i="12"/>
  <c r="Z194" i="12"/>
  <c r="Z195" i="12"/>
  <c r="Z196" i="12"/>
  <c r="Z197" i="12"/>
  <c r="Z198" i="12"/>
  <c r="Z199" i="12"/>
  <c r="Y197" i="12" s="1"/>
  <c r="Z200" i="12"/>
  <c r="Z201" i="12"/>
  <c r="Z202" i="12"/>
  <c r="Z203" i="12"/>
  <c r="Z204" i="12"/>
  <c r="Z205" i="12"/>
  <c r="Z206" i="12"/>
  <c r="Z207" i="12"/>
  <c r="Z208" i="12"/>
  <c r="Z209" i="12"/>
  <c r="Z210" i="12"/>
  <c r="Z211" i="12"/>
  <c r="Z212" i="12"/>
  <c r="Y212" i="12" s="1"/>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Y269" i="12" s="1"/>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Y293" i="12" s="1"/>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Y317" i="12" s="1"/>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Y341" i="12" s="1"/>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Y389" i="12" s="1"/>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Y485" i="12" s="1"/>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Y524" i="12" s="1"/>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Z558" i="12"/>
  <c r="Z559" i="12"/>
  <c r="Y557" i="12" s="1"/>
  <c r="Z560" i="12"/>
  <c r="Z561" i="12"/>
  <c r="Z562" i="12"/>
  <c r="Z563" i="12"/>
  <c r="Z564" i="12"/>
  <c r="Z565" i="12"/>
  <c r="Z566" i="12"/>
  <c r="Z567" i="12"/>
  <c r="Z568" i="12"/>
  <c r="Z569" i="12"/>
  <c r="Z570" i="12"/>
  <c r="Z571" i="12"/>
  <c r="Z572" i="12"/>
  <c r="Z573" i="12"/>
  <c r="Z574" i="12"/>
  <c r="Z575" i="12"/>
  <c r="Z576" i="12"/>
  <c r="Z577" i="12"/>
  <c r="Z578" i="12"/>
  <c r="Z579" i="12"/>
  <c r="Z580" i="12"/>
  <c r="Z581" i="12"/>
  <c r="Z582" i="12"/>
  <c r="Z583" i="12"/>
  <c r="Y581" i="12" s="1"/>
  <c r="Z584" i="12"/>
  <c r="Z585" i="12"/>
  <c r="Z586" i="12"/>
  <c r="Z587" i="12"/>
  <c r="Z588" i="12"/>
  <c r="Z589" i="12"/>
  <c r="Z590" i="12"/>
  <c r="Z591" i="12"/>
  <c r="Z592" i="12"/>
  <c r="Z593" i="12"/>
  <c r="Z594" i="12"/>
  <c r="Z595" i="12"/>
  <c r="Z596" i="12"/>
  <c r="Z597" i="12"/>
  <c r="Z598" i="12"/>
  <c r="Z599" i="12"/>
  <c r="Z600" i="12"/>
  <c r="Z601" i="12"/>
  <c r="Z602" i="12"/>
  <c r="Z603" i="12"/>
  <c r="Z604" i="12"/>
  <c r="Z605" i="12"/>
  <c r="Z606" i="12"/>
  <c r="Z607" i="12"/>
  <c r="Y605" i="12" s="1"/>
  <c r="Z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U167" i="12" s="1"/>
  <c r="V167" i="12" s="1"/>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U518" i="12" s="1"/>
  <c r="V518" i="12" s="1"/>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U575" i="12" s="1"/>
  <c r="V575" i="12" s="1"/>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11" i="12"/>
  <c r="CA822" i="12"/>
  <c r="BZ822" i="12"/>
  <c r="BY822" i="12"/>
  <c r="BX822" i="12"/>
  <c r="BW822" i="12"/>
  <c r="BV822" i="12"/>
  <c r="BU822" i="12"/>
  <c r="BT822" i="12"/>
  <c r="BS822" i="12"/>
  <c r="BR822" i="12"/>
  <c r="BQ822" i="12"/>
  <c r="BP822" i="12"/>
  <c r="BO822" i="12"/>
  <c r="BN822" i="12"/>
  <c r="BM822" i="12"/>
  <c r="BL822" i="12"/>
  <c r="BK822" i="12"/>
  <c r="BJ822" i="12"/>
  <c r="Y44" i="12"/>
  <c r="Y125" i="12"/>
  <c r="Y509" i="12"/>
  <c r="U500" i="12"/>
  <c r="U86" i="12"/>
  <c r="V86" i="12" s="1"/>
  <c r="Q188" i="12"/>
  <c r="O188" i="12"/>
  <c r="AI587" i="12" l="1"/>
  <c r="AH587" i="12" s="1"/>
  <c r="AI563" i="12"/>
  <c r="AH563" i="12" s="1"/>
  <c r="AI539" i="12"/>
  <c r="AH539" i="12" s="1"/>
  <c r="AI515" i="12"/>
  <c r="AH515" i="12" s="1"/>
  <c r="AI491" i="12"/>
  <c r="AH491" i="12" s="1"/>
  <c r="AI467" i="12"/>
  <c r="AH467" i="12" s="1"/>
  <c r="AI443" i="12"/>
  <c r="AH443" i="12" s="1"/>
  <c r="AI419" i="12"/>
  <c r="AH419" i="12" s="1"/>
  <c r="AI395" i="12"/>
  <c r="AH395" i="12" s="1"/>
  <c r="AI371" i="12"/>
  <c r="AH371" i="12" s="1"/>
  <c r="AI347" i="12"/>
  <c r="AH347" i="12" s="1"/>
  <c r="AI323" i="12"/>
  <c r="AH323" i="12" s="1"/>
  <c r="AI299" i="12"/>
  <c r="AH299" i="12" s="1"/>
  <c r="AI275" i="12"/>
  <c r="AH275" i="12" s="1"/>
  <c r="AI251" i="12"/>
  <c r="AH251" i="12" s="1"/>
  <c r="AI227" i="12"/>
  <c r="AH227" i="12" s="1"/>
  <c r="AI203" i="12"/>
  <c r="AH203" i="12" s="1"/>
  <c r="AI179" i="12"/>
  <c r="AH179" i="12" s="1"/>
  <c r="AI155" i="12"/>
  <c r="AH155" i="12" s="1"/>
  <c r="AI131" i="12"/>
  <c r="U374" i="12"/>
  <c r="V374" i="12" s="1"/>
  <c r="U326" i="12"/>
  <c r="V326" i="12" s="1"/>
  <c r="U62" i="12"/>
  <c r="V62" i="12" s="1"/>
  <c r="U269" i="12"/>
  <c r="V269" i="12" s="1"/>
  <c r="U245" i="12"/>
  <c r="V245" i="12" s="1"/>
  <c r="U212" i="12"/>
  <c r="V212" i="12" s="1"/>
  <c r="U173" i="12"/>
  <c r="V173" i="12" s="1"/>
  <c r="U149" i="12"/>
  <c r="V149" i="12" s="1"/>
  <c r="U125" i="12"/>
  <c r="V125" i="12" s="1"/>
  <c r="U92" i="12"/>
  <c r="V92" i="12" s="1"/>
  <c r="Y368" i="12"/>
  <c r="AN365" i="12"/>
  <c r="Y11" i="12"/>
  <c r="X11" i="12" s="1"/>
  <c r="AN572" i="12"/>
  <c r="AM572" i="12" s="1"/>
  <c r="AN563" i="12"/>
  <c r="AM563" i="12" s="1"/>
  <c r="AN539" i="12"/>
  <c r="AM539" i="12" s="1"/>
  <c r="AN524" i="12"/>
  <c r="AM524" i="12" s="1"/>
  <c r="AN515" i="12"/>
  <c r="AM515" i="12" s="1"/>
  <c r="AN491" i="12"/>
  <c r="AM491" i="12" s="1"/>
  <c r="AN467" i="12"/>
  <c r="AM467" i="12" s="1"/>
  <c r="AN452" i="12"/>
  <c r="AM452" i="12" s="1"/>
  <c r="AN443" i="12"/>
  <c r="AM443" i="12" s="1"/>
  <c r="AN419" i="12"/>
  <c r="AM419" i="12" s="1"/>
  <c r="AN404" i="12"/>
  <c r="AM404" i="12" s="1"/>
  <c r="AN395" i="12"/>
  <c r="AM395" i="12" s="1"/>
  <c r="AI551" i="12"/>
  <c r="AH551" i="12" s="1"/>
  <c r="AI455" i="12"/>
  <c r="AH455" i="12" s="1"/>
  <c r="AI431" i="12"/>
  <c r="AH431" i="12" s="1"/>
  <c r="U548" i="12"/>
  <c r="V548" i="12" s="1"/>
  <c r="U524" i="12"/>
  <c r="V524" i="12" s="1"/>
  <c r="U476" i="12"/>
  <c r="V476" i="12" s="1"/>
  <c r="U452" i="12"/>
  <c r="U428" i="12"/>
  <c r="U308" i="12"/>
  <c r="V308" i="12" s="1"/>
  <c r="U284" i="12"/>
  <c r="V284" i="12" s="1"/>
  <c r="U260" i="12"/>
  <c r="U236" i="12"/>
  <c r="V236" i="12" s="1"/>
  <c r="U188" i="12"/>
  <c r="V188" i="12" s="1"/>
  <c r="U164" i="12"/>
  <c r="V164" i="12" s="1"/>
  <c r="U116" i="12"/>
  <c r="V116" i="12" s="1"/>
  <c r="U68" i="12"/>
  <c r="V68" i="12" s="1"/>
  <c r="U44" i="12"/>
  <c r="U20" i="12"/>
  <c r="Y320" i="12"/>
  <c r="Y287" i="12"/>
  <c r="Y239" i="12"/>
  <c r="Y143" i="12"/>
  <c r="Y17" i="12"/>
  <c r="X17" i="12" s="1"/>
  <c r="AD590" i="12"/>
  <c r="AC590" i="12" s="1"/>
  <c r="AD566" i="12"/>
  <c r="AC566" i="12" s="1"/>
  <c r="AD542" i="12"/>
  <c r="AC542" i="12" s="1"/>
  <c r="AD518" i="12"/>
  <c r="AC518" i="12" s="1"/>
  <c r="AD494" i="12"/>
  <c r="AC494" i="12" s="1"/>
  <c r="AD470" i="12"/>
  <c r="AC470" i="12" s="1"/>
  <c r="AD446" i="12"/>
  <c r="AC446" i="12" s="1"/>
  <c r="AD422" i="12"/>
  <c r="AC422" i="12" s="1"/>
  <c r="AD398" i="12"/>
  <c r="AC398" i="12" s="1"/>
  <c r="AD374" i="12"/>
  <c r="AC374" i="12" s="1"/>
  <c r="AD350" i="12"/>
  <c r="AC350" i="12" s="1"/>
  <c r="AD326" i="12"/>
  <c r="AC326" i="12" s="1"/>
  <c r="AD302" i="12"/>
  <c r="AC302" i="12" s="1"/>
  <c r="AD278" i="12"/>
  <c r="AC278" i="12" s="1"/>
  <c r="AD254" i="12"/>
  <c r="AC254" i="12" s="1"/>
  <c r="AD230" i="12"/>
  <c r="AC230" i="12" s="1"/>
  <c r="AD206" i="12"/>
  <c r="AC206" i="12" s="1"/>
  <c r="AD182" i="12"/>
  <c r="AC182" i="12" s="1"/>
  <c r="AD158" i="12"/>
  <c r="AC158" i="12" s="1"/>
  <c r="AD134" i="12"/>
  <c r="AC134" i="12" s="1"/>
  <c r="U596" i="12"/>
  <c r="V596" i="12" s="1"/>
  <c r="U572" i="12"/>
  <c r="V572" i="12" s="1"/>
  <c r="U593" i="12"/>
  <c r="V593" i="12" s="1"/>
  <c r="U587" i="12"/>
  <c r="V587" i="12" s="1"/>
  <c r="U497" i="12"/>
  <c r="V497" i="12" s="1"/>
  <c r="Y590" i="12"/>
  <c r="Y566" i="12"/>
  <c r="Y542" i="12"/>
  <c r="Y518" i="12"/>
  <c r="Y494" i="12"/>
  <c r="Y470" i="12"/>
  <c r="AQ470" i="12" s="1"/>
  <c r="AR470" i="12" s="1"/>
  <c r="Y446" i="12"/>
  <c r="AI107" i="12"/>
  <c r="AH107" i="12" s="1"/>
  <c r="AI83" i="12"/>
  <c r="AH83" i="12" s="1"/>
  <c r="AI59" i="12"/>
  <c r="AH59" i="12" s="1"/>
  <c r="AI35" i="12"/>
  <c r="AH35" i="12" s="1"/>
  <c r="AN599" i="12"/>
  <c r="AN527" i="12"/>
  <c r="AN479" i="12"/>
  <c r="AN455" i="12"/>
  <c r="AM455" i="12" s="1"/>
  <c r="AN431" i="12"/>
  <c r="AN383" i="12"/>
  <c r="AN359" i="12"/>
  <c r="AN335" i="12"/>
  <c r="U566" i="12"/>
  <c r="V566" i="12" s="1"/>
  <c r="U470" i="12"/>
  <c r="V470" i="12" s="1"/>
  <c r="U455" i="12"/>
  <c r="V455" i="12" s="1"/>
  <c r="U446" i="12"/>
  <c r="V446" i="12" s="1"/>
  <c r="U422" i="12"/>
  <c r="V422" i="12" s="1"/>
  <c r="U407" i="12"/>
  <c r="V407" i="12" s="1"/>
  <c r="U398" i="12"/>
  <c r="V398" i="12" s="1"/>
  <c r="U359" i="12"/>
  <c r="V359" i="12" s="1"/>
  <c r="U311" i="12"/>
  <c r="V311" i="12" s="1"/>
  <c r="U302" i="12"/>
  <c r="V302" i="12" s="1"/>
  <c r="U14" i="12"/>
  <c r="V14" i="12" s="1"/>
  <c r="Y461" i="12"/>
  <c r="AN380" i="12"/>
  <c r="AM380" i="12" s="1"/>
  <c r="U251" i="12"/>
  <c r="V251" i="12" s="1"/>
  <c r="Y488" i="12"/>
  <c r="U491" i="12"/>
  <c r="U395" i="12"/>
  <c r="V395" i="12" s="1"/>
  <c r="Y575" i="12"/>
  <c r="U530" i="12"/>
  <c r="V530" i="12" s="1"/>
  <c r="U467" i="12"/>
  <c r="V467" i="12" s="1"/>
  <c r="U83" i="12"/>
  <c r="Y551" i="12"/>
  <c r="U563" i="12"/>
  <c r="V563" i="12" s="1"/>
  <c r="U131" i="12"/>
  <c r="V131" i="12" s="1"/>
  <c r="U59" i="12"/>
  <c r="Y584" i="12"/>
  <c r="Y527" i="12"/>
  <c r="AQ527" i="12" s="1"/>
  <c r="AR527" i="12" s="1"/>
  <c r="Y464" i="12"/>
  <c r="U560" i="12"/>
  <c r="V560" i="12" s="1"/>
  <c r="Y533" i="12"/>
  <c r="AD602" i="12"/>
  <c r="AC602" i="12" s="1"/>
  <c r="AD578" i="12"/>
  <c r="AC578" i="12" s="1"/>
  <c r="AD554" i="12"/>
  <c r="AC554" i="12" s="1"/>
  <c r="AD530" i="12"/>
  <c r="AC530" i="12" s="1"/>
  <c r="AD506" i="12"/>
  <c r="AC506" i="12" s="1"/>
  <c r="AD482" i="12"/>
  <c r="AC482" i="12" s="1"/>
  <c r="AD218" i="12"/>
  <c r="AC218" i="12" s="1"/>
  <c r="AD194" i="12"/>
  <c r="AC194" i="12" s="1"/>
  <c r="AD170" i="12"/>
  <c r="AC170" i="12" s="1"/>
  <c r="AD146" i="12"/>
  <c r="AC146" i="12" s="1"/>
  <c r="AD122" i="12"/>
  <c r="AC122" i="12" s="1"/>
  <c r="AD98" i="12"/>
  <c r="AC98" i="12" s="1"/>
  <c r="AD74" i="12"/>
  <c r="AC74" i="12" s="1"/>
  <c r="AD50" i="12"/>
  <c r="AC50" i="12" s="1"/>
  <c r="AD26" i="12"/>
  <c r="AC26" i="12" s="1"/>
  <c r="U539" i="12"/>
  <c r="V539" i="12" s="1"/>
  <c r="U203" i="12"/>
  <c r="V203" i="12" s="1"/>
  <c r="Y599" i="12"/>
  <c r="Y536" i="12"/>
  <c r="Y479" i="12"/>
  <c r="U605" i="12"/>
  <c r="V605" i="12" s="1"/>
  <c r="U557" i="12"/>
  <c r="V557" i="12" s="1"/>
  <c r="U527" i="12"/>
  <c r="V527" i="12" s="1"/>
  <c r="U461" i="12"/>
  <c r="V461" i="12" s="1"/>
  <c r="U413" i="12"/>
  <c r="V413" i="12" s="1"/>
  <c r="U389" i="12"/>
  <c r="V389" i="12" s="1"/>
  <c r="U383" i="12"/>
  <c r="V383" i="12" s="1"/>
  <c r="U341" i="12"/>
  <c r="V341" i="12" s="1"/>
  <c r="U293" i="12"/>
  <c r="V293" i="12" s="1"/>
  <c r="U287" i="12"/>
  <c r="V287" i="12" s="1"/>
  <c r="U263" i="12"/>
  <c r="V263" i="12" s="1"/>
  <c r="U221" i="12"/>
  <c r="U215" i="12"/>
  <c r="V215" i="12" s="1"/>
  <c r="U197" i="12"/>
  <c r="V197" i="12" s="1"/>
  <c r="U191" i="12"/>
  <c r="V191" i="12" s="1"/>
  <c r="U182" i="12"/>
  <c r="V182" i="12" s="1"/>
  <c r="U158" i="12"/>
  <c r="V158" i="12" s="1"/>
  <c r="U134" i="12"/>
  <c r="V134" i="12" s="1"/>
  <c r="U110" i="12"/>
  <c r="V110" i="12" s="1"/>
  <c r="U101" i="12"/>
  <c r="V101" i="12" s="1"/>
  <c r="U95" i="12"/>
  <c r="U77" i="12"/>
  <c r="V77" i="12" s="1"/>
  <c r="U71" i="12"/>
  <c r="V71" i="12" s="1"/>
  <c r="U53" i="12"/>
  <c r="V53" i="12" s="1"/>
  <c r="U47" i="12"/>
  <c r="V47" i="12" s="1"/>
  <c r="U38" i="12"/>
  <c r="V38" i="12" s="1"/>
  <c r="U29" i="12"/>
  <c r="V29" i="12" s="1"/>
  <c r="U23" i="12"/>
  <c r="V23" i="12" s="1"/>
  <c r="Y596" i="12"/>
  <c r="U515" i="12"/>
  <c r="U443" i="12"/>
  <c r="V443" i="12" s="1"/>
  <c r="U347" i="12"/>
  <c r="V347" i="12" s="1"/>
  <c r="U275" i="12"/>
  <c r="V275" i="12" s="1"/>
  <c r="U107" i="12"/>
  <c r="V107" i="12" s="1"/>
  <c r="Y560" i="12"/>
  <c r="Y512" i="12"/>
  <c r="Y440" i="12"/>
  <c r="U599" i="12"/>
  <c r="V599" i="12" s="1"/>
  <c r="U581" i="12"/>
  <c r="V581" i="12" s="1"/>
  <c r="U551" i="12"/>
  <c r="U479" i="12"/>
  <c r="V479" i="12" s="1"/>
  <c r="U404" i="12"/>
  <c r="V404" i="12" s="1"/>
  <c r="U299" i="12"/>
  <c r="U227" i="12"/>
  <c r="U155" i="12"/>
  <c r="U35" i="12"/>
  <c r="V35" i="12" s="1"/>
  <c r="Y503" i="12"/>
  <c r="Y455" i="12"/>
  <c r="Y572" i="12"/>
  <c r="Y563" i="12"/>
  <c r="Y548" i="12"/>
  <c r="Y500" i="12"/>
  <c r="Y476" i="12"/>
  <c r="Y467" i="12"/>
  <c r="Y428" i="12"/>
  <c r="Y380" i="12"/>
  <c r="Y371" i="12"/>
  <c r="AQ371" i="12" s="1"/>
  <c r="AR371" i="12" s="1"/>
  <c r="Y356" i="12"/>
  <c r="Y332" i="12"/>
  <c r="Y308" i="12"/>
  <c r="Y275" i="12"/>
  <c r="Y236" i="12"/>
  <c r="Y164" i="12"/>
  <c r="Y140" i="12"/>
  <c r="Y83" i="12"/>
  <c r="AQ83" i="12" s="1"/>
  <c r="AR83" i="12" s="1"/>
  <c r="AD599" i="12"/>
  <c r="AC599" i="12" s="1"/>
  <c r="AD593" i="12"/>
  <c r="AC593" i="12" s="1"/>
  <c r="AD584" i="12"/>
  <c r="AC584" i="12" s="1"/>
  <c r="AD569" i="12"/>
  <c r="AC569" i="12" s="1"/>
  <c r="AD560" i="12"/>
  <c r="AC560" i="12" s="1"/>
  <c r="AD551" i="12"/>
  <c r="AC551" i="12" s="1"/>
  <c r="AD545" i="12"/>
  <c r="AC545" i="12" s="1"/>
  <c r="AD527" i="12"/>
  <c r="AC527" i="12" s="1"/>
  <c r="AD521" i="12"/>
  <c r="AC521" i="12" s="1"/>
  <c r="AD503" i="12"/>
  <c r="AC503" i="12" s="1"/>
  <c r="AD497" i="12"/>
  <c r="AC497" i="12" s="1"/>
  <c r="AD479" i="12"/>
  <c r="AC479" i="12" s="1"/>
  <c r="AD473" i="12"/>
  <c r="AC473" i="12" s="1"/>
  <c r="AD110" i="12"/>
  <c r="AC110" i="12" s="1"/>
  <c r="AD86" i="12"/>
  <c r="AC86" i="12" s="1"/>
  <c r="AD62" i="12"/>
  <c r="AC62" i="12" s="1"/>
  <c r="AD38" i="12"/>
  <c r="AC38" i="12" s="1"/>
  <c r="AD14" i="12"/>
  <c r="AC14" i="12" s="1"/>
  <c r="AI584" i="12"/>
  <c r="AI560" i="12"/>
  <c r="AH560" i="12" s="1"/>
  <c r="AI536" i="12"/>
  <c r="AI512" i="12"/>
  <c r="AI488" i="12"/>
  <c r="AI464" i="12"/>
  <c r="AH464" i="12" s="1"/>
  <c r="AI440" i="12"/>
  <c r="AH440" i="12" s="1"/>
  <c r="AI416" i="12"/>
  <c r="AI392" i="12"/>
  <c r="AI368" i="12"/>
  <c r="AH368" i="12" s="1"/>
  <c r="AI344" i="12"/>
  <c r="AI320" i="12"/>
  <c r="AI296" i="12"/>
  <c r="AI272" i="12"/>
  <c r="AH272" i="12" s="1"/>
  <c r="AI248" i="12"/>
  <c r="AH248" i="12" s="1"/>
  <c r="AI224" i="12"/>
  <c r="AI200" i="12"/>
  <c r="AI176" i="12"/>
  <c r="AI152" i="12"/>
  <c r="AI128" i="12"/>
  <c r="AI104" i="12"/>
  <c r="AI80" i="12"/>
  <c r="AI56" i="12"/>
  <c r="AI32" i="12"/>
  <c r="Y431" i="12"/>
  <c r="Y416" i="12"/>
  <c r="Y407" i="12"/>
  <c r="Y392" i="12"/>
  <c r="Y383" i="12"/>
  <c r="Y359" i="12"/>
  <c r="Y350" i="12"/>
  <c r="Y344" i="12"/>
  <c r="Y335" i="12"/>
  <c r="Y311" i="12"/>
  <c r="Y302" i="12"/>
  <c r="Y296" i="12"/>
  <c r="Y278" i="12"/>
  <c r="Y272" i="12"/>
  <c r="Y263" i="12"/>
  <c r="Y254" i="12"/>
  <c r="Y248" i="12"/>
  <c r="Y230" i="12"/>
  <c r="Y224" i="12"/>
  <c r="Y215" i="12"/>
  <c r="Y200" i="12"/>
  <c r="Y191" i="12"/>
  <c r="Y182" i="12"/>
  <c r="AQ182" i="12" s="1"/>
  <c r="AR182" i="12" s="1"/>
  <c r="Y176" i="12"/>
  <c r="Y167" i="12"/>
  <c r="Y158" i="12"/>
  <c r="Y152" i="12"/>
  <c r="Y134" i="12"/>
  <c r="Y128" i="12"/>
  <c r="Y119" i="12"/>
  <c r="Y104" i="12"/>
  <c r="Y95" i="12"/>
  <c r="Y80" i="12"/>
  <c r="Y71" i="12"/>
  <c r="Y62" i="12"/>
  <c r="Y56" i="12"/>
  <c r="Y47" i="12"/>
  <c r="Y38" i="12"/>
  <c r="AQ38" i="12" s="1"/>
  <c r="AR38" i="12" s="1"/>
  <c r="Y32" i="12"/>
  <c r="Y23" i="12"/>
  <c r="AD605" i="12"/>
  <c r="AC605" i="12" s="1"/>
  <c r="AD587" i="12"/>
  <c r="AC587" i="12" s="1"/>
  <c r="AD581" i="12"/>
  <c r="AC581" i="12" s="1"/>
  <c r="AD557" i="12"/>
  <c r="AC557" i="12" s="1"/>
  <c r="AD539" i="12"/>
  <c r="AC539" i="12" s="1"/>
  <c r="AD533" i="12"/>
  <c r="AC533" i="12" s="1"/>
  <c r="AD515" i="12"/>
  <c r="AC515" i="12" s="1"/>
  <c r="AD509" i="12"/>
  <c r="AC509" i="12" s="1"/>
  <c r="AD491" i="12"/>
  <c r="AC491" i="12" s="1"/>
  <c r="AD485" i="12"/>
  <c r="AC485" i="12" s="1"/>
  <c r="AD467" i="12"/>
  <c r="AC467" i="12" s="1"/>
  <c r="AD461" i="12"/>
  <c r="AC461" i="12" s="1"/>
  <c r="AD437" i="12"/>
  <c r="AC437" i="12" s="1"/>
  <c r="AD428" i="12"/>
  <c r="AC428" i="12" s="1"/>
  <c r="AD413" i="12"/>
  <c r="AC413" i="12" s="1"/>
  <c r="AD389" i="12"/>
  <c r="AC389" i="12" s="1"/>
  <c r="AD365" i="12"/>
  <c r="AC365" i="12" s="1"/>
  <c r="AD356" i="12"/>
  <c r="AC356" i="12" s="1"/>
  <c r="AD341" i="12"/>
  <c r="AC341" i="12" s="1"/>
  <c r="AD317" i="12"/>
  <c r="AC317" i="12" s="1"/>
  <c r="AD293" i="12"/>
  <c r="AC293" i="12" s="1"/>
  <c r="AD269" i="12"/>
  <c r="AC269" i="12" s="1"/>
  <c r="AD260" i="12"/>
  <c r="AC260" i="12" s="1"/>
  <c r="AD245" i="12"/>
  <c r="AC245" i="12" s="1"/>
  <c r="AD221" i="12"/>
  <c r="AC221" i="12" s="1"/>
  <c r="AD197" i="12"/>
  <c r="AC197" i="12" s="1"/>
  <c r="AD173" i="12"/>
  <c r="AC173" i="12" s="1"/>
  <c r="AD164" i="12"/>
  <c r="AC164" i="12" s="1"/>
  <c r="AD149" i="12"/>
  <c r="AC149" i="12" s="1"/>
  <c r="AD125" i="12"/>
  <c r="AQ125" i="12" s="1"/>
  <c r="AR125" i="12" s="1"/>
  <c r="AD101" i="12"/>
  <c r="AC101" i="12" s="1"/>
  <c r="AD77" i="12"/>
  <c r="AC77" i="12" s="1"/>
  <c r="AD68" i="12"/>
  <c r="AC68" i="12" s="1"/>
  <c r="AD53" i="12"/>
  <c r="AC53" i="12" s="1"/>
  <c r="AD44" i="12"/>
  <c r="AC44" i="12" s="1"/>
  <c r="AD29" i="12"/>
  <c r="AC29" i="12" s="1"/>
  <c r="AD20" i="12"/>
  <c r="AC20" i="12" s="1"/>
  <c r="AD11" i="12"/>
  <c r="AC11" i="12" s="1"/>
  <c r="V491" i="12"/>
  <c r="V551" i="12"/>
  <c r="AQ551" i="12"/>
  <c r="AR551" i="12" s="1"/>
  <c r="V515" i="12"/>
  <c r="U350" i="12"/>
  <c r="V350" i="12" s="1"/>
  <c r="U278" i="12"/>
  <c r="V278" i="12" s="1"/>
  <c r="U254" i="12"/>
  <c r="V254" i="12" s="1"/>
  <c r="V500" i="12"/>
  <c r="U542" i="12"/>
  <c r="V542" i="12" s="1"/>
  <c r="U431" i="12"/>
  <c r="V431" i="12" s="1"/>
  <c r="U335" i="12"/>
  <c r="V335" i="12" s="1"/>
  <c r="U239" i="12"/>
  <c r="V239" i="12" s="1"/>
  <c r="U206" i="12"/>
  <c r="U143" i="12"/>
  <c r="V143" i="12" s="1"/>
  <c r="U590" i="12"/>
  <c r="V590" i="12" s="1"/>
  <c r="U533" i="12"/>
  <c r="V533" i="12" s="1"/>
  <c r="U509" i="12"/>
  <c r="V509" i="12" s="1"/>
  <c r="U494" i="12"/>
  <c r="V494" i="12" s="1"/>
  <c r="U485" i="12"/>
  <c r="V485" i="12" s="1"/>
  <c r="U365" i="12"/>
  <c r="V365" i="12" s="1"/>
  <c r="U503" i="12"/>
  <c r="V503" i="12" s="1"/>
  <c r="U230" i="12"/>
  <c r="V230" i="12" s="1"/>
  <c r="U119" i="12"/>
  <c r="V119" i="12" s="1"/>
  <c r="U419" i="12"/>
  <c r="V419" i="12" s="1"/>
  <c r="U380" i="12"/>
  <c r="V380" i="12" s="1"/>
  <c r="U371" i="12"/>
  <c r="V371" i="12" s="1"/>
  <c r="U356" i="12"/>
  <c r="V356" i="12" s="1"/>
  <c r="U332" i="12"/>
  <c r="V332" i="12" s="1"/>
  <c r="U323" i="12"/>
  <c r="V323" i="12" s="1"/>
  <c r="U179" i="12"/>
  <c r="V179" i="12" s="1"/>
  <c r="U140" i="12"/>
  <c r="V140" i="12" s="1"/>
  <c r="U11" i="12"/>
  <c r="V11" i="12" s="1"/>
  <c r="U602" i="12"/>
  <c r="V602" i="12" s="1"/>
  <c r="U578" i="12"/>
  <c r="V578" i="12" s="1"/>
  <c r="U554" i="12"/>
  <c r="V554" i="12" s="1"/>
  <c r="U536" i="12"/>
  <c r="V536" i="12" s="1"/>
  <c r="U521" i="12"/>
  <c r="V521" i="12" s="1"/>
  <c r="U512" i="12"/>
  <c r="V512" i="12" s="1"/>
  <c r="U506" i="12"/>
  <c r="V506" i="12" s="1"/>
  <c r="U488" i="12"/>
  <c r="V488" i="12" s="1"/>
  <c r="U482" i="12"/>
  <c r="V482" i="12" s="1"/>
  <c r="U473" i="12"/>
  <c r="V473" i="12" s="1"/>
  <c r="U464" i="12"/>
  <c r="V464" i="12" s="1"/>
  <c r="U458" i="12"/>
  <c r="V458" i="12" s="1"/>
  <c r="U449" i="12"/>
  <c r="V449" i="12" s="1"/>
  <c r="U440" i="12"/>
  <c r="V440" i="12" s="1"/>
  <c r="U434" i="12"/>
  <c r="V434" i="12" s="1"/>
  <c r="U425" i="12"/>
  <c r="V425" i="12" s="1"/>
  <c r="U416" i="12"/>
  <c r="V416" i="12" s="1"/>
  <c r="U410" i="12"/>
  <c r="V410" i="12" s="1"/>
  <c r="U401" i="12"/>
  <c r="V401" i="12" s="1"/>
  <c r="U392" i="12"/>
  <c r="V392" i="12" s="1"/>
  <c r="U386" i="12"/>
  <c r="V386" i="12" s="1"/>
  <c r="U377" i="12"/>
  <c r="V377" i="12" s="1"/>
  <c r="U368" i="12"/>
  <c r="V368" i="12" s="1"/>
  <c r="U362" i="12"/>
  <c r="V362" i="12" s="1"/>
  <c r="U353" i="12"/>
  <c r="V353" i="12" s="1"/>
  <c r="U344" i="12"/>
  <c r="V344" i="12" s="1"/>
  <c r="U338" i="12"/>
  <c r="V338" i="12" s="1"/>
  <c r="U329" i="12"/>
  <c r="V329" i="12" s="1"/>
  <c r="U320" i="12"/>
  <c r="V320" i="12" s="1"/>
  <c r="U314" i="12"/>
  <c r="V314" i="12" s="1"/>
  <c r="U305" i="12"/>
  <c r="V305" i="12" s="1"/>
  <c r="U296" i="12"/>
  <c r="V296" i="12" s="1"/>
  <c r="U290" i="12"/>
  <c r="V290" i="12" s="1"/>
  <c r="U281" i="12"/>
  <c r="V281" i="12" s="1"/>
  <c r="U272" i="12"/>
  <c r="V272" i="12" s="1"/>
  <c r="U266" i="12"/>
  <c r="V266" i="12" s="1"/>
  <c r="U257" i="12"/>
  <c r="V257" i="12" s="1"/>
  <c r="U248" i="12"/>
  <c r="V248" i="12" s="1"/>
  <c r="U242" i="12"/>
  <c r="V242" i="12" s="1"/>
  <c r="U233" i="12"/>
  <c r="V233" i="12" s="1"/>
  <c r="U224" i="12"/>
  <c r="V224" i="12" s="1"/>
  <c r="U218" i="12"/>
  <c r="V218" i="12" s="1"/>
  <c r="U209" i="12"/>
  <c r="V209" i="12" s="1"/>
  <c r="U200" i="12"/>
  <c r="V200" i="12" s="1"/>
  <c r="U194" i="12"/>
  <c r="V194" i="12" s="1"/>
  <c r="U185" i="12"/>
  <c r="V185" i="12" s="1"/>
  <c r="AD596" i="12"/>
  <c r="AC596" i="12" s="1"/>
  <c r="AD572" i="12"/>
  <c r="AC572" i="12" s="1"/>
  <c r="AD548" i="12"/>
  <c r="AQ548" i="12" s="1"/>
  <c r="AR548" i="12" s="1"/>
  <c r="AD524" i="12"/>
  <c r="AC524" i="12" s="1"/>
  <c r="AD500" i="12"/>
  <c r="AC500" i="12" s="1"/>
  <c r="AD476" i="12"/>
  <c r="AC476" i="12" s="1"/>
  <c r="AD452" i="12"/>
  <c r="AC452" i="12" s="1"/>
  <c r="AD404" i="12"/>
  <c r="AC404" i="12" s="1"/>
  <c r="AD380" i="12"/>
  <c r="AC380" i="12" s="1"/>
  <c r="AD332" i="12"/>
  <c r="AC332" i="12" s="1"/>
  <c r="AD308" i="12"/>
  <c r="AC308" i="12" s="1"/>
  <c r="AD284" i="12"/>
  <c r="AC284" i="12" s="1"/>
  <c r="AD236" i="12"/>
  <c r="AC236" i="12" s="1"/>
  <c r="AD212" i="12"/>
  <c r="AC212" i="12" s="1"/>
  <c r="AD188" i="12"/>
  <c r="AC188" i="12" s="1"/>
  <c r="AD140" i="12"/>
  <c r="AC140" i="12" s="1"/>
  <c r="AD116" i="12"/>
  <c r="AC116" i="12" s="1"/>
  <c r="AD92" i="12"/>
  <c r="AC92" i="12" s="1"/>
  <c r="U584" i="12"/>
  <c r="V584" i="12" s="1"/>
  <c r="U569" i="12"/>
  <c r="V569" i="12" s="1"/>
  <c r="U545" i="12"/>
  <c r="V545" i="12" s="1"/>
  <c r="AD563" i="12"/>
  <c r="AC563" i="12" s="1"/>
  <c r="Y602" i="12"/>
  <c r="AD536" i="12"/>
  <c r="AC536" i="12" s="1"/>
  <c r="AD512" i="12"/>
  <c r="AC512" i="12" s="1"/>
  <c r="AD488" i="12"/>
  <c r="AC488" i="12" s="1"/>
  <c r="AD464" i="12"/>
  <c r="AC464" i="12" s="1"/>
  <c r="U437" i="12"/>
  <c r="V437" i="12" s="1"/>
  <c r="U317" i="12"/>
  <c r="V317" i="12" s="1"/>
  <c r="AD575" i="12"/>
  <c r="AC575" i="12" s="1"/>
  <c r="Y452" i="12"/>
  <c r="Y437" i="12"/>
  <c r="Y422" i="12"/>
  <c r="Y413" i="12"/>
  <c r="AQ413" i="12" s="1"/>
  <c r="Y404" i="12"/>
  <c r="Y398" i="12"/>
  <c r="Y374" i="12"/>
  <c r="AQ374" i="12" s="1"/>
  <c r="AR374" i="12" s="1"/>
  <c r="Y365" i="12"/>
  <c r="Y326" i="12"/>
  <c r="Y284" i="12"/>
  <c r="Y260" i="12"/>
  <c r="Y245" i="12"/>
  <c r="AQ245" i="12" s="1"/>
  <c r="AR245" i="12" s="1"/>
  <c r="Y221" i="12"/>
  <c r="Y206" i="12"/>
  <c r="AQ206" i="12" s="1"/>
  <c r="AR206" i="12" s="1"/>
  <c r="Y92" i="12"/>
  <c r="AQ92" i="12" s="1"/>
  <c r="AR92" i="12" s="1"/>
  <c r="Y53" i="12"/>
  <c r="Y14" i="12"/>
  <c r="AD443" i="12"/>
  <c r="AC443" i="12" s="1"/>
  <c r="AD419" i="12"/>
  <c r="AC419" i="12" s="1"/>
  <c r="AD395" i="12"/>
  <c r="AC395" i="12" s="1"/>
  <c r="AD371" i="12"/>
  <c r="AC371" i="12" s="1"/>
  <c r="AD353" i="12"/>
  <c r="AC353" i="12" s="1"/>
  <c r="AD347" i="12"/>
  <c r="AC347" i="12" s="1"/>
  <c r="AD329" i="12"/>
  <c r="AC329" i="12" s="1"/>
  <c r="AD323" i="12"/>
  <c r="AC323" i="12" s="1"/>
  <c r="AD305" i="12"/>
  <c r="AC305" i="12" s="1"/>
  <c r="AD299" i="12"/>
  <c r="AC299" i="12" s="1"/>
  <c r="AD281" i="12"/>
  <c r="AC281" i="12" s="1"/>
  <c r="AD275" i="12"/>
  <c r="AC275" i="12" s="1"/>
  <c r="AD257" i="12"/>
  <c r="AC257" i="12" s="1"/>
  <c r="AD251" i="12"/>
  <c r="AC251" i="12" s="1"/>
  <c r="AD233" i="12"/>
  <c r="AC233" i="12" s="1"/>
  <c r="AD227" i="12"/>
  <c r="AC227" i="12" s="1"/>
  <c r="AD209" i="12"/>
  <c r="AC209" i="12" s="1"/>
  <c r="AD203" i="12"/>
  <c r="AC203" i="12" s="1"/>
  <c r="AD185" i="12"/>
  <c r="AC185" i="12" s="1"/>
  <c r="AD179" i="12"/>
  <c r="AC179" i="12" s="1"/>
  <c r="AD161" i="12"/>
  <c r="AC161" i="12" s="1"/>
  <c r="AD155" i="12"/>
  <c r="AC155" i="12" s="1"/>
  <c r="AD137" i="12"/>
  <c r="AC137" i="12" s="1"/>
  <c r="AD131" i="12"/>
  <c r="AD113" i="12"/>
  <c r="AC113" i="12" s="1"/>
  <c r="AD107" i="12"/>
  <c r="AC107" i="12" s="1"/>
  <c r="AD89" i="12"/>
  <c r="AC89" i="12" s="1"/>
  <c r="AD83" i="12"/>
  <c r="AC83" i="12" s="1"/>
  <c r="AD65" i="12"/>
  <c r="AC65" i="12" s="1"/>
  <c r="AD59" i="12"/>
  <c r="AC59" i="12" s="1"/>
  <c r="AD41" i="12"/>
  <c r="AC41" i="12" s="1"/>
  <c r="AD35" i="12"/>
  <c r="AC35" i="12" s="1"/>
  <c r="AD17" i="12"/>
  <c r="AC17" i="12" s="1"/>
  <c r="AI602" i="12"/>
  <c r="AI593" i="12"/>
  <c r="AH593" i="12" s="1"/>
  <c r="AI578" i="12"/>
  <c r="AI569" i="12"/>
  <c r="AI554" i="12"/>
  <c r="AH554" i="12" s="1"/>
  <c r="AI545" i="12"/>
  <c r="AI530" i="12"/>
  <c r="AI521" i="12"/>
  <c r="AH521" i="12" s="1"/>
  <c r="AI506" i="12"/>
  <c r="AI497" i="12"/>
  <c r="AH497" i="12" s="1"/>
  <c r="AI482" i="12"/>
  <c r="AI473" i="12"/>
  <c r="AI458" i="12"/>
  <c r="AH458" i="12" s="1"/>
  <c r="AI449" i="12"/>
  <c r="AI434" i="12"/>
  <c r="AI425" i="12"/>
  <c r="AH425" i="12" s="1"/>
  <c r="AI410" i="12"/>
  <c r="AI401" i="12"/>
  <c r="AH401" i="12" s="1"/>
  <c r="AI386" i="12"/>
  <c r="AI377" i="12"/>
  <c r="AI362" i="12"/>
  <c r="AI353" i="12"/>
  <c r="AI338" i="12"/>
  <c r="AI329" i="12"/>
  <c r="AI314" i="12"/>
  <c r="AI305" i="12"/>
  <c r="AH305" i="12" s="1"/>
  <c r="AI290" i="12"/>
  <c r="AI281" i="12"/>
  <c r="AH281" i="12" s="1"/>
  <c r="Y593" i="12"/>
  <c r="Y587" i="12"/>
  <c r="Y578" i="12"/>
  <c r="Y569" i="12"/>
  <c r="Y554" i="12"/>
  <c r="Y545" i="12"/>
  <c r="AQ545" i="12" s="1"/>
  <c r="AR545" i="12" s="1"/>
  <c r="Y539" i="12"/>
  <c r="Y530" i="12"/>
  <c r="Y521" i="12"/>
  <c r="Y515" i="12"/>
  <c r="Y506" i="12"/>
  <c r="Y497" i="12"/>
  <c r="Y491" i="12"/>
  <c r="Y482" i="12"/>
  <c r="AQ482" i="12" s="1"/>
  <c r="AR482" i="12" s="1"/>
  <c r="Y473" i="12"/>
  <c r="Y458" i="12"/>
  <c r="Y449" i="12"/>
  <c r="Y443" i="12"/>
  <c r="Y434" i="12"/>
  <c r="Y425" i="12"/>
  <c r="Y419" i="12"/>
  <c r="Y410" i="12"/>
  <c r="Y401" i="12"/>
  <c r="Y395" i="12"/>
  <c r="Y386" i="12"/>
  <c r="Y377" i="12"/>
  <c r="Y362" i="12"/>
  <c r="Y353" i="12"/>
  <c r="Y347" i="12"/>
  <c r="Y338" i="12"/>
  <c r="AQ338" i="12" s="1"/>
  <c r="AR338" i="12" s="1"/>
  <c r="Y329" i="12"/>
  <c r="Y323" i="12"/>
  <c r="AQ323" i="12" s="1"/>
  <c r="AR323" i="12" s="1"/>
  <c r="Y299" i="12"/>
  <c r="AQ299" i="12" s="1"/>
  <c r="AR299" i="12" s="1"/>
  <c r="Y251" i="12"/>
  <c r="Y227" i="12"/>
  <c r="AQ227" i="12" s="1"/>
  <c r="Y203" i="12"/>
  <c r="Y155" i="12"/>
  <c r="Y131" i="12"/>
  <c r="AQ131" i="12" s="1"/>
  <c r="AR131" i="12" s="1"/>
  <c r="Y107" i="12"/>
  <c r="Y59" i="12"/>
  <c r="Y35" i="12"/>
  <c r="AD440" i="12"/>
  <c r="AC440" i="12" s="1"/>
  <c r="AD416" i="12"/>
  <c r="AC416" i="12" s="1"/>
  <c r="AD392" i="12"/>
  <c r="AC392" i="12" s="1"/>
  <c r="AD368" i="12"/>
  <c r="AC368" i="12" s="1"/>
  <c r="AD344" i="12"/>
  <c r="AC344" i="12" s="1"/>
  <c r="AD320" i="12"/>
  <c r="AC320" i="12" s="1"/>
  <c r="AD296" i="12"/>
  <c r="AC296" i="12" s="1"/>
  <c r="AD272" i="12"/>
  <c r="AC272" i="12" s="1"/>
  <c r="AD248" i="12"/>
  <c r="AC248" i="12" s="1"/>
  <c r="AD224" i="12"/>
  <c r="AC224" i="12" s="1"/>
  <c r="AD200" i="12"/>
  <c r="AC200" i="12" s="1"/>
  <c r="AD176" i="12"/>
  <c r="AC176" i="12" s="1"/>
  <c r="AD152" i="12"/>
  <c r="AC152" i="12" s="1"/>
  <c r="AD128" i="12"/>
  <c r="AD104" i="12"/>
  <c r="AC104" i="12" s="1"/>
  <c r="AD80" i="12"/>
  <c r="AC80" i="12" s="1"/>
  <c r="AD56" i="12"/>
  <c r="AC56" i="12" s="1"/>
  <c r="AD32" i="12"/>
  <c r="AC32" i="12" s="1"/>
  <c r="AD455" i="12"/>
  <c r="AC455" i="12" s="1"/>
  <c r="AD431" i="12"/>
  <c r="AC431"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67" i="12"/>
  <c r="AC167" i="12" s="1"/>
  <c r="AD143" i="12"/>
  <c r="AC143" i="12" s="1"/>
  <c r="AD119" i="12"/>
  <c r="AC119" i="12" s="1"/>
  <c r="AD95" i="12"/>
  <c r="AC95" i="12" s="1"/>
  <c r="AD71" i="12"/>
  <c r="AC71" i="12" s="1"/>
  <c r="AD47" i="12"/>
  <c r="AC47" i="12" s="1"/>
  <c r="AD23" i="12"/>
  <c r="AC23" i="12" s="1"/>
  <c r="AM596" i="12"/>
  <c r="AQ11" i="12"/>
  <c r="AR11" i="12" s="1"/>
  <c r="V227" i="12"/>
  <c r="V83" i="12"/>
  <c r="V299" i="12"/>
  <c r="V155" i="12"/>
  <c r="AD458" i="12"/>
  <c r="AC458" i="12" s="1"/>
  <c r="AD434" i="12"/>
  <c r="AC434" i="12" s="1"/>
  <c r="AD410" i="12"/>
  <c r="AC410" i="12" s="1"/>
  <c r="AD386" i="12"/>
  <c r="AC386" i="12" s="1"/>
  <c r="AD362" i="12"/>
  <c r="AC362" i="12" s="1"/>
  <c r="AD338" i="12"/>
  <c r="AC338" i="12" s="1"/>
  <c r="AD314" i="12"/>
  <c r="AC314" i="12" s="1"/>
  <c r="AD290" i="12"/>
  <c r="AC290" i="12" s="1"/>
  <c r="AD266" i="12"/>
  <c r="AC266" i="12" s="1"/>
  <c r="AD242" i="12"/>
  <c r="AC242" i="12" s="1"/>
  <c r="V221" i="12"/>
  <c r="V206" i="12"/>
  <c r="AD449" i="12"/>
  <c r="AC449" i="12" s="1"/>
  <c r="AD425" i="12"/>
  <c r="AC425" i="12" s="1"/>
  <c r="AD401" i="12"/>
  <c r="AC401" i="12" s="1"/>
  <c r="AD377" i="12"/>
  <c r="AC377" i="12" s="1"/>
  <c r="V44" i="12"/>
  <c r="AQ44" i="12"/>
  <c r="AR44" i="12" s="1"/>
  <c r="V260" i="12"/>
  <c r="V95" i="12"/>
  <c r="V59" i="12"/>
  <c r="V20" i="12"/>
  <c r="AQ20" i="12"/>
  <c r="AR20" i="12" s="1"/>
  <c r="V428" i="12"/>
  <c r="Y314" i="12"/>
  <c r="Y305" i="12"/>
  <c r="Y290" i="12"/>
  <c r="AQ290" i="12" s="1"/>
  <c r="AR290" i="12" s="1"/>
  <c r="Y281" i="12"/>
  <c r="Y266" i="12"/>
  <c r="Y257" i="12"/>
  <c r="Y242" i="12"/>
  <c r="V452" i="12"/>
  <c r="AM197" i="12"/>
  <c r="AM53" i="12"/>
  <c r="AQ77" i="12"/>
  <c r="AR77" i="12" s="1"/>
  <c r="Y233" i="12"/>
  <c r="Y218" i="12"/>
  <c r="Y209" i="12"/>
  <c r="Y194" i="12"/>
  <c r="Y185" i="12"/>
  <c r="Y170" i="12"/>
  <c r="Y161" i="12"/>
  <c r="Y146" i="12"/>
  <c r="Y137" i="12"/>
  <c r="Y122" i="12"/>
  <c r="Y113" i="12"/>
  <c r="Y98" i="12"/>
  <c r="Y89" i="12"/>
  <c r="Y74" i="12"/>
  <c r="Y65" i="12"/>
  <c r="Y50" i="12"/>
  <c r="Y41" i="12"/>
  <c r="Y26" i="12"/>
  <c r="AI266" i="12"/>
  <c r="AH266" i="12" s="1"/>
  <c r="AI257" i="12"/>
  <c r="AH257" i="12" s="1"/>
  <c r="AI242" i="12"/>
  <c r="AH242" i="12" s="1"/>
  <c r="AI233" i="12"/>
  <c r="AH233" i="12" s="1"/>
  <c r="AI218" i="12"/>
  <c r="AH218" i="12" s="1"/>
  <c r="AI209" i="12"/>
  <c r="AI194" i="12"/>
  <c r="AH194" i="12" s="1"/>
  <c r="AI185" i="12"/>
  <c r="AI170" i="12"/>
  <c r="AH170" i="12" s="1"/>
  <c r="AI161" i="12"/>
  <c r="AH161" i="12" s="1"/>
  <c r="AI146" i="12"/>
  <c r="AI137" i="12"/>
  <c r="AH137" i="12" s="1"/>
  <c r="AI122" i="12"/>
  <c r="AI113" i="12"/>
  <c r="AI98" i="12"/>
  <c r="AH98" i="12" s="1"/>
  <c r="AI89" i="12"/>
  <c r="AH89" i="12" s="1"/>
  <c r="AI74" i="12"/>
  <c r="AH74" i="12" s="1"/>
  <c r="AI65" i="12"/>
  <c r="AH65" i="12" s="1"/>
  <c r="AI50" i="12"/>
  <c r="AI41" i="12"/>
  <c r="AH41" i="12" s="1"/>
  <c r="AI26" i="12"/>
  <c r="AH26" i="12" s="1"/>
  <c r="AI17" i="12"/>
  <c r="U176" i="12"/>
  <c r="V176" i="12" s="1"/>
  <c r="U170" i="12"/>
  <c r="V170" i="12" s="1"/>
  <c r="U161" i="12"/>
  <c r="V161" i="12" s="1"/>
  <c r="U152" i="12"/>
  <c r="V152" i="12" s="1"/>
  <c r="U146" i="12"/>
  <c r="V146" i="12" s="1"/>
  <c r="U137" i="12"/>
  <c r="V137" i="12" s="1"/>
  <c r="U128" i="12"/>
  <c r="V128" i="12" s="1"/>
  <c r="U122" i="12"/>
  <c r="V122" i="12" s="1"/>
  <c r="U113" i="12"/>
  <c r="V113" i="12" s="1"/>
  <c r="U104" i="12"/>
  <c r="V104" i="12" s="1"/>
  <c r="U98" i="12"/>
  <c r="V98" i="12" s="1"/>
  <c r="U89" i="12"/>
  <c r="V89" i="12" s="1"/>
  <c r="U80" i="12"/>
  <c r="V80" i="12" s="1"/>
  <c r="U74" i="12"/>
  <c r="V74" i="12" s="1"/>
  <c r="U65" i="12"/>
  <c r="V65" i="12" s="1"/>
  <c r="U56" i="12"/>
  <c r="V56" i="12" s="1"/>
  <c r="U50" i="12"/>
  <c r="V50" i="12" s="1"/>
  <c r="U41" i="12"/>
  <c r="V41" i="12" s="1"/>
  <c r="U32" i="12"/>
  <c r="V32" i="12" s="1"/>
  <c r="U26" i="12"/>
  <c r="V26" i="12" s="1"/>
  <c r="U17" i="12"/>
  <c r="V17" i="12" s="1"/>
  <c r="AQ149" i="12"/>
  <c r="AR149" i="12" s="1"/>
  <c r="AQ29" i="12"/>
  <c r="AM581" i="12"/>
  <c r="AQ581" i="12"/>
  <c r="AR581" i="12" s="1"/>
  <c r="AM527" i="12"/>
  <c r="AM509" i="12"/>
  <c r="AM494" i="12"/>
  <c r="AQ494" i="12"/>
  <c r="AR494" i="12" s="1"/>
  <c r="AM485" i="12"/>
  <c r="AM479" i="12"/>
  <c r="AM470" i="12"/>
  <c r="AM461" i="12"/>
  <c r="AM431" i="12"/>
  <c r="AM422" i="12"/>
  <c r="AM413" i="12"/>
  <c r="AM398" i="12"/>
  <c r="AQ398" i="12"/>
  <c r="AR398" i="12" s="1"/>
  <c r="AM389" i="12"/>
  <c r="AQ389" i="12"/>
  <c r="AR389" i="12" s="1"/>
  <c r="AM383" i="12"/>
  <c r="AM365" i="12"/>
  <c r="AM359" i="12"/>
  <c r="AM335" i="12"/>
  <c r="AM605" i="12"/>
  <c r="AQ605" i="12"/>
  <c r="AR605" i="12" s="1"/>
  <c r="AM599" i="12"/>
  <c r="AM518" i="12"/>
  <c r="AQ518" i="12"/>
  <c r="AR518" i="12" s="1"/>
  <c r="AM374" i="12"/>
  <c r="AQ380" i="12"/>
  <c r="AR380" i="12" s="1"/>
  <c r="AQ341" i="12"/>
  <c r="AR341" i="12" s="1"/>
  <c r="AQ302" i="12"/>
  <c r="AR302" i="12" s="1"/>
  <c r="AQ101" i="12"/>
  <c r="AR101" i="12" s="1"/>
  <c r="AQ566" i="12"/>
  <c r="AR566" i="12" s="1"/>
  <c r="AQ575" i="12"/>
  <c r="AM269" i="12"/>
  <c r="AQ326" i="12"/>
  <c r="AR326" i="12" s="1"/>
  <c r="AQ251" i="12"/>
  <c r="AR251" i="12" s="1"/>
  <c r="AQ212" i="12"/>
  <c r="AR212" i="12" s="1"/>
  <c r="AQ86" i="12"/>
  <c r="AQ503" i="12"/>
  <c r="AR503" i="12" s="1"/>
  <c r="AQ590" i="12"/>
  <c r="AR590" i="12" s="1"/>
  <c r="AM533" i="12"/>
  <c r="AM437" i="12"/>
  <c r="AM149" i="12"/>
  <c r="AM77" i="12"/>
  <c r="AQ278" i="12"/>
  <c r="AQ239" i="12"/>
  <c r="AR239" i="12" s="1"/>
  <c r="AQ311" i="12"/>
  <c r="AR311" i="12" s="1"/>
  <c r="AQ236" i="12"/>
  <c r="AR236" i="12" s="1"/>
  <c r="AQ110" i="12"/>
  <c r="AR110" i="12" s="1"/>
  <c r="AQ404" i="12"/>
  <c r="AR404" i="12" s="1"/>
  <c r="AQ230" i="12"/>
  <c r="AR230" i="12" s="1"/>
  <c r="AQ68" i="12"/>
  <c r="AR68" i="12" s="1"/>
  <c r="AQ524" i="12"/>
  <c r="AR524" i="12" s="1"/>
  <c r="AQ602" i="12"/>
  <c r="AH602" i="12"/>
  <c r="AH536" i="12"/>
  <c r="AH482" i="12"/>
  <c r="AH290" i="12"/>
  <c r="AH200" i="12"/>
  <c r="AH113" i="12"/>
  <c r="AQ578" i="12"/>
  <c r="AR578" i="12" s="1"/>
  <c r="AH578" i="12"/>
  <c r="AH512" i="12"/>
  <c r="AH338" i="12"/>
  <c r="AQ194" i="12"/>
  <c r="AR194" i="12" s="1"/>
  <c r="AH17" i="12"/>
  <c r="AQ560" i="12"/>
  <c r="AH506" i="12"/>
  <c r="AH449" i="12"/>
  <c r="AH392" i="12"/>
  <c r="AQ392" i="12"/>
  <c r="AH320" i="12"/>
  <c r="AQ320" i="12"/>
  <c r="AR320" i="12" s="1"/>
  <c r="AH80" i="12"/>
  <c r="AH545" i="12"/>
  <c r="AQ473" i="12"/>
  <c r="AR473" i="12" s="1"/>
  <c r="AH473" i="12"/>
  <c r="AH410" i="12"/>
  <c r="AH353" i="12"/>
  <c r="AH296" i="12"/>
  <c r="AH146" i="12"/>
  <c r="AQ440" i="12"/>
  <c r="AH386" i="12"/>
  <c r="AH344" i="12"/>
  <c r="AH185" i="12"/>
  <c r="AH50" i="12"/>
  <c r="AQ569" i="12"/>
  <c r="AR569" i="12" s="1"/>
  <c r="AH569" i="12"/>
  <c r="AH416" i="12"/>
  <c r="AQ416" i="12"/>
  <c r="AR416" i="12" s="1"/>
  <c r="AQ368" i="12"/>
  <c r="AR368" i="12" s="1"/>
  <c r="AH314" i="12"/>
  <c r="AH209" i="12"/>
  <c r="AH32" i="12"/>
  <c r="AQ32" i="12"/>
  <c r="AR32" i="12" s="1"/>
  <c r="AH584" i="12"/>
  <c r="AQ584" i="12"/>
  <c r="AQ530" i="12"/>
  <c r="AH530" i="12"/>
  <c r="AH488" i="12"/>
  <c r="AQ488" i="12"/>
  <c r="AH434" i="12"/>
  <c r="AH377" i="12"/>
  <c r="AH329" i="12"/>
  <c r="AH224" i="12"/>
  <c r="AH176" i="12"/>
  <c r="AH152" i="12"/>
  <c r="AH104" i="12"/>
  <c r="AH56" i="12"/>
  <c r="AH590" i="12"/>
  <c r="AH566" i="12"/>
  <c r="AR278" i="12"/>
  <c r="AR29" i="12"/>
  <c r="AQ188" i="12"/>
  <c r="AM11" i="12"/>
  <c r="R188" i="12"/>
  <c r="AQ317" i="12" l="1"/>
  <c r="AR317" i="12" s="1"/>
  <c r="AQ164" i="12"/>
  <c r="AR164" i="12" s="1"/>
  <c r="AQ254" i="12"/>
  <c r="AR254" i="12" s="1"/>
  <c r="AQ479" i="12"/>
  <c r="AR479" i="12" s="1"/>
  <c r="AQ428" i="12"/>
  <c r="AR428" i="12" s="1"/>
  <c r="AQ221" i="12"/>
  <c r="AQ419" i="12"/>
  <c r="AR419" i="12" s="1"/>
  <c r="AQ554" i="12"/>
  <c r="AQ506" i="12"/>
  <c r="AQ296" i="12"/>
  <c r="AR296" i="12" s="1"/>
  <c r="AQ158" i="12"/>
  <c r="AR158" i="12" s="1"/>
  <c r="AQ62" i="12"/>
  <c r="AR62" i="12" s="1"/>
  <c r="AQ365" i="12"/>
  <c r="AR365" i="12" s="1"/>
  <c r="AQ269" i="12"/>
  <c r="AR269" i="12" s="1"/>
  <c r="AQ146" i="12"/>
  <c r="AR146" i="12" s="1"/>
  <c r="AQ89" i="12"/>
  <c r="AR89" i="12" s="1"/>
  <c r="AQ455" i="12"/>
  <c r="AR455" i="12" s="1"/>
  <c r="AQ539" i="12"/>
  <c r="AR539" i="12" s="1"/>
  <c r="AQ173" i="12"/>
  <c r="AR173" i="12" s="1"/>
  <c r="AQ491" i="12"/>
  <c r="AQ14" i="12"/>
  <c r="AR14" i="12" s="1"/>
  <c r="AQ401" i="12"/>
  <c r="AR401" i="12" s="1"/>
  <c r="AQ347" i="12"/>
  <c r="AR347" i="12" s="1"/>
  <c r="AQ335" i="12"/>
  <c r="AQ293" i="12"/>
  <c r="AR293" i="12" s="1"/>
  <c r="AQ533" i="12"/>
  <c r="AR533" i="12" s="1"/>
  <c r="AQ203" i="12"/>
  <c r="AR203" i="12" s="1"/>
  <c r="AQ350" i="12"/>
  <c r="AR350" i="12" s="1"/>
  <c r="AQ356" i="12"/>
  <c r="AR356" i="12" s="1"/>
  <c r="AQ563" i="12"/>
  <c r="AQ461" i="12"/>
  <c r="AR461" i="12" s="1"/>
  <c r="AQ452" i="12"/>
  <c r="AR452" i="12" s="1"/>
  <c r="AQ353" i="12"/>
  <c r="AR353" i="12" s="1"/>
  <c r="AQ425" i="12"/>
  <c r="AR425" i="12" s="1"/>
  <c r="AQ497" i="12"/>
  <c r="AR497" i="12" s="1"/>
  <c r="AQ329" i="12"/>
  <c r="AR329" i="12" s="1"/>
  <c r="AQ284" i="12"/>
  <c r="AR284" i="12" s="1"/>
  <c r="AQ437" i="12"/>
  <c r="AR437" i="12" s="1"/>
  <c r="AQ119" i="12"/>
  <c r="AR119" i="12" s="1"/>
  <c r="AQ35" i="12"/>
  <c r="AR35" i="12" s="1"/>
  <c r="AQ257" i="12"/>
  <c r="AR257" i="12" s="1"/>
  <c r="AQ377" i="12"/>
  <c r="AR377" i="12" s="1"/>
  <c r="AQ116" i="12"/>
  <c r="AR116" i="12" s="1"/>
  <c r="AQ167" i="12"/>
  <c r="AR167" i="12" s="1"/>
  <c r="AQ179" i="12"/>
  <c r="AR179" i="12" s="1"/>
  <c r="AQ599" i="12"/>
  <c r="AR599" i="12" s="1"/>
  <c r="AQ422" i="12"/>
  <c r="AR422" i="12" s="1"/>
  <c r="AQ74" i="12"/>
  <c r="AR74" i="12" s="1"/>
  <c r="AQ248" i="12"/>
  <c r="AR248" i="12" s="1"/>
  <c r="AQ572" i="12"/>
  <c r="AR572" i="12" s="1"/>
  <c r="AQ287" i="12"/>
  <c r="AR287" i="12" s="1"/>
  <c r="AQ332" i="12"/>
  <c r="AR332" i="12" s="1"/>
  <c r="AQ431" i="12"/>
  <c r="AQ305" i="12"/>
  <c r="AR305" i="12" s="1"/>
  <c r="AQ134" i="12"/>
  <c r="AR134" i="12" s="1"/>
  <c r="AQ314" i="12"/>
  <c r="AR314" i="12" s="1"/>
  <c r="AQ515" i="12"/>
  <c r="AQ137" i="12"/>
  <c r="AR137" i="12" s="1"/>
  <c r="AQ467" i="12"/>
  <c r="AR467" i="12" s="1"/>
  <c r="AQ233" i="12"/>
  <c r="AR233" i="12" s="1"/>
  <c r="AQ107" i="12"/>
  <c r="AR107" i="12" s="1"/>
  <c r="AQ209" i="12"/>
  <c r="AQ281" i="12"/>
  <c r="AR281" i="12" s="1"/>
  <c r="AQ113" i="12"/>
  <c r="AQ536" i="12"/>
  <c r="AQ143" i="12"/>
  <c r="AR143" i="12" s="1"/>
  <c r="AQ47" i="12"/>
  <c r="AR47" i="12" s="1"/>
  <c r="AQ557" i="12"/>
  <c r="AR557" i="12" s="1"/>
  <c r="AQ59" i="12"/>
  <c r="AR59" i="12" s="1"/>
  <c r="AQ395" i="12"/>
  <c r="AR395" i="12" s="1"/>
  <c r="AQ458" i="12"/>
  <c r="AR458" i="12" s="1"/>
  <c r="AQ446" i="12"/>
  <c r="AR446" i="12" s="1"/>
  <c r="AQ122" i="12"/>
  <c r="AR122" i="12" s="1"/>
  <c r="AQ50" i="12"/>
  <c r="AR50" i="12" s="1"/>
  <c r="AQ260" i="12"/>
  <c r="AR260" i="12" s="1"/>
  <c r="AQ176" i="12"/>
  <c r="AR176" i="12" s="1"/>
  <c r="AQ275" i="12"/>
  <c r="AR275" i="12" s="1"/>
  <c r="AQ476" i="12"/>
  <c r="AR476" i="12" s="1"/>
  <c r="AQ596" i="12"/>
  <c r="AR596" i="12" s="1"/>
  <c r="AQ95" i="12"/>
  <c r="AR95" i="12" s="1"/>
  <c r="AQ161" i="12"/>
  <c r="AR161" i="12" s="1"/>
  <c r="AQ56" i="12"/>
  <c r="AR56" i="12" s="1"/>
  <c r="AQ224" i="12"/>
  <c r="AR224" i="12" s="1"/>
  <c r="AQ434" i="12"/>
  <c r="AR434" i="12" s="1"/>
  <c r="AQ344" i="12"/>
  <c r="AR344" i="12" s="1"/>
  <c r="AQ200" i="12"/>
  <c r="AR200" i="12" s="1"/>
  <c r="AQ140" i="12"/>
  <c r="AR140" i="12" s="1"/>
  <c r="AQ359" i="12"/>
  <c r="AR359" i="12" s="1"/>
  <c r="AQ485" i="12"/>
  <c r="AR485" i="12" s="1"/>
  <c r="AQ104" i="12"/>
  <c r="AR104" i="12" s="1"/>
  <c r="AQ266" i="12"/>
  <c r="AR266" i="12" s="1"/>
  <c r="AQ17" i="12"/>
  <c r="AR17" i="12" s="1"/>
  <c r="AQ443" i="12"/>
  <c r="AR443" i="12" s="1"/>
  <c r="AQ542" i="12"/>
  <c r="AR542" i="12" s="1"/>
  <c r="AQ263" i="12"/>
  <c r="AR263" i="12" s="1"/>
  <c r="AQ386" i="12"/>
  <c r="AR386" i="12" s="1"/>
  <c r="AQ521" i="12"/>
  <c r="AR521" i="12" s="1"/>
  <c r="AQ593" i="12"/>
  <c r="AR593" i="12" s="1"/>
  <c r="AQ362" i="12"/>
  <c r="AR362" i="12" s="1"/>
  <c r="AQ464" i="12"/>
  <c r="AR464" i="12" s="1"/>
  <c r="AQ65" i="12"/>
  <c r="AR65" i="12" s="1"/>
  <c r="AQ242" i="12"/>
  <c r="AR242" i="12" s="1"/>
  <c r="AQ71" i="12"/>
  <c r="AR71" i="12" s="1"/>
  <c r="AQ509" i="12"/>
  <c r="AR509" i="12" s="1"/>
  <c r="AQ53" i="12"/>
  <c r="AR53" i="12" s="1"/>
  <c r="AQ152" i="12"/>
  <c r="AR152" i="12" s="1"/>
  <c r="AQ185" i="12"/>
  <c r="AR185" i="12" s="1"/>
  <c r="AQ449" i="12"/>
  <c r="AR449" i="12" s="1"/>
  <c r="AQ587" i="12"/>
  <c r="AR587" i="12" s="1"/>
  <c r="AQ197" i="12"/>
  <c r="AR197" i="12" s="1"/>
  <c r="AQ512" i="12"/>
  <c r="AQ308" i="12"/>
  <c r="AR308" i="12" s="1"/>
  <c r="AQ41" i="12"/>
  <c r="AR41" i="12" s="1"/>
  <c r="AQ155" i="12"/>
  <c r="AR155" i="12" s="1"/>
  <c r="AR515" i="12"/>
  <c r="AR491" i="12"/>
  <c r="AQ128" i="12"/>
  <c r="AR128" i="12" s="1"/>
  <c r="AQ272" i="12"/>
  <c r="AR272" i="12" s="1"/>
  <c r="AH122" i="12"/>
  <c r="AH362" i="12"/>
  <c r="AQ407" i="12"/>
  <c r="AR407" i="12" s="1"/>
  <c r="AQ500" i="12"/>
  <c r="AQ23" i="12"/>
  <c r="AR23" i="12" s="1"/>
  <c r="AQ383" i="12"/>
  <c r="AR383" i="12" s="1"/>
  <c r="AQ218" i="12"/>
  <c r="AR218" i="12" s="1"/>
  <c r="AQ410" i="12"/>
  <c r="AR410" i="12" s="1"/>
  <c r="AQ26" i="12"/>
  <c r="AR26" i="12" s="1"/>
  <c r="AQ170" i="12"/>
  <c r="AR170" i="12" s="1"/>
  <c r="AQ215" i="12"/>
  <c r="AR215" i="12" s="1"/>
  <c r="AR602" i="12"/>
  <c r="AQ80" i="12"/>
  <c r="AR80" i="12" s="1"/>
  <c r="AQ191" i="12"/>
  <c r="AR191" i="12" s="1"/>
  <c r="AQ98" i="12"/>
  <c r="AR98" i="12" s="1"/>
  <c r="AR221" i="12"/>
  <c r="AR227" i="12"/>
  <c r="AR335" i="12"/>
  <c r="AR431" i="12"/>
  <c r="AR563" i="12"/>
  <c r="AR86" i="12"/>
  <c r="AR575" i="12"/>
  <c r="AR413" i="12"/>
  <c r="AR392" i="12"/>
  <c r="AR209" i="12"/>
  <c r="AR584" i="12"/>
  <c r="AR554" i="12"/>
  <c r="AR536" i="12"/>
  <c r="AR506" i="12"/>
  <c r="AR113" i="12"/>
  <c r="AR488" i="12"/>
  <c r="AR440" i="12"/>
  <c r="AR560" i="12"/>
  <c r="AR512" i="12"/>
  <c r="AR530" i="12"/>
  <c r="AS188" i="12"/>
  <c r="AT188" i="12" s="1"/>
  <c r="AR188" i="12"/>
  <c r="R187" i="7" s="1"/>
  <c r="I187" i="7" l="1"/>
  <c r="I187" i="8"/>
  <c r="K187" i="8" s="1"/>
  <c r="AR500" i="12"/>
  <c r="K76" i="7"/>
  <c r="K61" i="7"/>
  <c r="V121" i="7" l="1"/>
  <c r="W121" i="7"/>
  <c r="V122" i="7"/>
  <c r="W122" i="7"/>
  <c r="V123" i="7"/>
  <c r="W123" i="7"/>
  <c r="V118" i="7"/>
  <c r="W118" i="7"/>
  <c r="R598" i="7"/>
  <c r="R601" i="7"/>
  <c r="R604" i="7"/>
  <c r="J598" i="7"/>
  <c r="J601" i="7"/>
  <c r="J604" i="7"/>
  <c r="H598" i="7"/>
  <c r="H601" i="7"/>
  <c r="H604" i="7"/>
  <c r="X605" i="12"/>
  <c r="Q605" i="12"/>
  <c r="O605" i="12"/>
  <c r="X602" i="12"/>
  <c r="Q602" i="12"/>
  <c r="O602" i="12"/>
  <c r="X599" i="12"/>
  <c r="Q599" i="12"/>
  <c r="O599" i="12"/>
  <c r="R602" i="12" l="1"/>
  <c r="AS602" i="12" s="1"/>
  <c r="AT602" i="12" s="1"/>
  <c r="I601" i="8" s="1"/>
  <c r="K601" i="8" s="1"/>
  <c r="R605" i="12"/>
  <c r="AS605" i="12" s="1"/>
  <c r="AT605" i="12" s="1"/>
  <c r="I604" i="8" s="1"/>
  <c r="K604" i="8" s="1"/>
  <c r="R599" i="12"/>
  <c r="AS599" i="12" s="1"/>
  <c r="AT599" i="12" s="1"/>
  <c r="I598" i="8" s="1"/>
  <c r="K598" i="8" s="1"/>
  <c r="R589" i="7"/>
  <c r="R592" i="7"/>
  <c r="R595" i="7"/>
  <c r="J589" i="7"/>
  <c r="J592" i="7"/>
  <c r="J595" i="7"/>
  <c r="H589" i="7"/>
  <c r="H592" i="7"/>
  <c r="H595" i="7"/>
  <c r="X596" i="12"/>
  <c r="Q596" i="12"/>
  <c r="O596" i="12"/>
  <c r="X593" i="12"/>
  <c r="Q593" i="12"/>
  <c r="O593" i="12"/>
  <c r="X590" i="12"/>
  <c r="Q590" i="12"/>
  <c r="O590" i="12"/>
  <c r="I598" i="7" l="1"/>
  <c r="I604" i="7"/>
  <c r="I601" i="7"/>
  <c r="R590" i="12"/>
  <c r="AS590" i="12" s="1"/>
  <c r="AT590" i="12" s="1"/>
  <c r="I589" i="8" s="1"/>
  <c r="K589" i="8" s="1"/>
  <c r="R596" i="12"/>
  <c r="AS596" i="12" s="1"/>
  <c r="AT596" i="12" s="1"/>
  <c r="I595" i="8" s="1"/>
  <c r="K595" i="8" s="1"/>
  <c r="R593" i="12"/>
  <c r="AS593" i="12" s="1"/>
  <c r="AT593" i="12" s="1"/>
  <c r="I592" i="8" s="1"/>
  <c r="K592" i="8" s="1"/>
  <c r="R574" i="7"/>
  <c r="R577" i="7"/>
  <c r="R580" i="7"/>
  <c r="R583" i="7"/>
  <c r="R586" i="7"/>
  <c r="H574" i="7"/>
  <c r="J574" i="7"/>
  <c r="H577" i="7"/>
  <c r="J577" i="7"/>
  <c r="H580" i="7"/>
  <c r="J580" i="7"/>
  <c r="H583" i="7"/>
  <c r="J583" i="7"/>
  <c r="H586" i="7"/>
  <c r="J586" i="7"/>
  <c r="X587" i="12"/>
  <c r="Q587" i="12"/>
  <c r="O587" i="12"/>
  <c r="X584" i="12"/>
  <c r="Q584" i="12"/>
  <c r="O584" i="12"/>
  <c r="X581" i="12"/>
  <c r="Q581" i="12"/>
  <c r="O581" i="12"/>
  <c r="X578" i="12"/>
  <c r="Q578" i="12"/>
  <c r="O578" i="12"/>
  <c r="X575" i="12"/>
  <c r="Q575" i="12"/>
  <c r="O575" i="12"/>
  <c r="I589" i="7" l="1"/>
  <c r="I595" i="7"/>
  <c r="I592" i="7"/>
  <c r="R575" i="12"/>
  <c r="AS575" i="12" s="1"/>
  <c r="AT575" i="12" s="1"/>
  <c r="I574" i="8" s="1"/>
  <c r="K574" i="8" s="1"/>
  <c r="R584" i="12"/>
  <c r="AS584" i="12" s="1"/>
  <c r="AT584" i="12" s="1"/>
  <c r="I583" i="8" s="1"/>
  <c r="K583" i="8" s="1"/>
  <c r="R587" i="12"/>
  <c r="AS587" i="12" s="1"/>
  <c r="AT587" i="12" s="1"/>
  <c r="I586" i="8" s="1"/>
  <c r="K586" i="8" s="1"/>
  <c r="R578" i="12"/>
  <c r="AS578" i="12" s="1"/>
  <c r="AT578" i="12" s="1"/>
  <c r="I577" i="8" s="1"/>
  <c r="K577" i="8" s="1"/>
  <c r="R581" i="12"/>
  <c r="AS581" i="12" s="1"/>
  <c r="AT581" i="12" s="1"/>
  <c r="I580" i="8" s="1"/>
  <c r="K580" i="8" s="1"/>
  <c r="R553" i="7"/>
  <c r="R556" i="7"/>
  <c r="R559" i="7"/>
  <c r="R562" i="7"/>
  <c r="R565" i="7"/>
  <c r="R568" i="7"/>
  <c r="R571" i="7"/>
  <c r="J571" i="7"/>
  <c r="J556" i="7"/>
  <c r="J559" i="7"/>
  <c r="J562" i="7"/>
  <c r="J565" i="7"/>
  <c r="J568" i="7"/>
  <c r="H571" i="7"/>
  <c r="H556" i="7"/>
  <c r="H559" i="7"/>
  <c r="H562" i="7"/>
  <c r="H565" i="7"/>
  <c r="H568" i="7"/>
  <c r="X572" i="12"/>
  <c r="Q572" i="12"/>
  <c r="O572" i="12"/>
  <c r="X569" i="12"/>
  <c r="Q569" i="12"/>
  <c r="O569" i="12"/>
  <c r="X566" i="12"/>
  <c r="Q566" i="12"/>
  <c r="O566" i="12"/>
  <c r="X563" i="12"/>
  <c r="Q563" i="12"/>
  <c r="O563" i="12"/>
  <c r="X560" i="12"/>
  <c r="Q560" i="12"/>
  <c r="O560" i="12"/>
  <c r="X557" i="12"/>
  <c r="Q557" i="12"/>
  <c r="O557" i="12"/>
  <c r="X554" i="12"/>
  <c r="Q554" i="12"/>
  <c r="O554" i="12"/>
  <c r="I574" i="7" l="1"/>
  <c r="I580" i="7"/>
  <c r="I577" i="7"/>
  <c r="I583" i="7"/>
  <c r="I586" i="7"/>
  <c r="R563" i="12"/>
  <c r="AS563" i="12" s="1"/>
  <c r="AT563" i="12" s="1"/>
  <c r="I562" i="8" s="1"/>
  <c r="K562" i="8" s="1"/>
  <c r="R572" i="12"/>
  <c r="AS572" i="12" s="1"/>
  <c r="AT572" i="12" s="1"/>
  <c r="I571" i="8" s="1"/>
  <c r="K571" i="8" s="1"/>
  <c r="R554" i="12"/>
  <c r="AS554" i="12" s="1"/>
  <c r="AT554" i="12" s="1"/>
  <c r="I553" i="8" s="1"/>
  <c r="K553" i="8" s="1"/>
  <c r="R560" i="12"/>
  <c r="AS560" i="12" s="1"/>
  <c r="AT560" i="12" s="1"/>
  <c r="I559" i="8" s="1"/>
  <c r="K559" i="8" s="1"/>
  <c r="R557" i="12"/>
  <c r="AS557" i="12" s="1"/>
  <c r="AT557" i="12" s="1"/>
  <c r="I556" i="8" s="1"/>
  <c r="K556" i="8" s="1"/>
  <c r="R569" i="12"/>
  <c r="AS569" i="12" s="1"/>
  <c r="AT569" i="12" s="1"/>
  <c r="I568" i="8" s="1"/>
  <c r="K568" i="8" s="1"/>
  <c r="R566" i="12"/>
  <c r="AS566" i="12" s="1"/>
  <c r="AT566" i="12" s="1"/>
  <c r="I565" i="8" s="1"/>
  <c r="K565" i="8" s="1"/>
  <c r="R544" i="7"/>
  <c r="R547" i="7"/>
  <c r="R550" i="7"/>
  <c r="J544" i="7"/>
  <c r="J547" i="7"/>
  <c r="J550" i="7"/>
  <c r="J553" i="7"/>
  <c r="H547" i="7"/>
  <c r="H550" i="7"/>
  <c r="H553" i="7"/>
  <c r="X551" i="12"/>
  <c r="Q551" i="12"/>
  <c r="O551" i="12"/>
  <c r="X548" i="12"/>
  <c r="Q548" i="12"/>
  <c r="O548" i="12"/>
  <c r="X545" i="12"/>
  <c r="Q545" i="12"/>
  <c r="O545" i="12"/>
  <c r="I559" i="7" l="1"/>
  <c r="I553" i="7"/>
  <c r="I571" i="7"/>
  <c r="I568" i="7"/>
  <c r="I562" i="7"/>
  <c r="I556" i="7"/>
  <c r="I565" i="7"/>
  <c r="R551" i="12"/>
  <c r="AS551" i="12" s="1"/>
  <c r="AT551" i="12" s="1"/>
  <c r="I550" i="8" s="1"/>
  <c r="K550" i="8" s="1"/>
  <c r="R545" i="12"/>
  <c r="AS545" i="12" s="1"/>
  <c r="AT545" i="12" s="1"/>
  <c r="I544" i="8" s="1"/>
  <c r="K544" i="8" s="1"/>
  <c r="R548" i="12"/>
  <c r="AS548" i="12" s="1"/>
  <c r="AT548" i="12" s="1"/>
  <c r="I547" i="8" s="1"/>
  <c r="K547" i="8" s="1"/>
  <c r="R529" i="7"/>
  <c r="R532" i="7"/>
  <c r="R535" i="7"/>
  <c r="R538" i="7"/>
  <c r="R541" i="7"/>
  <c r="J529" i="7"/>
  <c r="J532" i="7"/>
  <c r="J535" i="7"/>
  <c r="J538" i="7"/>
  <c r="J541" i="7"/>
  <c r="H529" i="7"/>
  <c r="H532" i="7"/>
  <c r="H535" i="7"/>
  <c r="H538" i="7"/>
  <c r="H541" i="7"/>
  <c r="H544" i="7"/>
  <c r="X542" i="12"/>
  <c r="Q542" i="12"/>
  <c r="O542" i="12"/>
  <c r="X539" i="12"/>
  <c r="Q539" i="12"/>
  <c r="O539" i="12"/>
  <c r="X536" i="12"/>
  <c r="Q536" i="12"/>
  <c r="O536" i="12"/>
  <c r="X533" i="12"/>
  <c r="Q533" i="12"/>
  <c r="O533" i="12"/>
  <c r="X530" i="12"/>
  <c r="Q530" i="12"/>
  <c r="O530" i="12"/>
  <c r="I550" i="7" l="1"/>
  <c r="I544" i="7"/>
  <c r="I547" i="7"/>
  <c r="R542" i="12"/>
  <c r="AS542" i="12" s="1"/>
  <c r="AT542" i="12" s="1"/>
  <c r="I541" i="8" s="1"/>
  <c r="K541" i="8" s="1"/>
  <c r="R539" i="12"/>
  <c r="AS539" i="12" s="1"/>
  <c r="AT539" i="12" s="1"/>
  <c r="I538" i="8" s="1"/>
  <c r="K538" i="8" s="1"/>
  <c r="R530" i="12"/>
  <c r="AS530" i="12" s="1"/>
  <c r="AT530" i="12" s="1"/>
  <c r="I529" i="8" s="1"/>
  <c r="K529" i="8" s="1"/>
  <c r="R536" i="12"/>
  <c r="AS536" i="12" s="1"/>
  <c r="AT536" i="12" s="1"/>
  <c r="I535" i="8" s="1"/>
  <c r="K535" i="8" s="1"/>
  <c r="R533" i="12"/>
  <c r="AS533" i="12" s="1"/>
  <c r="AT533" i="12" s="1"/>
  <c r="I532" i="8" s="1"/>
  <c r="K532" i="8" s="1"/>
  <c r="R508" i="7"/>
  <c r="R511" i="7"/>
  <c r="R514" i="7"/>
  <c r="R517" i="7"/>
  <c r="R520" i="7"/>
  <c r="R523" i="7"/>
  <c r="R526" i="7"/>
  <c r="J508" i="7"/>
  <c r="J511" i="7"/>
  <c r="J514" i="7"/>
  <c r="J517" i="7"/>
  <c r="J520" i="7"/>
  <c r="J523" i="7"/>
  <c r="J526" i="7"/>
  <c r="H508" i="7"/>
  <c r="H511" i="7"/>
  <c r="H517" i="7"/>
  <c r="H520" i="7"/>
  <c r="H523" i="7"/>
  <c r="H526" i="7"/>
  <c r="X527" i="12"/>
  <c r="Q527" i="12"/>
  <c r="O527" i="12"/>
  <c r="X524" i="12"/>
  <c r="Q524" i="12"/>
  <c r="O524" i="12"/>
  <c r="X521" i="12"/>
  <c r="Q521" i="12"/>
  <c r="O521" i="12"/>
  <c r="X518" i="12"/>
  <c r="Q518" i="12"/>
  <c r="O518" i="12"/>
  <c r="X515" i="12"/>
  <c r="Q515" i="12"/>
  <c r="O515" i="12"/>
  <c r="X512" i="12"/>
  <c r="Q512" i="12"/>
  <c r="O512" i="12"/>
  <c r="X509" i="12"/>
  <c r="Q509" i="12"/>
  <c r="O509" i="12"/>
  <c r="I529" i="7" l="1"/>
  <c r="I541" i="7"/>
  <c r="I538" i="7"/>
  <c r="I532" i="7"/>
  <c r="I535" i="7"/>
  <c r="R509" i="12"/>
  <c r="AS509" i="12" s="1"/>
  <c r="AT509" i="12" s="1"/>
  <c r="I508" i="8" s="1"/>
  <c r="K508" i="8" s="1"/>
  <c r="R524" i="12"/>
  <c r="AS524" i="12" s="1"/>
  <c r="AT524" i="12" s="1"/>
  <c r="I523" i="8" s="1"/>
  <c r="K523" i="8" s="1"/>
  <c r="R515" i="12"/>
  <c r="AS515" i="12" s="1"/>
  <c r="AT515" i="12" s="1"/>
  <c r="I514" i="8" s="1"/>
  <c r="K514" i="8" s="1"/>
  <c r="R527" i="12"/>
  <c r="AS527" i="12" s="1"/>
  <c r="AT527" i="12" s="1"/>
  <c r="I526" i="8" s="1"/>
  <c r="K526" i="8" s="1"/>
  <c r="R518" i="12"/>
  <c r="AS518" i="12" s="1"/>
  <c r="AT518" i="12" s="1"/>
  <c r="I517" i="8" s="1"/>
  <c r="K517" i="8" s="1"/>
  <c r="R512" i="12"/>
  <c r="AS512" i="12" s="1"/>
  <c r="AT512" i="12" s="1"/>
  <c r="I511" i="8" s="1"/>
  <c r="K511" i="8" s="1"/>
  <c r="R521" i="12"/>
  <c r="AS521" i="12" s="1"/>
  <c r="AT521" i="12" s="1"/>
  <c r="I520" i="8" s="1"/>
  <c r="K520" i="8" s="1"/>
  <c r="R493" i="7"/>
  <c r="R496" i="7"/>
  <c r="R499" i="7"/>
  <c r="R502" i="7"/>
  <c r="R505" i="7"/>
  <c r="J493" i="7"/>
  <c r="J496" i="7"/>
  <c r="J499" i="7"/>
  <c r="J502" i="7"/>
  <c r="J505" i="7"/>
  <c r="H493" i="7"/>
  <c r="H496" i="7"/>
  <c r="H499" i="7"/>
  <c r="H502" i="7"/>
  <c r="H505" i="7"/>
  <c r="X506" i="12"/>
  <c r="Q506" i="12"/>
  <c r="O506" i="12"/>
  <c r="X503" i="12"/>
  <c r="Q503" i="12"/>
  <c r="O503" i="12"/>
  <c r="X500" i="12"/>
  <c r="Q500" i="12"/>
  <c r="O500" i="12"/>
  <c r="X497" i="12"/>
  <c r="Q497" i="12"/>
  <c r="O497" i="12"/>
  <c r="X494" i="12"/>
  <c r="Q494" i="12"/>
  <c r="O494" i="12"/>
  <c r="I511" i="7" l="1"/>
  <c r="I517" i="7"/>
  <c r="I514" i="7"/>
  <c r="I523" i="7"/>
  <c r="I508" i="7"/>
  <c r="I526" i="7"/>
  <c r="I520" i="7"/>
  <c r="R497" i="12"/>
  <c r="AS497" i="12" s="1"/>
  <c r="AT497" i="12" s="1"/>
  <c r="I496" i="8" s="1"/>
  <c r="K496" i="8" s="1"/>
  <c r="R503" i="12"/>
  <c r="AS503" i="12" s="1"/>
  <c r="AT503" i="12" s="1"/>
  <c r="I502" i="8" s="1"/>
  <c r="K502" i="8" s="1"/>
  <c r="R506" i="12"/>
  <c r="AS506" i="12" s="1"/>
  <c r="AT506" i="12" s="1"/>
  <c r="I505" i="8" s="1"/>
  <c r="K505" i="8" s="1"/>
  <c r="R500" i="12"/>
  <c r="AS500" i="12" s="1"/>
  <c r="AT500" i="12" s="1"/>
  <c r="I499" i="8" s="1"/>
  <c r="K499" i="8" s="1"/>
  <c r="R494" i="12"/>
  <c r="AS494" i="12" s="1"/>
  <c r="AT494" i="12" s="1"/>
  <c r="I493" i="8" s="1"/>
  <c r="K493" i="8" s="1"/>
  <c r="R490" i="7"/>
  <c r="R484" i="7"/>
  <c r="R487" i="7"/>
  <c r="J484" i="7"/>
  <c r="J487" i="7"/>
  <c r="J490" i="7"/>
  <c r="H484" i="7"/>
  <c r="H487" i="7"/>
  <c r="H490" i="7"/>
  <c r="X491" i="12"/>
  <c r="Q491" i="12"/>
  <c r="O491" i="12"/>
  <c r="X488" i="12"/>
  <c r="Q488" i="12"/>
  <c r="O488" i="12"/>
  <c r="X485" i="12"/>
  <c r="Q485" i="12"/>
  <c r="O485" i="12"/>
  <c r="I502" i="7" l="1"/>
  <c r="I496" i="7"/>
  <c r="I493" i="7"/>
  <c r="I499" i="7"/>
  <c r="I505" i="7"/>
  <c r="R488" i="12"/>
  <c r="AS488" i="12" s="1"/>
  <c r="AT488" i="12" s="1"/>
  <c r="I487" i="8" s="1"/>
  <c r="K487" i="8" s="1"/>
  <c r="R491" i="12"/>
  <c r="AS491" i="12" s="1"/>
  <c r="AT491" i="12" s="1"/>
  <c r="I490" i="8" s="1"/>
  <c r="K490" i="8" s="1"/>
  <c r="R485" i="12"/>
  <c r="AS485" i="12" s="1"/>
  <c r="AT485" i="12" s="1"/>
  <c r="I484" i="8" s="1"/>
  <c r="K484" i="8" s="1"/>
  <c r="R469" i="7"/>
  <c r="R472" i="7"/>
  <c r="R475" i="7"/>
  <c r="R478" i="7"/>
  <c r="R481" i="7"/>
  <c r="J469" i="7"/>
  <c r="J472" i="7"/>
  <c r="J475" i="7"/>
  <c r="J478" i="7"/>
  <c r="J481" i="7"/>
  <c r="H469" i="7"/>
  <c r="H472" i="7"/>
  <c r="H475" i="7"/>
  <c r="H478" i="7"/>
  <c r="H481" i="7"/>
  <c r="X482" i="12"/>
  <c r="Q482" i="12"/>
  <c r="O482" i="12"/>
  <c r="X479" i="12"/>
  <c r="Q479" i="12"/>
  <c r="O479" i="12"/>
  <c r="X476" i="12"/>
  <c r="Q476" i="12"/>
  <c r="O476" i="12"/>
  <c r="X473" i="12"/>
  <c r="Q473" i="12"/>
  <c r="O473" i="12"/>
  <c r="X470" i="12"/>
  <c r="Q470" i="12"/>
  <c r="O470" i="12"/>
  <c r="I490" i="7" l="1"/>
  <c r="I484" i="7"/>
  <c r="I487" i="7"/>
  <c r="R479" i="12"/>
  <c r="AS479" i="12" s="1"/>
  <c r="AT479" i="12" s="1"/>
  <c r="I478" i="8" s="1"/>
  <c r="K478" i="8" s="1"/>
  <c r="R482" i="12"/>
  <c r="AS482" i="12" s="1"/>
  <c r="AT482" i="12" s="1"/>
  <c r="I481" i="8" s="1"/>
  <c r="K481" i="8" s="1"/>
  <c r="R476" i="12"/>
  <c r="AS476" i="12" s="1"/>
  <c r="AT476" i="12" s="1"/>
  <c r="I475" i="8" s="1"/>
  <c r="K475" i="8" s="1"/>
  <c r="R473" i="12"/>
  <c r="AS473" i="12" s="1"/>
  <c r="AT473" i="12" s="1"/>
  <c r="I472" i="8" s="1"/>
  <c r="K472" i="8" s="1"/>
  <c r="R470" i="12"/>
  <c r="AS470" i="12" s="1"/>
  <c r="AT470" i="12" s="1"/>
  <c r="I469" i="8" s="1"/>
  <c r="K469" i="8" s="1"/>
  <c r="R454" i="7"/>
  <c r="R457" i="7"/>
  <c r="R460" i="7"/>
  <c r="R463" i="7"/>
  <c r="R466" i="7"/>
  <c r="J454" i="7"/>
  <c r="J457" i="7"/>
  <c r="J460" i="7"/>
  <c r="J463" i="7"/>
  <c r="J466" i="7"/>
  <c r="H454" i="7"/>
  <c r="H457" i="7"/>
  <c r="H460" i="7"/>
  <c r="H463" i="7"/>
  <c r="H466" i="7"/>
  <c r="X467" i="12"/>
  <c r="Q467" i="12"/>
  <c r="O467" i="12"/>
  <c r="X464" i="12"/>
  <c r="Q464" i="12"/>
  <c r="O464" i="12"/>
  <c r="X461" i="12"/>
  <c r="Q461" i="12"/>
  <c r="O461" i="12"/>
  <c r="X458" i="12"/>
  <c r="Q458" i="12"/>
  <c r="O458" i="12"/>
  <c r="X455" i="12"/>
  <c r="Q455" i="12"/>
  <c r="O455" i="12"/>
  <c r="I481" i="7" l="1"/>
  <c r="I469" i="7"/>
  <c r="I478" i="7"/>
  <c r="I472" i="7"/>
  <c r="I475" i="7"/>
  <c r="R455" i="12"/>
  <c r="AS455" i="12" s="1"/>
  <c r="AT455" i="12" s="1"/>
  <c r="I454" i="8" s="1"/>
  <c r="K454" i="8" s="1"/>
  <c r="R461" i="12"/>
  <c r="AS461" i="12" s="1"/>
  <c r="AT461" i="12" s="1"/>
  <c r="I460" i="8" s="1"/>
  <c r="K460" i="8" s="1"/>
  <c r="R467" i="12"/>
  <c r="AS467" i="12" s="1"/>
  <c r="AT467" i="12" s="1"/>
  <c r="I466" i="8" s="1"/>
  <c r="K466" i="8" s="1"/>
  <c r="R464" i="12"/>
  <c r="AS464" i="12" s="1"/>
  <c r="AT464" i="12" s="1"/>
  <c r="I463" i="8" s="1"/>
  <c r="K463" i="8" s="1"/>
  <c r="R458" i="12"/>
  <c r="AS458" i="12" s="1"/>
  <c r="AT458" i="12" s="1"/>
  <c r="I457" i="8" s="1"/>
  <c r="K457" i="8" s="1"/>
  <c r="R448" i="7"/>
  <c r="R451" i="7"/>
  <c r="J448" i="7"/>
  <c r="J451" i="7"/>
  <c r="H448" i="7"/>
  <c r="H451" i="7"/>
  <c r="X452" i="12"/>
  <c r="Q452" i="12"/>
  <c r="O452" i="12"/>
  <c r="X449" i="12"/>
  <c r="Q449" i="12"/>
  <c r="O449" i="12"/>
  <c r="I463" i="7" l="1"/>
  <c r="I460" i="7"/>
  <c r="I454" i="7"/>
  <c r="I457" i="7"/>
  <c r="I466" i="7"/>
  <c r="R452" i="12"/>
  <c r="AS452" i="12" s="1"/>
  <c r="AT452" i="12" s="1"/>
  <c r="I451" i="8" s="1"/>
  <c r="K451" i="8" s="1"/>
  <c r="R449" i="12"/>
  <c r="AS449" i="12" s="1"/>
  <c r="AT449" i="12" s="1"/>
  <c r="I448" i="8" s="1"/>
  <c r="K448" i="8" s="1"/>
  <c r="R433" i="7"/>
  <c r="R436" i="7"/>
  <c r="R439" i="7"/>
  <c r="R442" i="7"/>
  <c r="R445" i="7"/>
  <c r="J433" i="7"/>
  <c r="J436" i="7"/>
  <c r="J439" i="7"/>
  <c r="J442" i="7"/>
  <c r="J445" i="7"/>
  <c r="H433" i="7"/>
  <c r="H436" i="7"/>
  <c r="H439" i="7"/>
  <c r="H442" i="7"/>
  <c r="H445" i="7"/>
  <c r="X446" i="12"/>
  <c r="Q446" i="12"/>
  <c r="O446" i="12"/>
  <c r="X443" i="12"/>
  <c r="Q443" i="12"/>
  <c r="O443" i="12"/>
  <c r="X440" i="12"/>
  <c r="Q440" i="12"/>
  <c r="O440" i="12"/>
  <c r="X437" i="12"/>
  <c r="Q437" i="12"/>
  <c r="O437" i="12"/>
  <c r="X434" i="12"/>
  <c r="Q434" i="12"/>
  <c r="O434" i="12"/>
  <c r="I448" i="7" l="1"/>
  <c r="I451" i="7"/>
  <c r="R437" i="12"/>
  <c r="AS437" i="12" s="1"/>
  <c r="AT437" i="12" s="1"/>
  <c r="I436" i="8" s="1"/>
  <c r="K436" i="8" s="1"/>
  <c r="R434" i="12"/>
  <c r="AS434" i="12" s="1"/>
  <c r="AT434" i="12" s="1"/>
  <c r="I433" i="8" s="1"/>
  <c r="K433" i="8" s="1"/>
  <c r="R443" i="12"/>
  <c r="AS443" i="12" s="1"/>
  <c r="AT443" i="12" s="1"/>
  <c r="I442" i="8" s="1"/>
  <c r="K442" i="8" s="1"/>
  <c r="R446" i="12"/>
  <c r="AS446" i="12" s="1"/>
  <c r="AT446" i="12" s="1"/>
  <c r="I445" i="8" s="1"/>
  <c r="K445" i="8" s="1"/>
  <c r="R440" i="12"/>
  <c r="AS440" i="12" s="1"/>
  <c r="AT440" i="12" s="1"/>
  <c r="I439" i="8" s="1"/>
  <c r="K439" i="8" s="1"/>
  <c r="R430" i="7"/>
  <c r="J430" i="7"/>
  <c r="H430" i="7"/>
  <c r="X431" i="12"/>
  <c r="Q431" i="12"/>
  <c r="O431" i="12"/>
  <c r="I445" i="7" l="1"/>
  <c r="I436" i="7"/>
  <c r="I442" i="7"/>
  <c r="I433" i="7"/>
  <c r="I439" i="7"/>
  <c r="R431" i="12"/>
  <c r="AS431" i="12" s="1"/>
  <c r="AT431" i="12" s="1"/>
  <c r="I430" i="8" s="1"/>
  <c r="K430" i="8" s="1"/>
  <c r="R427" i="7"/>
  <c r="H427" i="7"/>
  <c r="J427" i="7"/>
  <c r="X428" i="12"/>
  <c r="Q428" i="12"/>
  <c r="O428" i="12"/>
  <c r="I430" i="7" l="1"/>
  <c r="R428" i="12"/>
  <c r="AS428" i="12" s="1"/>
  <c r="AT428" i="12" s="1"/>
  <c r="I427" i="8" s="1"/>
  <c r="K427" i="8" s="1"/>
  <c r="R424" i="7"/>
  <c r="H424" i="7"/>
  <c r="J424" i="7"/>
  <c r="X425" i="12"/>
  <c r="Q425" i="12"/>
  <c r="O425" i="12"/>
  <c r="I427" i="7" l="1"/>
  <c r="R425" i="12"/>
  <c r="AS425" i="12" s="1"/>
  <c r="AT425" i="12" s="1"/>
  <c r="I424" i="8" s="1"/>
  <c r="K424" i="8" s="1"/>
  <c r="U14" i="7"/>
  <c r="W14" i="7" s="1"/>
  <c r="V14" i="7"/>
  <c r="U15" i="7"/>
  <c r="W15" i="7" s="1"/>
  <c r="V15" i="7"/>
  <c r="U16" i="7"/>
  <c r="W16" i="7" s="1"/>
  <c r="V16" i="7"/>
  <c r="U17" i="7"/>
  <c r="W17" i="7" s="1"/>
  <c r="V17" i="7"/>
  <c r="U18" i="7"/>
  <c r="W18" i="7" s="1"/>
  <c r="V18" i="7"/>
  <c r="U19" i="7"/>
  <c r="W19" i="7" s="1"/>
  <c r="V19" i="7"/>
  <c r="U20" i="7"/>
  <c r="W20" i="7" s="1"/>
  <c r="V20" i="7"/>
  <c r="U21" i="7"/>
  <c r="W21" i="7" s="1"/>
  <c r="V21" i="7"/>
  <c r="U22" i="7"/>
  <c r="W22" i="7" s="1"/>
  <c r="V22" i="7"/>
  <c r="U23" i="7"/>
  <c r="W23" i="7" s="1"/>
  <c r="V23" i="7"/>
  <c r="U24" i="7"/>
  <c r="W24" i="7" s="1"/>
  <c r="V24" i="7"/>
  <c r="U25" i="7"/>
  <c r="W25" i="7" s="1"/>
  <c r="V25" i="7"/>
  <c r="U26" i="7"/>
  <c r="W26" i="7" s="1"/>
  <c r="V26" i="7"/>
  <c r="U27" i="7"/>
  <c r="W27" i="7" s="1"/>
  <c r="V27" i="7"/>
  <c r="U28" i="7"/>
  <c r="W28" i="7" s="1"/>
  <c r="V28" i="7"/>
  <c r="U29" i="7"/>
  <c r="W29" i="7" s="1"/>
  <c r="V29" i="7"/>
  <c r="U30" i="7"/>
  <c r="W30" i="7" s="1"/>
  <c r="V30" i="7"/>
  <c r="U31" i="7"/>
  <c r="W31" i="7" s="1"/>
  <c r="V31" i="7"/>
  <c r="U32" i="7"/>
  <c r="W32" i="7" s="1"/>
  <c r="V32" i="7"/>
  <c r="U33" i="7"/>
  <c r="W33" i="7" s="1"/>
  <c r="V33" i="7"/>
  <c r="U34" i="7"/>
  <c r="W34" i="7" s="1"/>
  <c r="V34" i="7"/>
  <c r="U35" i="7"/>
  <c r="W35" i="7" s="1"/>
  <c r="V35" i="7"/>
  <c r="U36" i="7"/>
  <c r="W36" i="7" s="1"/>
  <c r="V36" i="7"/>
  <c r="U37" i="7"/>
  <c r="W37" i="7" s="1"/>
  <c r="V37" i="7"/>
  <c r="U38" i="7"/>
  <c r="W38" i="7" s="1"/>
  <c r="V38" i="7"/>
  <c r="U39" i="7"/>
  <c r="W39" i="7" s="1"/>
  <c r="V39" i="7"/>
  <c r="U40" i="7"/>
  <c r="W40" i="7" s="1"/>
  <c r="V40" i="7"/>
  <c r="U41" i="7"/>
  <c r="W41" i="7" s="1"/>
  <c r="V41" i="7"/>
  <c r="U42" i="7"/>
  <c r="W42" i="7" s="1"/>
  <c r="V42" i="7"/>
  <c r="U43" i="7"/>
  <c r="W43" i="7" s="1"/>
  <c r="V43" i="7"/>
  <c r="U44" i="7"/>
  <c r="W44" i="7" s="1"/>
  <c r="V44" i="7"/>
  <c r="U45" i="7"/>
  <c r="W45" i="7" s="1"/>
  <c r="V45" i="7"/>
  <c r="U46" i="7"/>
  <c r="W46" i="7" s="1"/>
  <c r="V46" i="7"/>
  <c r="U47" i="7"/>
  <c r="W47" i="7" s="1"/>
  <c r="V47" i="7"/>
  <c r="U48" i="7"/>
  <c r="W48" i="7" s="1"/>
  <c r="V48" i="7"/>
  <c r="U49" i="7"/>
  <c r="W49" i="7" s="1"/>
  <c r="V49" i="7"/>
  <c r="U50" i="7"/>
  <c r="W50" i="7" s="1"/>
  <c r="V50" i="7"/>
  <c r="U51" i="7"/>
  <c r="W51" i="7" s="1"/>
  <c r="V51" i="7"/>
  <c r="U52" i="7"/>
  <c r="W52" i="7" s="1"/>
  <c r="V52" i="7"/>
  <c r="U53" i="7"/>
  <c r="W53" i="7" s="1"/>
  <c r="V53" i="7"/>
  <c r="U54" i="7"/>
  <c r="W54" i="7" s="1"/>
  <c r="V54" i="7"/>
  <c r="U55" i="7"/>
  <c r="W55" i="7" s="1"/>
  <c r="V55" i="7"/>
  <c r="U56" i="7"/>
  <c r="W56" i="7" s="1"/>
  <c r="V56" i="7"/>
  <c r="U57" i="7"/>
  <c r="W57" i="7" s="1"/>
  <c r="V57" i="7"/>
  <c r="U58" i="7"/>
  <c r="W58" i="7" s="1"/>
  <c r="V58" i="7"/>
  <c r="U59" i="7"/>
  <c r="W59" i="7" s="1"/>
  <c r="V59" i="7"/>
  <c r="U60" i="7"/>
  <c r="W60" i="7" s="1"/>
  <c r="V60" i="7"/>
  <c r="U61" i="7"/>
  <c r="W61" i="7" s="1"/>
  <c r="V61" i="7"/>
  <c r="U62" i="7"/>
  <c r="W62" i="7" s="1"/>
  <c r="V62" i="7"/>
  <c r="U63" i="7"/>
  <c r="W63" i="7" s="1"/>
  <c r="V63" i="7"/>
  <c r="U64" i="7"/>
  <c r="W64" i="7" s="1"/>
  <c r="V64" i="7"/>
  <c r="U65" i="7"/>
  <c r="W65" i="7" s="1"/>
  <c r="V65" i="7"/>
  <c r="U66" i="7"/>
  <c r="W66" i="7" s="1"/>
  <c r="V66" i="7"/>
  <c r="U67" i="7"/>
  <c r="W67" i="7" s="1"/>
  <c r="V67" i="7"/>
  <c r="U68" i="7"/>
  <c r="W68" i="7" s="1"/>
  <c r="V68" i="7"/>
  <c r="U69" i="7"/>
  <c r="W69" i="7" s="1"/>
  <c r="V69" i="7"/>
  <c r="U70" i="7"/>
  <c r="W70" i="7" s="1"/>
  <c r="V70" i="7"/>
  <c r="U71" i="7"/>
  <c r="W71" i="7" s="1"/>
  <c r="V71" i="7"/>
  <c r="U72" i="7"/>
  <c r="W72" i="7" s="1"/>
  <c r="V72" i="7"/>
  <c r="U73" i="7"/>
  <c r="W73" i="7" s="1"/>
  <c r="V73" i="7"/>
  <c r="U74" i="7"/>
  <c r="W74" i="7" s="1"/>
  <c r="V74" i="7"/>
  <c r="U75" i="7"/>
  <c r="W75" i="7" s="1"/>
  <c r="V75"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U119" i="7"/>
  <c r="W119" i="7" s="1"/>
  <c r="V119" i="7"/>
  <c r="U120" i="7"/>
  <c r="W120" i="7" s="1"/>
  <c r="V120" i="7"/>
  <c r="U121" i="7"/>
  <c r="U122" i="7"/>
  <c r="U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R412" i="7"/>
  <c r="R415" i="7"/>
  <c r="R418" i="7"/>
  <c r="R421" i="7"/>
  <c r="J412" i="7"/>
  <c r="J415" i="7"/>
  <c r="J418" i="7"/>
  <c r="J421" i="7"/>
  <c r="H412" i="7"/>
  <c r="H415" i="7"/>
  <c r="H418" i="7"/>
  <c r="H421" i="7"/>
  <c r="X422" i="12"/>
  <c r="Q422" i="12"/>
  <c r="O422" i="12"/>
  <c r="X419" i="12"/>
  <c r="Q419" i="12"/>
  <c r="O419" i="12"/>
  <c r="X416" i="12"/>
  <c r="Q416" i="12"/>
  <c r="O416" i="12"/>
  <c r="X413" i="12"/>
  <c r="Q413" i="12"/>
  <c r="O413" i="12"/>
  <c r="I424" i="7" l="1"/>
  <c r="R416" i="12"/>
  <c r="AS416" i="12" s="1"/>
  <c r="AT416" i="12" s="1"/>
  <c r="I415" i="8" s="1"/>
  <c r="K415" i="8" s="1"/>
  <c r="R419" i="12"/>
  <c r="AS419" i="12" s="1"/>
  <c r="AT419" i="12" s="1"/>
  <c r="I418" i="8" s="1"/>
  <c r="K418" i="8" s="1"/>
  <c r="R422" i="12"/>
  <c r="AS422" i="12" s="1"/>
  <c r="AT422" i="12" s="1"/>
  <c r="I421" i="8" s="1"/>
  <c r="K421" i="8" s="1"/>
  <c r="R413" i="12"/>
  <c r="AS413" i="12" s="1"/>
  <c r="AT413" i="12" s="1"/>
  <c r="I412" i="8" s="1"/>
  <c r="K412" i="8" s="1"/>
  <c r="R409" i="7"/>
  <c r="J409" i="7"/>
  <c r="H409" i="7"/>
  <c r="X410" i="12"/>
  <c r="Q410" i="12"/>
  <c r="O410" i="12"/>
  <c r="I412" i="7" l="1"/>
  <c r="I415" i="7"/>
  <c r="I421" i="7"/>
  <c r="I418" i="7"/>
  <c r="R410" i="12"/>
  <c r="AS410" i="12" s="1"/>
  <c r="AT410" i="12" s="1"/>
  <c r="I409" i="8" s="1"/>
  <c r="K409" i="8" s="1"/>
  <c r="R406" i="7"/>
  <c r="J406" i="7"/>
  <c r="H406" i="7"/>
  <c r="X407" i="12"/>
  <c r="Q407" i="12"/>
  <c r="O407" i="12"/>
  <c r="I409" i="7" l="1"/>
  <c r="R407" i="12"/>
  <c r="AS407" i="12" s="1"/>
  <c r="AT407" i="12" s="1"/>
  <c r="I406" i="8" s="1"/>
  <c r="K406" i="8" s="1"/>
  <c r="R343" i="7"/>
  <c r="R346" i="7"/>
  <c r="R349" i="7"/>
  <c r="R352" i="7"/>
  <c r="R331" i="7"/>
  <c r="R334" i="7"/>
  <c r="R337" i="7"/>
  <c r="R340" i="7"/>
  <c r="R319" i="7"/>
  <c r="R322" i="7"/>
  <c r="R325" i="7"/>
  <c r="R328" i="7"/>
  <c r="X353" i="12"/>
  <c r="Q353" i="12"/>
  <c r="O353" i="12"/>
  <c r="X350" i="12"/>
  <c r="Q350" i="12"/>
  <c r="O350" i="12"/>
  <c r="X347" i="12"/>
  <c r="Q347" i="12"/>
  <c r="O347" i="12"/>
  <c r="X344" i="12"/>
  <c r="Q344" i="12"/>
  <c r="O344" i="12"/>
  <c r="X341" i="12"/>
  <c r="Q341" i="12"/>
  <c r="O341" i="12"/>
  <c r="X338" i="12"/>
  <c r="Q338" i="12"/>
  <c r="O338" i="12"/>
  <c r="X335" i="12"/>
  <c r="Q335" i="12"/>
  <c r="O335" i="12"/>
  <c r="X332" i="12"/>
  <c r="Q332" i="12"/>
  <c r="O332" i="12"/>
  <c r="X329" i="12"/>
  <c r="Q329" i="12"/>
  <c r="O329" i="12"/>
  <c r="X326" i="12"/>
  <c r="Q326" i="12"/>
  <c r="O326" i="12"/>
  <c r="X323" i="12"/>
  <c r="Q323" i="12"/>
  <c r="O323" i="12"/>
  <c r="X320" i="12"/>
  <c r="Q320" i="12"/>
  <c r="O320" i="12"/>
  <c r="I406" i="7" l="1"/>
  <c r="R326" i="12"/>
  <c r="AS326" i="12" s="1"/>
  <c r="AT326" i="12" s="1"/>
  <c r="I325" i="8" s="1"/>
  <c r="K325" i="8" s="1"/>
  <c r="R350" i="12"/>
  <c r="AS350" i="12" s="1"/>
  <c r="AT350" i="12" s="1"/>
  <c r="I349" i="8" s="1"/>
  <c r="K349" i="8" s="1"/>
  <c r="R332" i="12"/>
  <c r="AS332" i="12" s="1"/>
  <c r="AT332" i="12" s="1"/>
  <c r="I331" i="8" s="1"/>
  <c r="K331" i="8" s="1"/>
  <c r="R347" i="12"/>
  <c r="AS347" i="12" s="1"/>
  <c r="AT347" i="12" s="1"/>
  <c r="I346" i="8" s="1"/>
  <c r="K346" i="8" s="1"/>
  <c r="R320" i="12"/>
  <c r="AS320" i="12" s="1"/>
  <c r="AT320" i="12" s="1"/>
  <c r="I319" i="8" s="1"/>
  <c r="K319" i="8" s="1"/>
  <c r="R344" i="12"/>
  <c r="AS344" i="12" s="1"/>
  <c r="AT344" i="12" s="1"/>
  <c r="I343" i="8" s="1"/>
  <c r="K343" i="8" s="1"/>
  <c r="R329" i="12"/>
  <c r="AS329" i="12" s="1"/>
  <c r="AT329" i="12" s="1"/>
  <c r="I328" i="8" s="1"/>
  <c r="K328" i="8" s="1"/>
  <c r="R353" i="12"/>
  <c r="AS353" i="12" s="1"/>
  <c r="AT353" i="12" s="1"/>
  <c r="I352" i="8" s="1"/>
  <c r="K352" i="8" s="1"/>
  <c r="R341" i="12"/>
  <c r="AS341" i="12" s="1"/>
  <c r="AT341" i="12" s="1"/>
  <c r="I340" i="8" s="1"/>
  <c r="K340" i="8" s="1"/>
  <c r="R335" i="12"/>
  <c r="AS335" i="12" s="1"/>
  <c r="AT335" i="12" s="1"/>
  <c r="I334" i="8" s="1"/>
  <c r="K334" i="8" s="1"/>
  <c r="R338" i="12"/>
  <c r="AS338" i="12" s="1"/>
  <c r="AT338" i="12" s="1"/>
  <c r="I337" i="8" s="1"/>
  <c r="K337" i="8" s="1"/>
  <c r="R323" i="12"/>
  <c r="AS323" i="12" s="1"/>
  <c r="AT323" i="12" s="1"/>
  <c r="I322" i="8" s="1"/>
  <c r="K322" i="8" s="1"/>
  <c r="R373" i="7"/>
  <c r="R376" i="7"/>
  <c r="R379" i="7"/>
  <c r="R382" i="7"/>
  <c r="R385" i="7"/>
  <c r="R388" i="7"/>
  <c r="R391" i="7"/>
  <c r="R394" i="7"/>
  <c r="R397" i="7"/>
  <c r="R400" i="7"/>
  <c r="R403" i="7"/>
  <c r="J376" i="7"/>
  <c r="J379" i="7"/>
  <c r="J382" i="7"/>
  <c r="J385" i="7"/>
  <c r="J388" i="7"/>
  <c r="J391" i="7"/>
  <c r="J394" i="7"/>
  <c r="J397" i="7"/>
  <c r="J400" i="7"/>
  <c r="J403" i="7"/>
  <c r="J373" i="7"/>
  <c r="H376" i="7"/>
  <c r="H379" i="7"/>
  <c r="H382" i="7"/>
  <c r="H385" i="7"/>
  <c r="H388" i="7"/>
  <c r="H391" i="7"/>
  <c r="H394" i="7"/>
  <c r="H397" i="7"/>
  <c r="H400" i="7"/>
  <c r="H403" i="7"/>
  <c r="H373" i="7"/>
  <c r="X404" i="12"/>
  <c r="Q404" i="12"/>
  <c r="O404" i="12"/>
  <c r="X401" i="12"/>
  <c r="Q401" i="12"/>
  <c r="O401" i="12"/>
  <c r="X398" i="12"/>
  <c r="Q398" i="12"/>
  <c r="O398" i="12"/>
  <c r="X395" i="12"/>
  <c r="Q395" i="12"/>
  <c r="O395" i="12"/>
  <c r="X392" i="12"/>
  <c r="Q392" i="12"/>
  <c r="O392" i="12"/>
  <c r="X389" i="12"/>
  <c r="Q389" i="12"/>
  <c r="O389" i="12"/>
  <c r="X386" i="12"/>
  <c r="Q386" i="12"/>
  <c r="O386" i="12"/>
  <c r="X383" i="12"/>
  <c r="Q383" i="12"/>
  <c r="O383" i="12"/>
  <c r="X380" i="12"/>
  <c r="Q380" i="12"/>
  <c r="O380" i="12"/>
  <c r="X377" i="12"/>
  <c r="Q377" i="12"/>
  <c r="O377" i="12"/>
  <c r="X374" i="12"/>
  <c r="Q374" i="12"/>
  <c r="O374" i="12"/>
  <c r="R380" i="12" l="1"/>
  <c r="AS380" i="12" s="1"/>
  <c r="AT380" i="12" s="1"/>
  <c r="I379" i="8" s="1"/>
  <c r="K379" i="8" s="1"/>
  <c r="R386" i="12"/>
  <c r="AS386" i="12" s="1"/>
  <c r="AT386" i="12" s="1"/>
  <c r="I385" i="8" s="1"/>
  <c r="K385" i="8" s="1"/>
  <c r="R401" i="12"/>
  <c r="AS401" i="12" s="1"/>
  <c r="AT401" i="12" s="1"/>
  <c r="I400" i="8" s="1"/>
  <c r="K400" i="8" s="1"/>
  <c r="R389" i="12"/>
  <c r="AS389" i="12" s="1"/>
  <c r="AT389" i="12" s="1"/>
  <c r="I388" i="8" s="1"/>
  <c r="K388" i="8" s="1"/>
  <c r="R392" i="12"/>
  <c r="AS392" i="12" s="1"/>
  <c r="AT392" i="12" s="1"/>
  <c r="I391" i="8" s="1"/>
  <c r="K391" i="8" s="1"/>
  <c r="R377" i="12"/>
  <c r="AS377" i="12" s="1"/>
  <c r="AT377" i="12" s="1"/>
  <c r="I376" i="8" s="1"/>
  <c r="K376" i="8" s="1"/>
  <c r="R395" i="12"/>
  <c r="AS395" i="12" s="1"/>
  <c r="AT395" i="12" s="1"/>
  <c r="I394" i="8" s="1"/>
  <c r="K394" i="8" s="1"/>
  <c r="R404" i="12"/>
  <c r="AS404" i="12" s="1"/>
  <c r="AT404" i="12" s="1"/>
  <c r="I403" i="8" s="1"/>
  <c r="K403" i="8" s="1"/>
  <c r="R374" i="12"/>
  <c r="AS374" i="12" s="1"/>
  <c r="AT374" i="12" s="1"/>
  <c r="I373" i="8" s="1"/>
  <c r="K373" i="8" s="1"/>
  <c r="R398" i="12"/>
  <c r="AS398" i="12" s="1"/>
  <c r="AT398" i="12" s="1"/>
  <c r="I397" i="8" s="1"/>
  <c r="K397" i="8" s="1"/>
  <c r="R383" i="12"/>
  <c r="AS383" i="12" s="1"/>
  <c r="AT383" i="12" s="1"/>
  <c r="I382" i="8" s="1"/>
  <c r="K382" i="8" s="1"/>
  <c r="R355" i="7"/>
  <c r="R358" i="7"/>
  <c r="R361" i="7"/>
  <c r="R364" i="7"/>
  <c r="R367" i="7"/>
  <c r="R370" i="7"/>
  <c r="J355" i="7"/>
  <c r="J358" i="7"/>
  <c r="J361" i="7"/>
  <c r="J364" i="7"/>
  <c r="J367" i="7"/>
  <c r="J370" i="7"/>
  <c r="H355" i="7"/>
  <c r="H358" i="7"/>
  <c r="H361" i="7"/>
  <c r="H364" i="7"/>
  <c r="H367" i="7"/>
  <c r="H370" i="7"/>
  <c r="X371" i="12"/>
  <c r="Q371" i="12"/>
  <c r="O371" i="12"/>
  <c r="X368" i="12"/>
  <c r="Q368" i="12"/>
  <c r="O368" i="12"/>
  <c r="X365" i="12"/>
  <c r="Q365" i="12"/>
  <c r="O365" i="12"/>
  <c r="X362" i="12"/>
  <c r="Q362" i="12"/>
  <c r="O362" i="12"/>
  <c r="X359" i="12"/>
  <c r="Q359" i="12"/>
  <c r="O359" i="12"/>
  <c r="X356" i="12"/>
  <c r="Q356" i="12"/>
  <c r="O356" i="12"/>
  <c r="I376" i="7" l="1"/>
  <c r="I391" i="7"/>
  <c r="I397" i="7"/>
  <c r="I373" i="7"/>
  <c r="I394" i="7"/>
  <c r="I382" i="7"/>
  <c r="I400" i="7"/>
  <c r="I403" i="7"/>
  <c r="I388" i="7"/>
  <c r="I385" i="7"/>
  <c r="I379" i="7"/>
  <c r="R371" i="12"/>
  <c r="AS371" i="12" s="1"/>
  <c r="AT371" i="12" s="1"/>
  <c r="I370" i="8" s="1"/>
  <c r="K370" i="8" s="1"/>
  <c r="R365" i="12"/>
  <c r="AS365" i="12" s="1"/>
  <c r="AT365" i="12" s="1"/>
  <c r="I364" i="8" s="1"/>
  <c r="K364" i="8" s="1"/>
  <c r="R359" i="12"/>
  <c r="AS359" i="12" s="1"/>
  <c r="AT359" i="12" s="1"/>
  <c r="I358" i="8" s="1"/>
  <c r="K358" i="8" s="1"/>
  <c r="R362" i="12"/>
  <c r="AS362" i="12" s="1"/>
  <c r="AT362" i="12" s="1"/>
  <c r="I361" i="8" s="1"/>
  <c r="K361" i="8" s="1"/>
  <c r="R368" i="12"/>
  <c r="AS368" i="12" s="1"/>
  <c r="AT368" i="12" s="1"/>
  <c r="I367" i="8" s="1"/>
  <c r="K367" i="8" s="1"/>
  <c r="R356" i="12"/>
  <c r="AS356" i="12" s="1"/>
  <c r="AT356" i="12" s="1"/>
  <c r="I355" i="8" s="1"/>
  <c r="K355" i="8" s="1"/>
  <c r="J319" i="7"/>
  <c r="J322" i="7"/>
  <c r="J325" i="7"/>
  <c r="J328" i="7"/>
  <c r="J331" i="7"/>
  <c r="J334" i="7"/>
  <c r="J337" i="7"/>
  <c r="J340" i="7"/>
  <c r="J343" i="7"/>
  <c r="J346" i="7"/>
  <c r="J349" i="7"/>
  <c r="I319" i="7"/>
  <c r="I322" i="7"/>
  <c r="I325" i="7"/>
  <c r="I328" i="7"/>
  <c r="I331" i="7"/>
  <c r="I334" i="7"/>
  <c r="I337" i="7"/>
  <c r="I340" i="7"/>
  <c r="I343" i="7"/>
  <c r="I346" i="7"/>
  <c r="I349" i="7"/>
  <c r="H319" i="7"/>
  <c r="H322" i="7"/>
  <c r="H325" i="7"/>
  <c r="H328" i="7"/>
  <c r="H331" i="7"/>
  <c r="H334" i="7"/>
  <c r="H337" i="7"/>
  <c r="H340" i="7"/>
  <c r="H343" i="7"/>
  <c r="H346" i="7"/>
  <c r="H349" i="7"/>
  <c r="I370" i="7" l="1"/>
  <c r="I355" i="7"/>
  <c r="I358" i="7"/>
  <c r="I364" i="7"/>
  <c r="I367" i="7"/>
  <c r="I361" i="7"/>
  <c r="R292" i="7"/>
  <c r="R295" i="7"/>
  <c r="R298" i="7"/>
  <c r="R301" i="7"/>
  <c r="R304" i="7"/>
  <c r="R307" i="7"/>
  <c r="R310" i="7"/>
  <c r="R313" i="7"/>
  <c r="R316" i="7"/>
  <c r="J292" i="7"/>
  <c r="J295" i="7"/>
  <c r="J298" i="7"/>
  <c r="J301" i="7"/>
  <c r="J304" i="7"/>
  <c r="J307" i="7"/>
  <c r="J310" i="7"/>
  <c r="J313" i="7"/>
  <c r="J316" i="7"/>
  <c r="H292" i="7"/>
  <c r="H295" i="7"/>
  <c r="H298" i="7"/>
  <c r="H301" i="7"/>
  <c r="H304" i="7"/>
  <c r="H307" i="7"/>
  <c r="H310" i="7"/>
  <c r="H313" i="7"/>
  <c r="H316" i="7"/>
  <c r="X317" i="12"/>
  <c r="Q317" i="12"/>
  <c r="O317" i="12"/>
  <c r="X314" i="12"/>
  <c r="Q314" i="12"/>
  <c r="O314" i="12"/>
  <c r="X311" i="12"/>
  <c r="Q311" i="12"/>
  <c r="O311" i="12"/>
  <c r="X308" i="12"/>
  <c r="Q308" i="12"/>
  <c r="O308" i="12"/>
  <c r="X305" i="12"/>
  <c r="Q305" i="12"/>
  <c r="O305" i="12"/>
  <c r="X302" i="12"/>
  <c r="Q302" i="12"/>
  <c r="O302" i="12"/>
  <c r="X299" i="12"/>
  <c r="Q299" i="12"/>
  <c r="O299" i="12"/>
  <c r="X296" i="12"/>
  <c r="Q296" i="12"/>
  <c r="O296" i="12"/>
  <c r="X293" i="12"/>
  <c r="Q293" i="12"/>
  <c r="O293" i="12"/>
  <c r="R293" i="12" l="1"/>
  <c r="AS293" i="12" s="1"/>
  <c r="AT293" i="12" s="1"/>
  <c r="I292" i="8" s="1"/>
  <c r="K292" i="8" s="1"/>
  <c r="R311" i="12"/>
  <c r="AS311" i="12" s="1"/>
  <c r="AT311" i="12" s="1"/>
  <c r="I310" i="8" s="1"/>
  <c r="K310" i="8" s="1"/>
  <c r="R314" i="12"/>
  <c r="AS314" i="12" s="1"/>
  <c r="AT314" i="12" s="1"/>
  <c r="I313" i="8" s="1"/>
  <c r="K313" i="8" s="1"/>
  <c r="R317" i="12"/>
  <c r="AS317" i="12" s="1"/>
  <c r="AT317" i="12" s="1"/>
  <c r="I316" i="8" s="1"/>
  <c r="K316" i="8" s="1"/>
  <c r="R302" i="12"/>
  <c r="AS302" i="12" s="1"/>
  <c r="AT302" i="12" s="1"/>
  <c r="I301" i="8" s="1"/>
  <c r="K301" i="8" s="1"/>
  <c r="R308" i="12"/>
  <c r="AS308" i="12" s="1"/>
  <c r="AT308" i="12" s="1"/>
  <c r="I307" i="8" s="1"/>
  <c r="K307" i="8" s="1"/>
  <c r="R296" i="12"/>
  <c r="AS296" i="12" s="1"/>
  <c r="AT296" i="12" s="1"/>
  <c r="I295" i="8" s="1"/>
  <c r="K295" i="8" s="1"/>
  <c r="R305" i="12"/>
  <c r="AS305" i="12" s="1"/>
  <c r="AT305" i="12" s="1"/>
  <c r="I304" i="8" s="1"/>
  <c r="K304" i="8" s="1"/>
  <c r="R299" i="12"/>
  <c r="AS299" i="12" s="1"/>
  <c r="AT299" i="12" s="1"/>
  <c r="I298" i="8" s="1"/>
  <c r="K298" i="8" s="1"/>
  <c r="R268" i="7"/>
  <c r="R271" i="7"/>
  <c r="R274" i="7"/>
  <c r="R277" i="7"/>
  <c r="R280" i="7"/>
  <c r="R283" i="7"/>
  <c r="R286" i="7"/>
  <c r="R289" i="7"/>
  <c r="J271" i="7"/>
  <c r="J274" i="7"/>
  <c r="J277" i="7"/>
  <c r="J280" i="7"/>
  <c r="J283" i="7"/>
  <c r="J286" i="7"/>
  <c r="J289" i="7"/>
  <c r="J268" i="7"/>
  <c r="H280" i="7"/>
  <c r="H283" i="7"/>
  <c r="H286" i="7"/>
  <c r="H289" i="7"/>
  <c r="H271" i="7"/>
  <c r="H274" i="7"/>
  <c r="H277" i="7"/>
  <c r="H268" i="7"/>
  <c r="X290" i="12"/>
  <c r="Q290" i="12"/>
  <c r="O290" i="12"/>
  <c r="X287" i="12"/>
  <c r="Q287" i="12"/>
  <c r="O287" i="12"/>
  <c r="X284" i="12"/>
  <c r="Q284" i="12"/>
  <c r="O284" i="12"/>
  <c r="X281" i="12"/>
  <c r="Q281" i="12"/>
  <c r="O281" i="12"/>
  <c r="X278" i="12"/>
  <c r="Q278" i="12"/>
  <c r="O278" i="12"/>
  <c r="X275" i="12"/>
  <c r="Q275" i="12"/>
  <c r="O275" i="12"/>
  <c r="X272" i="12"/>
  <c r="Q272" i="12"/>
  <c r="O272" i="12"/>
  <c r="X269" i="12"/>
  <c r="Q269" i="12"/>
  <c r="O269" i="12"/>
  <c r="I295" i="7" l="1"/>
  <c r="I316" i="7"/>
  <c r="I310" i="7"/>
  <c r="I292" i="7"/>
  <c r="I307" i="7"/>
  <c r="I304" i="7"/>
  <c r="I301" i="7"/>
  <c r="I313" i="7"/>
  <c r="I298" i="7"/>
  <c r="R287" i="12"/>
  <c r="AS287" i="12" s="1"/>
  <c r="AT287" i="12" s="1"/>
  <c r="I286" i="8" s="1"/>
  <c r="K286" i="8" s="1"/>
  <c r="R272" i="12"/>
  <c r="AS272" i="12" s="1"/>
  <c r="AT272" i="12" s="1"/>
  <c r="I271" i="8" s="1"/>
  <c r="K271" i="8" s="1"/>
  <c r="R281" i="12"/>
  <c r="AS281" i="12" s="1"/>
  <c r="AT281" i="12" s="1"/>
  <c r="I280" i="8" s="1"/>
  <c r="K280" i="8" s="1"/>
  <c r="R284" i="12"/>
  <c r="AS284" i="12" s="1"/>
  <c r="AT284" i="12" s="1"/>
  <c r="I283" i="8" s="1"/>
  <c r="K283" i="8" s="1"/>
  <c r="R290" i="12"/>
  <c r="AS290" i="12" s="1"/>
  <c r="AT290" i="12" s="1"/>
  <c r="I289" i="8" s="1"/>
  <c r="K289" i="8" s="1"/>
  <c r="R278" i="12"/>
  <c r="AS278" i="12" s="1"/>
  <c r="AT278" i="12" s="1"/>
  <c r="I277" i="8" s="1"/>
  <c r="K277" i="8" s="1"/>
  <c r="R269" i="12"/>
  <c r="AS269" i="12" s="1"/>
  <c r="AT269" i="12" s="1"/>
  <c r="I268" i="8" s="1"/>
  <c r="K268" i="8" s="1"/>
  <c r="R275" i="12"/>
  <c r="AS275" i="12" s="1"/>
  <c r="AT275" i="12" s="1"/>
  <c r="I274" i="8" s="1"/>
  <c r="K274" i="8" s="1"/>
  <c r="R226" i="7"/>
  <c r="R229" i="7"/>
  <c r="R232" i="7"/>
  <c r="R235" i="7"/>
  <c r="R238" i="7"/>
  <c r="R241" i="7"/>
  <c r="R244" i="7"/>
  <c r="R247" i="7"/>
  <c r="R250" i="7"/>
  <c r="R253" i="7"/>
  <c r="R256" i="7"/>
  <c r="R259" i="7"/>
  <c r="R262" i="7"/>
  <c r="R265" i="7"/>
  <c r="K244" i="7"/>
  <c r="J226" i="7"/>
  <c r="J229" i="7"/>
  <c r="J232" i="7"/>
  <c r="J235" i="7"/>
  <c r="J238" i="7"/>
  <c r="J241" i="7"/>
  <c r="J244" i="7"/>
  <c r="J247" i="7"/>
  <c r="J250" i="7"/>
  <c r="J253" i="7"/>
  <c r="J256" i="7"/>
  <c r="J259" i="7"/>
  <c r="J262" i="7"/>
  <c r="J265" i="7"/>
  <c r="H259" i="7"/>
  <c r="H262" i="7"/>
  <c r="H265" i="7"/>
  <c r="X266" i="12"/>
  <c r="Q266" i="12"/>
  <c r="O266" i="12"/>
  <c r="X263" i="12"/>
  <c r="Q263" i="12"/>
  <c r="O263" i="12"/>
  <c r="X260" i="12"/>
  <c r="Q260" i="12"/>
  <c r="O260" i="12"/>
  <c r="X257" i="12"/>
  <c r="Q257" i="12"/>
  <c r="O257" i="12"/>
  <c r="X254" i="12"/>
  <c r="Q254" i="12"/>
  <c r="O254" i="12"/>
  <c r="X251" i="12"/>
  <c r="Q251" i="12"/>
  <c r="O251" i="12"/>
  <c r="X248" i="12"/>
  <c r="Q248" i="12"/>
  <c r="O248" i="12"/>
  <c r="X245" i="12"/>
  <c r="Q245" i="12"/>
  <c r="O245" i="12"/>
  <c r="X242" i="12"/>
  <c r="Q242" i="12"/>
  <c r="O242" i="12"/>
  <c r="X239" i="12"/>
  <c r="Q239" i="12"/>
  <c r="O239" i="12"/>
  <c r="X236" i="12"/>
  <c r="Q236" i="12"/>
  <c r="O236" i="12"/>
  <c r="X233" i="12"/>
  <c r="Q233" i="12"/>
  <c r="O233" i="12"/>
  <c r="X230" i="12"/>
  <c r="Q230" i="12"/>
  <c r="O230" i="12"/>
  <c r="X227" i="12"/>
  <c r="Q227" i="12"/>
  <c r="O227" i="12"/>
  <c r="I271" i="7" l="1"/>
  <c r="I286" i="7"/>
  <c r="I268" i="7"/>
  <c r="I277" i="7"/>
  <c r="I289" i="7"/>
  <c r="I283" i="7"/>
  <c r="I280" i="7"/>
  <c r="I274" i="7"/>
  <c r="R239" i="12"/>
  <c r="AS239" i="12" s="1"/>
  <c r="AT239" i="12" s="1"/>
  <c r="I238" i="8" s="1"/>
  <c r="K238" i="8" s="1"/>
  <c r="R245" i="12"/>
  <c r="AS245" i="12" s="1"/>
  <c r="AT245" i="12" s="1"/>
  <c r="I244" i="8" s="1"/>
  <c r="K244" i="8" s="1"/>
  <c r="R263" i="12"/>
  <c r="AS263" i="12" s="1"/>
  <c r="AT263" i="12" s="1"/>
  <c r="I262" i="8" s="1"/>
  <c r="K262" i="8" s="1"/>
  <c r="R233" i="12"/>
  <c r="AS233" i="12" s="1"/>
  <c r="AT233" i="12" s="1"/>
  <c r="I232" i="8" s="1"/>
  <c r="K232" i="8" s="1"/>
  <c r="R257" i="12"/>
  <c r="AS257" i="12" s="1"/>
  <c r="AT257" i="12" s="1"/>
  <c r="I256" i="8" s="1"/>
  <c r="K256" i="8" s="1"/>
  <c r="R227" i="12"/>
  <c r="AS227" i="12" s="1"/>
  <c r="AT227" i="12" s="1"/>
  <c r="I226" i="8" s="1"/>
  <c r="K226" i="8" s="1"/>
  <c r="R251" i="12"/>
  <c r="AS251" i="12" s="1"/>
  <c r="AT251" i="12" s="1"/>
  <c r="I250" i="8" s="1"/>
  <c r="K250" i="8" s="1"/>
  <c r="R236" i="12"/>
  <c r="AS236" i="12" s="1"/>
  <c r="AT236" i="12" s="1"/>
  <c r="I235" i="8" s="1"/>
  <c r="K235" i="8" s="1"/>
  <c r="R260" i="12"/>
  <c r="AS260" i="12" s="1"/>
  <c r="AT260" i="12" s="1"/>
  <c r="I259" i="8" s="1"/>
  <c r="K259" i="8" s="1"/>
  <c r="R230" i="12"/>
  <c r="AS230" i="12" s="1"/>
  <c r="AT230" i="12" s="1"/>
  <c r="I229" i="8" s="1"/>
  <c r="K229" i="8" s="1"/>
  <c r="R254" i="12"/>
  <c r="AS254" i="12" s="1"/>
  <c r="AT254" i="12" s="1"/>
  <c r="I253" i="8" s="1"/>
  <c r="K253" i="8" s="1"/>
  <c r="R248" i="12"/>
  <c r="AS248" i="12" s="1"/>
  <c r="AT248" i="12" s="1"/>
  <c r="I247" i="8" s="1"/>
  <c r="K247" i="8" s="1"/>
  <c r="R242" i="12"/>
  <c r="AS242" i="12" s="1"/>
  <c r="AT242" i="12" s="1"/>
  <c r="I241" i="8" s="1"/>
  <c r="K241" i="8" s="1"/>
  <c r="R266" i="12"/>
  <c r="AS266" i="12" s="1"/>
  <c r="AT266" i="12" s="1"/>
  <c r="I265" i="8" s="1"/>
  <c r="K265" i="8" s="1"/>
  <c r="R202" i="7"/>
  <c r="R205" i="7"/>
  <c r="R208" i="7"/>
  <c r="R211" i="7"/>
  <c r="R214" i="7"/>
  <c r="R217" i="7"/>
  <c r="R220" i="7"/>
  <c r="R223" i="7"/>
  <c r="J202" i="7"/>
  <c r="J205" i="7"/>
  <c r="J208" i="7"/>
  <c r="J211" i="7"/>
  <c r="J214" i="7"/>
  <c r="J217" i="7"/>
  <c r="J220" i="7"/>
  <c r="J223" i="7"/>
  <c r="X224" i="12"/>
  <c r="Q224" i="12"/>
  <c r="O224" i="12"/>
  <c r="X221" i="12"/>
  <c r="Q221" i="12"/>
  <c r="O221" i="12"/>
  <c r="X218" i="12"/>
  <c r="Q218" i="12"/>
  <c r="O218" i="12"/>
  <c r="X215" i="12"/>
  <c r="Q215" i="12"/>
  <c r="O215" i="12"/>
  <c r="X212" i="12"/>
  <c r="Q212" i="12"/>
  <c r="O212" i="12"/>
  <c r="X209" i="12"/>
  <c r="Q209" i="12"/>
  <c r="O209" i="12"/>
  <c r="X206" i="12"/>
  <c r="Q206" i="12"/>
  <c r="O206" i="12"/>
  <c r="X203" i="12"/>
  <c r="Q203" i="12"/>
  <c r="O203" i="12"/>
  <c r="I250" i="7" l="1"/>
  <c r="I226" i="7"/>
  <c r="I229" i="7"/>
  <c r="I244" i="7"/>
  <c r="I265" i="7"/>
  <c r="I247" i="7"/>
  <c r="I232" i="7"/>
  <c r="I262" i="7"/>
  <c r="I241" i="7"/>
  <c r="I253" i="7"/>
  <c r="I259" i="7"/>
  <c r="I238" i="7"/>
  <c r="I256" i="7"/>
  <c r="I235" i="7"/>
  <c r="R203" i="12"/>
  <c r="AS203" i="12" s="1"/>
  <c r="AT203" i="12" s="1"/>
  <c r="I202" i="8" s="1"/>
  <c r="K202" i="8" s="1"/>
  <c r="R215" i="12"/>
  <c r="AS215" i="12" s="1"/>
  <c r="AT215" i="12" s="1"/>
  <c r="I214" i="8" s="1"/>
  <c r="K214" i="8" s="1"/>
  <c r="R206" i="12"/>
  <c r="AS206" i="12" s="1"/>
  <c r="AT206" i="12" s="1"/>
  <c r="I205" i="8" s="1"/>
  <c r="K205" i="8" s="1"/>
  <c r="R224" i="12"/>
  <c r="AS224" i="12" s="1"/>
  <c r="AT224" i="12" s="1"/>
  <c r="I223" i="8" s="1"/>
  <c r="K223" i="8" s="1"/>
  <c r="R209" i="12"/>
  <c r="AS209" i="12" s="1"/>
  <c r="AT209" i="12" s="1"/>
  <c r="I208" i="8" s="1"/>
  <c r="K208" i="8" s="1"/>
  <c r="R218" i="12"/>
  <c r="AS218" i="12" s="1"/>
  <c r="AT218" i="12" s="1"/>
  <c r="I217" i="8" s="1"/>
  <c r="K217" i="8" s="1"/>
  <c r="R212" i="12"/>
  <c r="AS212" i="12" s="1"/>
  <c r="AT212" i="12" s="1"/>
  <c r="I211" i="8" s="1"/>
  <c r="K211" i="8" s="1"/>
  <c r="R221" i="12"/>
  <c r="AS221" i="12" s="1"/>
  <c r="AT221" i="12" s="1"/>
  <c r="I220" i="8" s="1"/>
  <c r="K220" i="8" s="1"/>
  <c r="R190" i="7"/>
  <c r="R193" i="7"/>
  <c r="R196" i="7"/>
  <c r="R199" i="7"/>
  <c r="M186" i="7"/>
  <c r="N186" i="7"/>
  <c r="O186" i="7"/>
  <c r="P186" i="7"/>
  <c r="Q186" i="7"/>
  <c r="G186" i="7"/>
  <c r="X200" i="12"/>
  <c r="Q200" i="12"/>
  <c r="O200" i="12"/>
  <c r="X197" i="12"/>
  <c r="Q197" i="12"/>
  <c r="O197" i="12"/>
  <c r="X194" i="12"/>
  <c r="Q194" i="12"/>
  <c r="O194" i="12"/>
  <c r="X191" i="12"/>
  <c r="Q191" i="12"/>
  <c r="O191" i="12"/>
  <c r="I205" i="7" l="1"/>
  <c r="I202" i="7"/>
  <c r="I220" i="7"/>
  <c r="I223" i="7"/>
  <c r="I214" i="7"/>
  <c r="I211" i="7"/>
  <c r="I217" i="7"/>
  <c r="I208" i="7"/>
  <c r="R197" i="12"/>
  <c r="AS197" i="12" s="1"/>
  <c r="AT197" i="12" s="1"/>
  <c r="I196" i="8" s="1"/>
  <c r="K196" i="8" s="1"/>
  <c r="R194" i="12"/>
  <c r="AS194" i="12" s="1"/>
  <c r="AT194" i="12" s="1"/>
  <c r="I193" i="8" s="1"/>
  <c r="K193" i="8" s="1"/>
  <c r="R191" i="12"/>
  <c r="AS191" i="12" s="1"/>
  <c r="AT191" i="12" s="1"/>
  <c r="I190" i="8" s="1"/>
  <c r="K190" i="8" s="1"/>
  <c r="R200" i="12"/>
  <c r="AS200" i="12" s="1"/>
  <c r="AT200" i="12" s="1"/>
  <c r="I199" i="8" s="1"/>
  <c r="K199" i="8" s="1"/>
  <c r="R172" i="7"/>
  <c r="R175" i="7"/>
  <c r="R178" i="7"/>
  <c r="R181" i="7"/>
  <c r="R184"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K178" i="7"/>
  <c r="K172" i="7"/>
  <c r="J184" i="7"/>
  <c r="H172" i="7"/>
  <c r="H175" i="7"/>
  <c r="H178" i="7"/>
  <c r="H181" i="7"/>
  <c r="H184" i="7"/>
  <c r="G172" i="7"/>
  <c r="G173" i="7"/>
  <c r="G174" i="7"/>
  <c r="G175" i="7"/>
  <c r="G176" i="7"/>
  <c r="G177" i="7"/>
  <c r="G178" i="7"/>
  <c r="G179" i="7"/>
  <c r="G180" i="7"/>
  <c r="G181" i="7"/>
  <c r="G182" i="7"/>
  <c r="G183" i="7"/>
  <c r="G184" i="7"/>
  <c r="G185" i="7"/>
  <c r="F178" i="7"/>
  <c r="F181" i="7"/>
  <c r="F184" i="7"/>
  <c r="F175" i="7"/>
  <c r="F172" i="7"/>
  <c r="E172" i="7"/>
  <c r="E175" i="7"/>
  <c r="E178" i="7"/>
  <c r="E181" i="7"/>
  <c r="E184" i="7"/>
  <c r="C172" i="7"/>
  <c r="D172" i="7"/>
  <c r="C175" i="7"/>
  <c r="D175" i="7"/>
  <c r="C178" i="7"/>
  <c r="D178" i="7"/>
  <c r="C181" i="7"/>
  <c r="D181" i="7"/>
  <c r="C184" i="7"/>
  <c r="D184" i="7"/>
  <c r="B172" i="7"/>
  <c r="B175" i="7"/>
  <c r="B178" i="7"/>
  <c r="B181" i="7"/>
  <c r="B184" i="7"/>
  <c r="J181" i="7"/>
  <c r="J172" i="7"/>
  <c r="J175" i="7"/>
  <c r="J178" i="7"/>
  <c r="X185" i="12"/>
  <c r="Q185" i="12"/>
  <c r="O185" i="12"/>
  <c r="X182" i="12"/>
  <c r="Q182" i="12"/>
  <c r="O182" i="12"/>
  <c r="X179" i="12"/>
  <c r="Q179" i="12"/>
  <c r="O179" i="12"/>
  <c r="X176" i="12"/>
  <c r="Q176" i="12"/>
  <c r="O176" i="12"/>
  <c r="X173" i="12"/>
  <c r="Q173" i="12"/>
  <c r="O173" i="12"/>
  <c r="I190" i="7" l="1"/>
  <c r="I193" i="7"/>
  <c r="I199" i="7"/>
  <c r="I196" i="7"/>
  <c r="R182" i="12"/>
  <c r="AS182" i="12" s="1"/>
  <c r="AT182" i="12" s="1"/>
  <c r="I181" i="8" s="1"/>
  <c r="K181" i="8" s="1"/>
  <c r="R176" i="12"/>
  <c r="AS176" i="12" s="1"/>
  <c r="AT176" i="12" s="1"/>
  <c r="I175" i="8" s="1"/>
  <c r="K175" i="8" s="1"/>
  <c r="R185" i="12"/>
  <c r="AS185" i="12" s="1"/>
  <c r="AT185" i="12" s="1"/>
  <c r="I184" i="8" s="1"/>
  <c r="K184" i="8" s="1"/>
  <c r="R179" i="12"/>
  <c r="AS179" i="12" s="1"/>
  <c r="AT179" i="12" s="1"/>
  <c r="I178" i="8" s="1"/>
  <c r="K178" i="8" s="1"/>
  <c r="R173" i="12"/>
  <c r="AS173" i="12" s="1"/>
  <c r="AT173" i="12" s="1"/>
  <c r="I172" i="8" s="1"/>
  <c r="K172" i="8" s="1"/>
  <c r="R163" i="7"/>
  <c r="R166" i="7"/>
  <c r="R169" i="7"/>
  <c r="R154" i="7"/>
  <c r="R157" i="7"/>
  <c r="R160"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J160" i="7"/>
  <c r="J163" i="7"/>
  <c r="J166" i="7"/>
  <c r="J169" i="7"/>
  <c r="G160" i="7"/>
  <c r="H160" i="7"/>
  <c r="G161" i="7"/>
  <c r="G162" i="7"/>
  <c r="G163" i="7"/>
  <c r="H163" i="7"/>
  <c r="G164" i="7"/>
  <c r="G165" i="7"/>
  <c r="G166" i="7"/>
  <c r="H166" i="7"/>
  <c r="G167" i="7"/>
  <c r="G168" i="7"/>
  <c r="G169" i="7"/>
  <c r="H169" i="7"/>
  <c r="G170" i="7"/>
  <c r="G171" i="7"/>
  <c r="B169" i="7"/>
  <c r="C169" i="7"/>
  <c r="D169" i="7"/>
  <c r="E169" i="7"/>
  <c r="F169" i="7"/>
  <c r="B166" i="7"/>
  <c r="C166" i="7"/>
  <c r="D166" i="7"/>
  <c r="E166" i="7"/>
  <c r="F166" i="7"/>
  <c r="B160" i="7"/>
  <c r="C160" i="7"/>
  <c r="D160" i="7"/>
  <c r="E160" i="7"/>
  <c r="F160" i="7"/>
  <c r="B163" i="7"/>
  <c r="C163" i="7"/>
  <c r="D163" i="7"/>
  <c r="E163" i="7"/>
  <c r="F163" i="7"/>
  <c r="B154" i="7"/>
  <c r="C154" i="7"/>
  <c r="D154" i="7"/>
  <c r="E154" i="7"/>
  <c r="F154" i="7"/>
  <c r="B157" i="7"/>
  <c r="C157" i="7"/>
  <c r="D157" i="7"/>
  <c r="E157" i="7"/>
  <c r="F157" i="7"/>
  <c r="B151" i="7"/>
  <c r="C151" i="7"/>
  <c r="D151" i="7"/>
  <c r="E151" i="7"/>
  <c r="F151" i="7"/>
  <c r="X170" i="12"/>
  <c r="Q170" i="12"/>
  <c r="O170" i="12"/>
  <c r="X167" i="12"/>
  <c r="Q167" i="12"/>
  <c r="O167" i="12"/>
  <c r="X164" i="12"/>
  <c r="Q164" i="12"/>
  <c r="O164" i="12"/>
  <c r="X161" i="12"/>
  <c r="Q161" i="12"/>
  <c r="O161" i="12"/>
  <c r="X158" i="12"/>
  <c r="Q158" i="12"/>
  <c r="O158" i="12"/>
  <c r="X155" i="12"/>
  <c r="Q155" i="12"/>
  <c r="O155" i="12"/>
  <c r="I172" i="7" l="1"/>
  <c r="I175" i="7"/>
  <c r="I178" i="7"/>
  <c r="I184" i="7"/>
  <c r="I181" i="7"/>
  <c r="R155" i="12"/>
  <c r="AS155" i="12" s="1"/>
  <c r="AT155" i="12" s="1"/>
  <c r="I154" i="8" s="1"/>
  <c r="K154" i="8" s="1"/>
  <c r="R170" i="12"/>
  <c r="AS170" i="12" s="1"/>
  <c r="AT170" i="12" s="1"/>
  <c r="I169" i="8" s="1"/>
  <c r="K169" i="8" s="1"/>
  <c r="R164" i="12"/>
  <c r="AS164" i="12" s="1"/>
  <c r="AT164" i="12" s="1"/>
  <c r="I163" i="8" s="1"/>
  <c r="K163" i="8" s="1"/>
  <c r="R158" i="12"/>
  <c r="AS158" i="12" s="1"/>
  <c r="AT158" i="12" s="1"/>
  <c r="I157" i="8" s="1"/>
  <c r="K157" i="8" s="1"/>
  <c r="R167" i="12"/>
  <c r="AS167" i="12" s="1"/>
  <c r="AT167" i="12" s="1"/>
  <c r="I166" i="8" s="1"/>
  <c r="K166" i="8" s="1"/>
  <c r="R161" i="12"/>
  <c r="AS161" i="12" s="1"/>
  <c r="AT161" i="12" s="1"/>
  <c r="I160" i="8" s="1"/>
  <c r="K160" i="8" s="1"/>
  <c r="R133" i="7"/>
  <c r="R136" i="7"/>
  <c r="R139" i="7"/>
  <c r="R142" i="7"/>
  <c r="R145" i="7"/>
  <c r="R148" i="7"/>
  <c r="R151"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B148" i="7"/>
  <c r="C148" i="7"/>
  <c r="D148" i="7"/>
  <c r="E148" i="7"/>
  <c r="F148" i="7"/>
  <c r="G148" i="7"/>
  <c r="H148" i="7"/>
  <c r="J148" i="7"/>
  <c r="G149" i="7"/>
  <c r="G150" i="7"/>
  <c r="G151" i="7"/>
  <c r="H151" i="7"/>
  <c r="J151" i="7"/>
  <c r="G152" i="7"/>
  <c r="G153" i="7"/>
  <c r="G154" i="7"/>
  <c r="H154" i="7"/>
  <c r="I154" i="7"/>
  <c r="J154" i="7"/>
  <c r="G155" i="7"/>
  <c r="G156" i="7"/>
  <c r="G157" i="7"/>
  <c r="H157" i="7"/>
  <c r="I157" i="7"/>
  <c r="J157" i="7"/>
  <c r="G158" i="7"/>
  <c r="G159" i="7"/>
  <c r="B139" i="7"/>
  <c r="C139" i="7"/>
  <c r="D139" i="7"/>
  <c r="E139" i="7"/>
  <c r="F139" i="7"/>
  <c r="G139" i="7"/>
  <c r="H139" i="7"/>
  <c r="J139" i="7"/>
  <c r="G140" i="7"/>
  <c r="G141" i="7"/>
  <c r="B142" i="7"/>
  <c r="C142" i="7"/>
  <c r="D142" i="7"/>
  <c r="E142" i="7"/>
  <c r="F142" i="7"/>
  <c r="G142" i="7"/>
  <c r="H142" i="7"/>
  <c r="J142" i="7"/>
  <c r="G143" i="7"/>
  <c r="G144" i="7"/>
  <c r="B145" i="7"/>
  <c r="C145" i="7"/>
  <c r="D145" i="7"/>
  <c r="E145" i="7"/>
  <c r="F145" i="7"/>
  <c r="G145" i="7"/>
  <c r="H145" i="7"/>
  <c r="J145" i="7"/>
  <c r="G146" i="7"/>
  <c r="G147" i="7"/>
  <c r="B133" i="7"/>
  <c r="C133" i="7"/>
  <c r="D133" i="7"/>
  <c r="E133" i="7"/>
  <c r="F133" i="7"/>
  <c r="G133" i="7"/>
  <c r="H133" i="7"/>
  <c r="J133" i="7"/>
  <c r="G134" i="7"/>
  <c r="G135" i="7"/>
  <c r="B136" i="7"/>
  <c r="C136" i="7"/>
  <c r="D136" i="7"/>
  <c r="E136" i="7"/>
  <c r="F136" i="7"/>
  <c r="G136" i="7"/>
  <c r="H136" i="7"/>
  <c r="J136" i="7"/>
  <c r="G137" i="7"/>
  <c r="G138" i="7"/>
  <c r="X152" i="12"/>
  <c r="Q152" i="12"/>
  <c r="O152" i="12"/>
  <c r="X149" i="12"/>
  <c r="Q149" i="12"/>
  <c r="O149" i="12"/>
  <c r="X146" i="12"/>
  <c r="Q146" i="12"/>
  <c r="O146" i="12"/>
  <c r="X143" i="12"/>
  <c r="Q143" i="12"/>
  <c r="O143" i="12"/>
  <c r="X140" i="12"/>
  <c r="Q140" i="12"/>
  <c r="O140" i="12"/>
  <c r="X137" i="12"/>
  <c r="Q137" i="12"/>
  <c r="O137" i="12"/>
  <c r="X134" i="12"/>
  <c r="Q134" i="12"/>
  <c r="O134" i="12"/>
  <c r="I169" i="7" l="1"/>
  <c r="I160" i="7"/>
  <c r="I166" i="7"/>
  <c r="I163" i="7"/>
  <c r="R149" i="12"/>
  <c r="AS149" i="12" s="1"/>
  <c r="AT149" i="12" s="1"/>
  <c r="I148" i="8" s="1"/>
  <c r="K148" i="8" s="1"/>
  <c r="R152" i="12"/>
  <c r="AS152" i="12" s="1"/>
  <c r="AT152" i="12" s="1"/>
  <c r="I151" i="8" s="1"/>
  <c r="K151" i="8" s="1"/>
  <c r="R146" i="12"/>
  <c r="AS146" i="12" s="1"/>
  <c r="AT146" i="12" s="1"/>
  <c r="I145" i="8" s="1"/>
  <c r="K145" i="8" s="1"/>
  <c r="R140" i="12"/>
  <c r="AS140" i="12" s="1"/>
  <c r="AT140" i="12" s="1"/>
  <c r="I139" i="8" s="1"/>
  <c r="K139" i="8" s="1"/>
  <c r="R134" i="12"/>
  <c r="AS134" i="12" s="1"/>
  <c r="AT134" i="12" s="1"/>
  <c r="I133" i="8" s="1"/>
  <c r="K133" i="8" s="1"/>
  <c r="R137" i="12"/>
  <c r="AS137" i="12" s="1"/>
  <c r="AT137" i="12" s="1"/>
  <c r="I136" i="8" s="1"/>
  <c r="K136" i="8" s="1"/>
  <c r="R143" i="12"/>
  <c r="AS143" i="12" s="1"/>
  <c r="AT143" i="12" s="1"/>
  <c r="I142" i="8" s="1"/>
  <c r="K142" i="8" s="1"/>
  <c r="I133" i="7" l="1"/>
  <c r="I136" i="7"/>
  <c r="I151" i="7"/>
  <c r="I148" i="7"/>
  <c r="I142" i="7"/>
  <c r="I139" i="7"/>
  <c r="I145" i="7"/>
  <c r="R103" i="7"/>
  <c r="R106" i="7"/>
  <c r="R109" i="7"/>
  <c r="R112" i="7"/>
  <c r="R115" i="7"/>
  <c r="R118" i="7"/>
  <c r="R121" i="7"/>
  <c r="R124" i="7"/>
  <c r="R127" i="7"/>
  <c r="R13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B106" i="7"/>
  <c r="C106" i="7"/>
  <c r="D106" i="7"/>
  <c r="E106" i="7"/>
  <c r="F106" i="7"/>
  <c r="G106" i="7"/>
  <c r="H106" i="7"/>
  <c r="J106" i="7"/>
  <c r="G107" i="7"/>
  <c r="G108" i="7"/>
  <c r="B109" i="7"/>
  <c r="C109" i="7"/>
  <c r="D109" i="7"/>
  <c r="E109" i="7"/>
  <c r="F109" i="7"/>
  <c r="G109" i="7"/>
  <c r="H109" i="7"/>
  <c r="J109" i="7"/>
  <c r="G110" i="7"/>
  <c r="G111" i="7"/>
  <c r="B112" i="7"/>
  <c r="C112" i="7"/>
  <c r="D112" i="7"/>
  <c r="E112" i="7"/>
  <c r="F112" i="7"/>
  <c r="G112" i="7"/>
  <c r="H112" i="7"/>
  <c r="J112" i="7"/>
  <c r="G113" i="7"/>
  <c r="G114" i="7"/>
  <c r="B115" i="7"/>
  <c r="C115" i="7"/>
  <c r="D115" i="7"/>
  <c r="E115" i="7"/>
  <c r="F115" i="7"/>
  <c r="G115" i="7"/>
  <c r="H115" i="7"/>
  <c r="J115" i="7"/>
  <c r="G116" i="7"/>
  <c r="G117" i="7"/>
  <c r="B118" i="7"/>
  <c r="C118" i="7"/>
  <c r="D118" i="7"/>
  <c r="E118" i="7"/>
  <c r="F118" i="7"/>
  <c r="G118" i="7"/>
  <c r="H118" i="7"/>
  <c r="J118" i="7"/>
  <c r="G119" i="7"/>
  <c r="G120" i="7"/>
  <c r="B121" i="7"/>
  <c r="C121" i="7"/>
  <c r="D121" i="7"/>
  <c r="E121" i="7"/>
  <c r="F121" i="7"/>
  <c r="G121" i="7"/>
  <c r="H121" i="7"/>
  <c r="J121" i="7"/>
  <c r="G122" i="7"/>
  <c r="G123" i="7"/>
  <c r="B124" i="7"/>
  <c r="C124" i="7"/>
  <c r="D124" i="7"/>
  <c r="E124" i="7"/>
  <c r="F124" i="7"/>
  <c r="G124" i="7"/>
  <c r="H124" i="7"/>
  <c r="J124" i="7"/>
  <c r="G125" i="7"/>
  <c r="G126" i="7"/>
  <c r="B127" i="7"/>
  <c r="C127" i="7"/>
  <c r="D127" i="7"/>
  <c r="E127" i="7"/>
  <c r="F127" i="7"/>
  <c r="G127" i="7"/>
  <c r="H127" i="7"/>
  <c r="J127" i="7"/>
  <c r="G128" i="7"/>
  <c r="G129" i="7"/>
  <c r="B130" i="7"/>
  <c r="C130" i="7"/>
  <c r="D130" i="7"/>
  <c r="E130" i="7"/>
  <c r="F130" i="7"/>
  <c r="G130" i="7"/>
  <c r="H130" i="7"/>
  <c r="J130" i="7"/>
  <c r="G131" i="7"/>
  <c r="G132" i="7"/>
  <c r="X131" i="12"/>
  <c r="Q131" i="12"/>
  <c r="O131" i="12"/>
  <c r="X128" i="12"/>
  <c r="Q128" i="12"/>
  <c r="O128" i="12"/>
  <c r="X125" i="12"/>
  <c r="Q125" i="12"/>
  <c r="O125" i="12"/>
  <c r="X122" i="12"/>
  <c r="Q122" i="12"/>
  <c r="O122" i="12"/>
  <c r="X119" i="12"/>
  <c r="Q119" i="12"/>
  <c r="O119" i="12"/>
  <c r="X116" i="12"/>
  <c r="Q116" i="12"/>
  <c r="O116" i="12"/>
  <c r="X113" i="12"/>
  <c r="Q113" i="12"/>
  <c r="O113" i="12"/>
  <c r="X110" i="12"/>
  <c r="Q110" i="12"/>
  <c r="O110" i="12"/>
  <c r="X107" i="12"/>
  <c r="Q107" i="12"/>
  <c r="O107" i="12"/>
  <c r="X104" i="12"/>
  <c r="Q104" i="12"/>
  <c r="O104" i="12"/>
  <c r="R125" i="12" l="1"/>
  <c r="AS125" i="12" s="1"/>
  <c r="AT125" i="12" s="1"/>
  <c r="I124" i="8" s="1"/>
  <c r="K124" i="8" s="1"/>
  <c r="R119" i="12"/>
  <c r="AS119" i="12" s="1"/>
  <c r="AT119" i="12" s="1"/>
  <c r="I118" i="8" s="1"/>
  <c r="K118" i="8" s="1"/>
  <c r="R122" i="12"/>
  <c r="AS122" i="12" s="1"/>
  <c r="AT122" i="12" s="1"/>
  <c r="I121" i="8" s="1"/>
  <c r="K121" i="8" s="1"/>
  <c r="R113" i="12"/>
  <c r="AS113" i="12" s="1"/>
  <c r="AT113" i="12" s="1"/>
  <c r="I112" i="8" s="1"/>
  <c r="K112" i="8" s="1"/>
  <c r="R131" i="12"/>
  <c r="AS131" i="12" s="1"/>
  <c r="AT131" i="12" s="1"/>
  <c r="I130" i="8" s="1"/>
  <c r="K130" i="8" s="1"/>
  <c r="R128" i="12"/>
  <c r="AS128" i="12" s="1"/>
  <c r="AT128" i="12" s="1"/>
  <c r="I127" i="8" s="1"/>
  <c r="K127" i="8" s="1"/>
  <c r="R107" i="12"/>
  <c r="AS107" i="12" s="1"/>
  <c r="AT107" i="12" s="1"/>
  <c r="I106" i="8" s="1"/>
  <c r="K106" i="8" s="1"/>
  <c r="R116" i="12"/>
  <c r="AS116" i="12" s="1"/>
  <c r="AT116" i="12" s="1"/>
  <c r="I115" i="8" s="1"/>
  <c r="K115" i="8" s="1"/>
  <c r="R104" i="12"/>
  <c r="AS104" i="12" s="1"/>
  <c r="AT104" i="12" s="1"/>
  <c r="I103" i="8" s="1"/>
  <c r="K103" i="8" s="1"/>
  <c r="R110" i="12"/>
  <c r="AS110" i="12" s="1"/>
  <c r="AT110" i="12" s="1"/>
  <c r="I109" i="8" s="1"/>
  <c r="K109" i="8" s="1"/>
  <c r="R79" i="7"/>
  <c r="R82" i="7"/>
  <c r="R85" i="7"/>
  <c r="R88" i="7"/>
  <c r="R91" i="7"/>
  <c r="R94" i="7"/>
  <c r="R97" i="7"/>
  <c r="R100"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G100" i="7"/>
  <c r="H100" i="7"/>
  <c r="J100" i="7"/>
  <c r="G101" i="7"/>
  <c r="G102" i="7"/>
  <c r="G103" i="7"/>
  <c r="H103" i="7"/>
  <c r="J103" i="7"/>
  <c r="G104" i="7"/>
  <c r="G105" i="7"/>
  <c r="G88" i="7"/>
  <c r="H88" i="7"/>
  <c r="J88" i="7"/>
  <c r="G89" i="7"/>
  <c r="G90" i="7"/>
  <c r="G91" i="7"/>
  <c r="H91" i="7"/>
  <c r="J91" i="7"/>
  <c r="G92" i="7"/>
  <c r="G93" i="7"/>
  <c r="G94" i="7"/>
  <c r="H94" i="7"/>
  <c r="J94" i="7"/>
  <c r="G95" i="7"/>
  <c r="G96" i="7"/>
  <c r="G97" i="7"/>
  <c r="H97" i="7"/>
  <c r="J97" i="7"/>
  <c r="G98" i="7"/>
  <c r="G99" i="7"/>
  <c r="G79" i="7"/>
  <c r="H79" i="7"/>
  <c r="J79" i="7"/>
  <c r="G80" i="7"/>
  <c r="G81" i="7"/>
  <c r="G82" i="7"/>
  <c r="H82" i="7"/>
  <c r="J82" i="7"/>
  <c r="G83" i="7"/>
  <c r="G84" i="7"/>
  <c r="G85" i="7"/>
  <c r="H85" i="7"/>
  <c r="J85" i="7"/>
  <c r="G86" i="7"/>
  <c r="G87" i="7"/>
  <c r="B100" i="7"/>
  <c r="C100" i="7"/>
  <c r="D100" i="7"/>
  <c r="E100" i="7"/>
  <c r="F100" i="7"/>
  <c r="B103" i="7"/>
  <c r="C103" i="7"/>
  <c r="D103" i="7"/>
  <c r="E103" i="7"/>
  <c r="F103" i="7"/>
  <c r="B91" i="7"/>
  <c r="C91" i="7"/>
  <c r="D91" i="7"/>
  <c r="E91" i="7"/>
  <c r="F91" i="7"/>
  <c r="B94" i="7"/>
  <c r="C94" i="7"/>
  <c r="D94" i="7"/>
  <c r="E94" i="7"/>
  <c r="F94" i="7"/>
  <c r="B97" i="7"/>
  <c r="C97" i="7"/>
  <c r="D97" i="7"/>
  <c r="E97" i="7"/>
  <c r="F97" i="7"/>
  <c r="B79" i="7"/>
  <c r="C79" i="7"/>
  <c r="D79" i="7"/>
  <c r="E79" i="7"/>
  <c r="F79" i="7"/>
  <c r="B82" i="7"/>
  <c r="C82" i="7"/>
  <c r="D82" i="7"/>
  <c r="E82" i="7"/>
  <c r="F82" i="7"/>
  <c r="B85" i="7"/>
  <c r="C85" i="7"/>
  <c r="D85" i="7"/>
  <c r="E85" i="7"/>
  <c r="F85" i="7"/>
  <c r="B88" i="7"/>
  <c r="C88" i="7"/>
  <c r="D88" i="7"/>
  <c r="E88" i="7"/>
  <c r="F88" i="7"/>
  <c r="X101" i="12"/>
  <c r="Q101" i="12"/>
  <c r="O101" i="12"/>
  <c r="X98" i="12"/>
  <c r="Q98" i="12"/>
  <c r="O98" i="12"/>
  <c r="X95" i="12"/>
  <c r="Q95" i="12"/>
  <c r="O95" i="12"/>
  <c r="X92" i="12"/>
  <c r="Q92" i="12"/>
  <c r="O92" i="12"/>
  <c r="X89" i="12"/>
  <c r="Q89" i="12"/>
  <c r="O89" i="12"/>
  <c r="X86" i="12"/>
  <c r="Q86" i="12"/>
  <c r="O86" i="12"/>
  <c r="X83" i="12"/>
  <c r="Q83" i="12"/>
  <c r="O83" i="12"/>
  <c r="X80" i="12"/>
  <c r="Q80" i="12"/>
  <c r="O80" i="12"/>
  <c r="I103" i="7" l="1"/>
  <c r="I106" i="7"/>
  <c r="I127" i="7"/>
  <c r="I121" i="7"/>
  <c r="I115" i="7"/>
  <c r="I130" i="7"/>
  <c r="I112" i="7"/>
  <c r="I109" i="7"/>
  <c r="I118" i="7"/>
  <c r="I124" i="7"/>
  <c r="R80" i="12"/>
  <c r="AS80" i="12" s="1"/>
  <c r="AT80" i="12" s="1"/>
  <c r="I79" i="8" s="1"/>
  <c r="K79" i="8" s="1"/>
  <c r="R83" i="12"/>
  <c r="AS83" i="12" s="1"/>
  <c r="AT83" i="12" s="1"/>
  <c r="I82" i="8" s="1"/>
  <c r="K82" i="8" s="1"/>
  <c r="R95" i="12"/>
  <c r="AS95" i="12" s="1"/>
  <c r="AT95" i="12" s="1"/>
  <c r="I94" i="8" s="1"/>
  <c r="K94" i="8" s="1"/>
  <c r="R86" i="12"/>
  <c r="AS86" i="12" s="1"/>
  <c r="AT86" i="12" s="1"/>
  <c r="I85" i="8" s="1"/>
  <c r="K85" i="8" s="1"/>
  <c r="R101" i="12"/>
  <c r="AS101" i="12" s="1"/>
  <c r="AT101" i="12" s="1"/>
  <c r="I100" i="8" s="1"/>
  <c r="K100" i="8" s="1"/>
  <c r="R92" i="12"/>
  <c r="AS92" i="12" s="1"/>
  <c r="AT92" i="12" s="1"/>
  <c r="I91" i="8" s="1"/>
  <c r="K91" i="8" s="1"/>
  <c r="R89" i="12"/>
  <c r="AS89" i="12" s="1"/>
  <c r="AT89" i="12" s="1"/>
  <c r="I88" i="8" s="1"/>
  <c r="K88" i="8" s="1"/>
  <c r="R98" i="12"/>
  <c r="AS98" i="12" s="1"/>
  <c r="AT98" i="12" s="1"/>
  <c r="I97" i="8" s="1"/>
  <c r="K97" i="8" s="1"/>
  <c r="R61" i="7"/>
  <c r="R64" i="7"/>
  <c r="R67" i="7"/>
  <c r="R70" i="7"/>
  <c r="R73" i="7"/>
  <c r="R76" i="7"/>
  <c r="N60" i="7"/>
  <c r="O60" i="7"/>
  <c r="P60" i="7"/>
  <c r="Q60" i="7"/>
  <c r="N61" i="7"/>
  <c r="O61" i="7"/>
  <c r="P61" i="7"/>
  <c r="Q61" i="7"/>
  <c r="N62" i="7"/>
  <c r="O62" i="7"/>
  <c r="P62" i="7"/>
  <c r="Q62" i="7"/>
  <c r="N63" i="7"/>
  <c r="O63" i="7"/>
  <c r="P63" i="7"/>
  <c r="Q63" i="7"/>
  <c r="N64" i="7"/>
  <c r="O64" i="7"/>
  <c r="P64" i="7"/>
  <c r="Q64" i="7"/>
  <c r="N65" i="7"/>
  <c r="O65" i="7"/>
  <c r="P65" i="7"/>
  <c r="Q65" i="7"/>
  <c r="N66" i="7"/>
  <c r="O66" i="7"/>
  <c r="P66" i="7"/>
  <c r="Q66" i="7"/>
  <c r="N67" i="7"/>
  <c r="O67" i="7"/>
  <c r="P67" i="7"/>
  <c r="Q67" i="7"/>
  <c r="N68" i="7"/>
  <c r="O68" i="7"/>
  <c r="P68" i="7"/>
  <c r="Q68" i="7"/>
  <c r="N69" i="7"/>
  <c r="O69" i="7"/>
  <c r="P69" i="7"/>
  <c r="Q69" i="7"/>
  <c r="N70" i="7"/>
  <c r="O70" i="7"/>
  <c r="P70" i="7"/>
  <c r="Q70" i="7"/>
  <c r="N71" i="7"/>
  <c r="O71" i="7"/>
  <c r="P71" i="7"/>
  <c r="Q71" i="7"/>
  <c r="N72" i="7"/>
  <c r="O72" i="7"/>
  <c r="P72" i="7"/>
  <c r="Q72" i="7"/>
  <c r="N73" i="7"/>
  <c r="O73" i="7"/>
  <c r="P73" i="7"/>
  <c r="Q73" i="7"/>
  <c r="N74" i="7"/>
  <c r="O74" i="7"/>
  <c r="P74" i="7"/>
  <c r="Q74" i="7"/>
  <c r="N75" i="7"/>
  <c r="O75" i="7"/>
  <c r="P75" i="7"/>
  <c r="Q75" i="7"/>
  <c r="N76" i="7"/>
  <c r="O76" i="7"/>
  <c r="P76" i="7"/>
  <c r="Q76" i="7"/>
  <c r="N77" i="7"/>
  <c r="O77" i="7"/>
  <c r="P77" i="7"/>
  <c r="Q77" i="7"/>
  <c r="N78" i="7"/>
  <c r="O78" i="7"/>
  <c r="P78" i="7"/>
  <c r="Q78" i="7"/>
  <c r="M60" i="7"/>
  <c r="M61" i="7"/>
  <c r="M62" i="7"/>
  <c r="M63" i="7"/>
  <c r="M64" i="7"/>
  <c r="M65" i="7"/>
  <c r="M66" i="7"/>
  <c r="M67" i="7"/>
  <c r="M68" i="7"/>
  <c r="M69" i="7"/>
  <c r="M70" i="7"/>
  <c r="M71" i="7"/>
  <c r="M72" i="7"/>
  <c r="M73" i="7"/>
  <c r="M74" i="7"/>
  <c r="M75" i="7"/>
  <c r="M76" i="7"/>
  <c r="M77" i="7"/>
  <c r="M78" i="7"/>
  <c r="G628" i="7"/>
  <c r="B61" i="7"/>
  <c r="C61" i="7"/>
  <c r="D61" i="7"/>
  <c r="E61" i="7"/>
  <c r="F61" i="7"/>
  <c r="G61" i="7"/>
  <c r="H61" i="7"/>
  <c r="J61" i="7"/>
  <c r="G62" i="7"/>
  <c r="G63" i="7"/>
  <c r="B64" i="7"/>
  <c r="C64" i="7"/>
  <c r="D64" i="7"/>
  <c r="E64" i="7"/>
  <c r="F64" i="7"/>
  <c r="G64" i="7"/>
  <c r="H64" i="7"/>
  <c r="J64" i="7"/>
  <c r="G65" i="7"/>
  <c r="G66" i="7"/>
  <c r="B67" i="7"/>
  <c r="C67" i="7"/>
  <c r="D67" i="7"/>
  <c r="E67" i="7"/>
  <c r="F67" i="7"/>
  <c r="G67" i="7"/>
  <c r="H67" i="7"/>
  <c r="J67" i="7"/>
  <c r="G68" i="7"/>
  <c r="G69" i="7"/>
  <c r="B70" i="7"/>
  <c r="C70" i="7"/>
  <c r="D70" i="7"/>
  <c r="E70" i="7"/>
  <c r="F70" i="7"/>
  <c r="G70" i="7"/>
  <c r="H70" i="7"/>
  <c r="J70" i="7"/>
  <c r="G71" i="7"/>
  <c r="G72" i="7"/>
  <c r="B73" i="7"/>
  <c r="C73" i="7"/>
  <c r="D73" i="7"/>
  <c r="E73" i="7"/>
  <c r="F73" i="7"/>
  <c r="G73" i="7"/>
  <c r="H73" i="7"/>
  <c r="J73" i="7"/>
  <c r="G74" i="7"/>
  <c r="G75" i="7"/>
  <c r="B76" i="7"/>
  <c r="C76" i="7"/>
  <c r="D76" i="7"/>
  <c r="E76" i="7"/>
  <c r="F76" i="7"/>
  <c r="G76" i="7"/>
  <c r="H76" i="7"/>
  <c r="J76" i="7"/>
  <c r="G77" i="7"/>
  <c r="G78" i="7"/>
  <c r="X77" i="12"/>
  <c r="Q77" i="12"/>
  <c r="O77" i="12"/>
  <c r="X74" i="12"/>
  <c r="Q74" i="12"/>
  <c r="O74" i="12"/>
  <c r="X71" i="12"/>
  <c r="Q71" i="12"/>
  <c r="O71" i="12"/>
  <c r="X68" i="12"/>
  <c r="Q68" i="12"/>
  <c r="O68" i="12"/>
  <c r="X65" i="12"/>
  <c r="Q65" i="12"/>
  <c r="O65" i="12"/>
  <c r="X62" i="12"/>
  <c r="Q62" i="12"/>
  <c r="O62" i="12"/>
  <c r="I82" i="7" l="1"/>
  <c r="I79" i="7"/>
  <c r="I97" i="7"/>
  <c r="I85" i="7"/>
  <c r="I94" i="7"/>
  <c r="I88" i="7"/>
  <c r="I91" i="7"/>
  <c r="I100" i="7"/>
  <c r="R68" i="12"/>
  <c r="AS68" i="12" s="1"/>
  <c r="AT68" i="12" s="1"/>
  <c r="I67" i="8" s="1"/>
  <c r="K67" i="8" s="1"/>
  <c r="R71" i="12"/>
  <c r="AS71" i="12" s="1"/>
  <c r="AT71" i="12" s="1"/>
  <c r="I70" i="8" s="1"/>
  <c r="K70" i="8" s="1"/>
  <c r="R62" i="12"/>
  <c r="AS62" i="12" s="1"/>
  <c r="AT62" i="12" s="1"/>
  <c r="I61" i="8" s="1"/>
  <c r="K61" i="8" s="1"/>
  <c r="R74" i="12"/>
  <c r="AS74" i="12" s="1"/>
  <c r="AT74" i="12" s="1"/>
  <c r="I73" i="8" s="1"/>
  <c r="K73" i="8" s="1"/>
  <c r="R65" i="12"/>
  <c r="AS65" i="12" s="1"/>
  <c r="AT65" i="12" s="1"/>
  <c r="I64" i="8" s="1"/>
  <c r="K64" i="8" s="1"/>
  <c r="R77" i="12"/>
  <c r="AS77" i="12" s="1"/>
  <c r="AT77" i="12" s="1"/>
  <c r="I76" i="8" s="1"/>
  <c r="K76" i="8" s="1"/>
  <c r="R34" i="7"/>
  <c r="R37" i="7"/>
  <c r="R40" i="7"/>
  <c r="R43" i="7"/>
  <c r="R46" i="7"/>
  <c r="R49" i="7"/>
  <c r="R52" i="7"/>
  <c r="R55" i="7"/>
  <c r="R58"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M43" i="7"/>
  <c r="M44" i="7"/>
  <c r="M45" i="7"/>
  <c r="M46" i="7"/>
  <c r="M47" i="7"/>
  <c r="M48" i="7"/>
  <c r="M49" i="7"/>
  <c r="M50" i="7"/>
  <c r="M51" i="7"/>
  <c r="M52" i="7"/>
  <c r="M53" i="7"/>
  <c r="M54" i="7"/>
  <c r="M55" i="7"/>
  <c r="M56" i="7"/>
  <c r="M57" i="7"/>
  <c r="M58" i="7"/>
  <c r="M59" i="7"/>
  <c r="M32" i="7"/>
  <c r="M33" i="7"/>
  <c r="M34" i="7"/>
  <c r="M35" i="7"/>
  <c r="M36" i="7"/>
  <c r="M37" i="7"/>
  <c r="M38" i="7"/>
  <c r="M39" i="7"/>
  <c r="M40" i="7"/>
  <c r="M41" i="7"/>
  <c r="M42" i="7"/>
  <c r="X59" i="12"/>
  <c r="Q59" i="12"/>
  <c r="O59" i="12"/>
  <c r="X56" i="12"/>
  <c r="Q56" i="12"/>
  <c r="O56" i="12"/>
  <c r="X53" i="12"/>
  <c r="Q53" i="12"/>
  <c r="O53" i="12"/>
  <c r="X50" i="12"/>
  <c r="Q50" i="12"/>
  <c r="O50" i="12"/>
  <c r="X47" i="12"/>
  <c r="Q47" i="12"/>
  <c r="O47" i="12"/>
  <c r="X44" i="12"/>
  <c r="Q44" i="12"/>
  <c r="O44" i="12"/>
  <c r="X41" i="12"/>
  <c r="Q41" i="12"/>
  <c r="O41" i="12"/>
  <c r="X38" i="12"/>
  <c r="Q38" i="12"/>
  <c r="O38" i="12"/>
  <c r="X35" i="12"/>
  <c r="Q35" i="12"/>
  <c r="O35" i="12"/>
  <c r="I76" i="7" l="1"/>
  <c r="I64" i="7"/>
  <c r="I61" i="7"/>
  <c r="I73" i="7"/>
  <c r="I70" i="7"/>
  <c r="I67" i="7"/>
  <c r="R50" i="12"/>
  <c r="AS50" i="12" s="1"/>
  <c r="AT50" i="12" s="1"/>
  <c r="I49" i="8" s="1"/>
  <c r="K49" i="8" s="1"/>
  <c r="R38" i="12"/>
  <c r="AS38" i="12" s="1"/>
  <c r="AT38" i="12" s="1"/>
  <c r="I37" i="8" s="1"/>
  <c r="K37" i="8" s="1"/>
  <c r="R56" i="12"/>
  <c r="AS56" i="12" s="1"/>
  <c r="AT56" i="12" s="1"/>
  <c r="I55" i="8" s="1"/>
  <c r="K55" i="8" s="1"/>
  <c r="R47" i="12"/>
  <c r="AS47" i="12" s="1"/>
  <c r="AT47" i="12" s="1"/>
  <c r="I46" i="8" s="1"/>
  <c r="K46" i="8" s="1"/>
  <c r="R35" i="12"/>
  <c r="AS35" i="12" s="1"/>
  <c r="AT35" i="12" s="1"/>
  <c r="I34" i="8" s="1"/>
  <c r="K34" i="8" s="1"/>
  <c r="R53" i="12"/>
  <c r="AS53" i="12" s="1"/>
  <c r="AT53" i="12" s="1"/>
  <c r="I52" i="8" s="1"/>
  <c r="K52" i="8" s="1"/>
  <c r="R41" i="12"/>
  <c r="AS41" i="12" s="1"/>
  <c r="AT41" i="12" s="1"/>
  <c r="I40" i="8" s="1"/>
  <c r="K40" i="8" s="1"/>
  <c r="R59" i="12"/>
  <c r="AS59" i="12" s="1"/>
  <c r="AT59" i="12" s="1"/>
  <c r="I58" i="8" s="1"/>
  <c r="K58" i="8" s="1"/>
  <c r="R44" i="12"/>
  <c r="AS44" i="12" s="1"/>
  <c r="AT44" i="12" s="1"/>
  <c r="I43" i="8" s="1"/>
  <c r="K43" i="8" s="1"/>
  <c r="R25" i="7"/>
  <c r="R28" i="7"/>
  <c r="R31" i="7"/>
  <c r="Q25" i="7"/>
  <c r="Q26" i="7"/>
  <c r="Q27" i="7"/>
  <c r="Q28" i="7"/>
  <c r="Q29" i="7"/>
  <c r="Q30" i="7"/>
  <c r="Q31" i="7"/>
  <c r="P25" i="7"/>
  <c r="P26" i="7"/>
  <c r="P27" i="7"/>
  <c r="P28" i="7"/>
  <c r="P29" i="7"/>
  <c r="P30" i="7"/>
  <c r="P31" i="7"/>
  <c r="O25" i="7"/>
  <c r="O26" i="7"/>
  <c r="O27" i="7"/>
  <c r="O28" i="7"/>
  <c r="O29" i="7"/>
  <c r="O30" i="7"/>
  <c r="O31" i="7"/>
  <c r="N25" i="7"/>
  <c r="N26" i="7"/>
  <c r="N27" i="7"/>
  <c r="N28" i="7"/>
  <c r="N29" i="7"/>
  <c r="N30" i="7"/>
  <c r="N31" i="7"/>
  <c r="M25" i="7"/>
  <c r="M26" i="7"/>
  <c r="M27" i="7"/>
  <c r="M28" i="7"/>
  <c r="M29" i="7"/>
  <c r="M30" i="7"/>
  <c r="M31" i="7"/>
  <c r="J25" i="7"/>
  <c r="J28" i="7"/>
  <c r="J31" i="7"/>
  <c r="X32" i="12"/>
  <c r="Q32" i="12"/>
  <c r="O32" i="12"/>
  <c r="X29" i="12"/>
  <c r="Q29" i="12"/>
  <c r="O29" i="12"/>
  <c r="X26" i="12"/>
  <c r="Q26" i="12"/>
  <c r="O26" i="12"/>
  <c r="R29" i="12" l="1"/>
  <c r="AS29" i="12" s="1"/>
  <c r="AT29" i="12" s="1"/>
  <c r="I28" i="8" s="1"/>
  <c r="K28" i="8" s="1"/>
  <c r="R32" i="12"/>
  <c r="AS32" i="12" s="1"/>
  <c r="AT32" i="12" s="1"/>
  <c r="I31" i="8" s="1"/>
  <c r="K31" i="8" s="1"/>
  <c r="R26" i="12"/>
  <c r="AS26" i="12" s="1"/>
  <c r="AT26" i="12" s="1"/>
  <c r="I25" i="8" s="1"/>
  <c r="K25" i="8" s="1"/>
  <c r="X23" i="12"/>
  <c r="Q23" i="12"/>
  <c r="O23" i="12"/>
  <c r="X20" i="12"/>
  <c r="Q20" i="12"/>
  <c r="O20" i="12"/>
  <c r="Q17" i="12"/>
  <c r="O17" i="12"/>
  <c r="X14" i="12"/>
  <c r="Q14" i="12"/>
  <c r="O14" i="12"/>
  <c r="Q11" i="12"/>
  <c r="R23" i="12" l="1"/>
  <c r="AS23" i="12" s="1"/>
  <c r="AT23" i="12" s="1"/>
  <c r="I22" i="8" s="1"/>
  <c r="K22" i="8" s="1"/>
  <c r="R17" i="12"/>
  <c r="AS17" i="12" s="1"/>
  <c r="AT17" i="12" s="1"/>
  <c r="I16" i="8" s="1"/>
  <c r="K16" i="8" s="1"/>
  <c r="R20" i="12"/>
  <c r="AS20" i="12" s="1"/>
  <c r="AT20" i="12" s="1"/>
  <c r="I19" i="8" s="1"/>
  <c r="K19" i="8" s="1"/>
  <c r="R14" i="12"/>
  <c r="AS14" i="12" s="1"/>
  <c r="AT14" i="12" s="1"/>
  <c r="I13" i="8" s="1"/>
  <c r="K13" i="8" s="1"/>
  <c r="R11" i="12"/>
  <c r="AS11" i="12" l="1"/>
  <c r="AT11" i="12" s="1"/>
  <c r="I10" i="8" s="1"/>
  <c r="AA677" i="7"/>
  <c r="E13" i="7" l="1"/>
  <c r="G57" i="7"/>
  <c r="G58" i="7"/>
  <c r="G59" i="7"/>
  <c r="G60" i="7"/>
  <c r="F58" i="7"/>
  <c r="B10" i="7" l="1"/>
  <c r="C13" i="7"/>
  <c r="C16" i="7"/>
  <c r="C19" i="7"/>
  <c r="C22" i="7"/>
  <c r="C25" i="7"/>
  <c r="C28" i="7"/>
  <c r="C31" i="7"/>
  <c r="C34" i="7"/>
  <c r="C37" i="7"/>
  <c r="C40" i="7"/>
  <c r="C43" i="7"/>
  <c r="C46" i="7"/>
  <c r="C49" i="7"/>
  <c r="C52" i="7"/>
  <c r="C55" i="7"/>
  <c r="C58" i="7"/>
  <c r="C10" i="7"/>
  <c r="BO740" i="12" l="1"/>
  <c r="BM740" i="12"/>
  <c r="BL740" i="12"/>
  <c r="BJ740" i="12"/>
  <c r="BZ740" i="12" l="1"/>
  <c r="BY740" i="12"/>
  <c r="BW740" i="12"/>
  <c r="BV740" i="12"/>
  <c r="BK740" i="12"/>
  <c r="CA740" i="12"/>
  <c r="BX740" i="12"/>
  <c r="BU740" i="12"/>
  <c r="BT740" i="12"/>
  <c r="BS740" i="12"/>
  <c r="BR740" i="12"/>
  <c r="BQ740" i="12"/>
  <c r="BP740" i="12"/>
  <c r="BN740" i="12"/>
  <c r="J43" i="7" l="1"/>
  <c r="J58" i="7" l="1"/>
  <c r="J55" i="7"/>
  <c r="J52" i="7"/>
  <c r="J49" i="7"/>
  <c r="J46" i="7"/>
  <c r="J40" i="7"/>
  <c r="J37" i="7"/>
  <c r="J34" i="7"/>
  <c r="J22" i="7"/>
  <c r="J19" i="7"/>
  <c r="J16" i="7"/>
  <c r="J13" i="7"/>
  <c r="J10" i="7"/>
  <c r="M10" i="7" l="1"/>
  <c r="N10" i="7"/>
  <c r="O10" i="7"/>
  <c r="P10" i="7"/>
  <c r="Q10" i="7"/>
  <c r="M11" i="7"/>
  <c r="N11" i="7"/>
  <c r="O11" i="7"/>
  <c r="P11" i="7"/>
  <c r="Q11" i="7"/>
  <c r="M12"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B22" i="7" l="1"/>
  <c r="D22" i="7"/>
  <c r="E22" i="7"/>
  <c r="F22" i="7"/>
  <c r="G22" i="7"/>
  <c r="H22" i="7"/>
  <c r="G23" i="7"/>
  <c r="G24" i="7"/>
  <c r="B25" i="7"/>
  <c r="D25" i="7"/>
  <c r="E25" i="7"/>
  <c r="F25" i="7"/>
  <c r="G25" i="7"/>
  <c r="H25" i="7"/>
  <c r="G26" i="7"/>
  <c r="G27" i="7"/>
  <c r="B28" i="7"/>
  <c r="D28" i="7"/>
  <c r="E28" i="7"/>
  <c r="F28" i="7"/>
  <c r="G28" i="7"/>
  <c r="H28" i="7"/>
  <c r="G29" i="7"/>
  <c r="G30" i="7"/>
  <c r="B31" i="7"/>
  <c r="D31" i="7"/>
  <c r="E31" i="7"/>
  <c r="F31" i="7"/>
  <c r="G31" i="7"/>
  <c r="H31" i="7"/>
  <c r="G32" i="7"/>
  <c r="G33" i="7"/>
  <c r="B34" i="7"/>
  <c r="D34" i="7"/>
  <c r="E34" i="7"/>
  <c r="F34" i="7"/>
  <c r="G34" i="7"/>
  <c r="H34" i="7"/>
  <c r="G35" i="7"/>
  <c r="G36" i="7"/>
  <c r="B37" i="7"/>
  <c r="D37" i="7"/>
  <c r="E37" i="7"/>
  <c r="F37" i="7"/>
  <c r="G37" i="7"/>
  <c r="H37" i="7"/>
  <c r="G38" i="7"/>
  <c r="G39" i="7"/>
  <c r="B40" i="7"/>
  <c r="D40" i="7"/>
  <c r="E40" i="7"/>
  <c r="F40" i="7"/>
  <c r="G40" i="7"/>
  <c r="H40" i="7"/>
  <c r="G41" i="7"/>
  <c r="G42" i="7"/>
  <c r="B43" i="7"/>
  <c r="D43" i="7"/>
  <c r="E43" i="7"/>
  <c r="F43" i="7"/>
  <c r="G43" i="7"/>
  <c r="H43" i="7"/>
  <c r="G44" i="7"/>
  <c r="G45" i="7"/>
  <c r="B46" i="7"/>
  <c r="D46" i="7"/>
  <c r="E46" i="7"/>
  <c r="F46" i="7"/>
  <c r="G46" i="7"/>
  <c r="H46" i="7"/>
  <c r="G47" i="7"/>
  <c r="G48" i="7"/>
  <c r="B49" i="7"/>
  <c r="D49" i="7"/>
  <c r="E49" i="7"/>
  <c r="F49" i="7"/>
  <c r="G49" i="7"/>
  <c r="H49" i="7"/>
  <c r="G50" i="7"/>
  <c r="G51" i="7"/>
  <c r="B52" i="7"/>
  <c r="D52" i="7"/>
  <c r="E52" i="7"/>
  <c r="F52" i="7"/>
  <c r="G52" i="7"/>
  <c r="H52" i="7"/>
  <c r="G53" i="7"/>
  <c r="G54" i="7"/>
  <c r="B55" i="7"/>
  <c r="D55" i="7"/>
  <c r="E55" i="7"/>
  <c r="F55" i="7"/>
  <c r="G55" i="7"/>
  <c r="H55" i="7"/>
  <c r="G56" i="7"/>
  <c r="B58" i="7"/>
  <c r="D58" i="7"/>
  <c r="E58" i="7"/>
  <c r="H58" i="7"/>
  <c r="U10" i="7"/>
  <c r="U11" i="7"/>
  <c r="W11" i="7" s="1"/>
  <c r="U12" i="7"/>
  <c r="U13" i="7"/>
  <c r="W13" i="7" s="1"/>
  <c r="G10" i="7"/>
  <c r="G11" i="7"/>
  <c r="G12" i="7"/>
  <c r="G13" i="7"/>
  <c r="G14" i="7"/>
  <c r="G15" i="7"/>
  <c r="G16" i="7"/>
  <c r="G17" i="7"/>
  <c r="G18" i="7"/>
  <c r="G19" i="7"/>
  <c r="G20" i="7"/>
  <c r="G21" i="7"/>
  <c r="G10" i="8"/>
  <c r="V10" i="7"/>
  <c r="V11" i="7"/>
  <c r="V12" i="7"/>
  <c r="V13" i="7"/>
  <c r="D6" i="7"/>
  <c r="A6" i="7"/>
  <c r="B13" i="7"/>
  <c r="B16" i="7"/>
  <c r="B19" i="7"/>
  <c r="D10" i="7"/>
  <c r="D13" i="7"/>
  <c r="D16" i="7"/>
  <c r="D19" i="7"/>
  <c r="E10" i="7"/>
  <c r="E16" i="7"/>
  <c r="E19" i="7"/>
  <c r="F10" i="7"/>
  <c r="F13" i="7"/>
  <c r="F16" i="7"/>
  <c r="F19" i="7"/>
  <c r="H10" i="7"/>
  <c r="H13" i="7"/>
  <c r="H16" i="7"/>
  <c r="H19" i="7"/>
  <c r="J10" i="8"/>
  <c r="H10" i="8"/>
  <c r="B10" i="8"/>
  <c r="D10" i="8"/>
  <c r="E10" i="8"/>
  <c r="F10" i="8"/>
  <c r="F6" i="8"/>
  <c r="A6" i="8"/>
  <c r="W10" i="7" l="1"/>
  <c r="W12" i="7"/>
  <c r="R10" i="7" l="1"/>
  <c r="R22" i="7"/>
  <c r="R13" i="7"/>
  <c r="R19" i="7"/>
  <c r="R16" i="7"/>
  <c r="I40" i="7" l="1"/>
  <c r="I43" i="7"/>
  <c r="K10" i="8"/>
  <c r="I28" i="7"/>
  <c r="I52" i="7"/>
  <c r="I58" i="7"/>
  <c r="I34" i="7"/>
  <c r="I13" i="7"/>
  <c r="I22" i="7"/>
  <c r="I46" i="7"/>
  <c r="I25" i="7"/>
  <c r="I49" i="7"/>
  <c r="I55" i="7" l="1"/>
  <c r="I19" i="7"/>
  <c r="I10" i="7"/>
  <c r="I16" i="7"/>
  <c r="I37" i="7"/>
  <c r="I31" i="7"/>
</calcChain>
</file>

<file path=xl/comments1.xml><?xml version="1.0" encoding="utf-8"?>
<comments xmlns="http://schemas.openxmlformats.org/spreadsheetml/2006/main">
  <authors>
    <author>Usuario UTP</author>
  </authors>
  <commentList>
    <comment ref="AA25" authorId="0" shapeId="0">
      <text>
        <r>
          <rPr>
            <b/>
            <sz val="9"/>
            <color indexed="81"/>
            <rFont val="Tahoma"/>
            <family val="2"/>
          </rPr>
          <t>Usuario UTP:</t>
        </r>
        <r>
          <rPr>
            <sz val="9"/>
            <color indexed="81"/>
            <rFont val="Tahoma"/>
            <family val="2"/>
          </rPr>
          <t xml:space="preserve">
Se generaron los siguientes soportes: 
 Acta de compromiso
Cronograma de RRC
Rúbrica de  cumplimiento </t>
        </r>
      </text>
    </comment>
  </commentList>
</comments>
</file>

<file path=xl/sharedStrings.xml><?xml version="1.0" encoding="utf-8"?>
<sst xmlns="http://schemas.openxmlformats.org/spreadsheetml/2006/main" count="9853" uniqueCount="3199">
  <si>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</si>
  <si>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</si>
  <si>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</si>
  <si>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</si>
  <si>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</si>
  <si>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</si>
  <si>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</si>
  <si>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</si>
  <si>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</si>
  <si>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</si>
  <si>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</si>
  <si>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</si>
  <si>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</si>
  <si>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</si>
  <si>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</si>
  <si>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</si>
  <si>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</si>
  <si>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</si>
  <si>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</si>
  <si>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</si>
  <si>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</si>
  <si>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</si>
  <si>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</si>
  <si>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</si>
  <si>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</si>
  <si>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</si>
  <si>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</si>
  <si>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</si>
  <si>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</si>
  <si>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</si>
  <si>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</si>
  <si>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</si>
  <si>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</si>
  <si>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</si>
  <si>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</si>
  <si>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</si>
  <si>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</si>
  <si>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</si>
  <si>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</si>
  <si>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</si>
  <si>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</si>
  <si>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</si>
  <si>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Tecnológicos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</si>
  <si>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</si>
  <si>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</si>
  <si>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</si>
  <si>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</si>
  <si>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</si>
  <si>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</si>
  <si>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</si>
  <si>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</si>
  <si>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</si>
  <si>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</si>
  <si>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</si>
  <si>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</si>
  <si>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</si>
  <si>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</si>
  <si>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</si>
  <si>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</si>
  <si>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</si>
  <si>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</si>
  <si>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</si>
  <si>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</si>
  <si>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</si>
  <si>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</si>
  <si>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</si>
  <si>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</si>
  <si>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</si>
  <si>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</si>
  <si>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</si>
  <si>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</si>
  <si>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</si>
  <si>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</si>
  <si>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</si>
  <si>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</si>
  <si>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</si>
  <si>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</si>
  <si>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</si>
  <si>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</si>
  <si>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</si>
  <si>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</si>
  <si>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</si>
  <si>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</si>
  <si>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</si>
  <si>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</si>
  <si>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</si>
  <si>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</si>
  <si>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</si>
  <si>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</si>
  <si>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</si>
  <si>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</si>
  <si>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</si>
  <si>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</si>
  <si>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</si>
  <si>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</si>
  <si>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</si>
  <si>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</si>
  <si>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</si>
  <si>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</si>
  <si>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</si>
  <si>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</si>
  <si>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</si>
  <si>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</si>
  <si>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</si>
  <si>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</si>
  <si>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</si>
  <si>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</si>
  <si>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</si>
  <si>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</si>
  <si>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</si>
  <si>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</si>
  <si>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</si>
  <si>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</si>
  <si>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</si>
  <si>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</si>
  <si>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</si>
  <si>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</si>
  <si>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</si>
  <si>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</si>
  <si>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</si>
  <si>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</si>
  <si>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</si>
  <si>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</si>
  <si>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</si>
  <si>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</si>
  <si>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</si>
  <si>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</si>
  <si>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</si>
  <si>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</si>
  <si>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</si>
  <si>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</si>
  <si>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</si>
  <si>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</si>
  <si>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</si>
  <si>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</si>
  <si>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</si>
  <si>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</si>
  <si>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</si>
  <si>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</si>
  <si>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</si>
  <si>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</si>
  <si>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</si>
  <si>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</si>
  <si>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</si>
  <si>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MEDIO ALTO</t>
  </si>
  <si>
    <t>MEDIO BAJO</t>
  </si>
  <si>
    <t>Derechos_Humanos</t>
  </si>
  <si>
    <t>Seguridad_y_Salud_en_el_trabajo</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</si>
  <si>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</si>
  <si>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</si>
  <si>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</si>
  <si>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</si>
  <si>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</si>
  <si>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</si>
  <si>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</si>
  <si>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</si>
  <si>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</si>
  <si>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</si>
  <si>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</si>
  <si>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</si>
  <si>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</si>
  <si>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</si>
  <si>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</si>
  <si>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</si>
  <si>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</si>
  <si>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</si>
  <si>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</si>
  <si>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</si>
  <si>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</si>
  <si>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</si>
  <si>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</si>
  <si>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</si>
  <si>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LUIS FERNANDO GAVIRIA TRUJILLO</t>
  </si>
  <si>
    <t>LUZ SOCORRO LEONTES LENNIS</t>
  </si>
  <si>
    <t>MARIA TERESA VELEZ ANGEL</t>
  </si>
  <si>
    <t>LILIANA ARDILA GOMEZ</t>
  </si>
  <si>
    <t>DIANA PATRICIA JURADO RAMIREZ</t>
  </si>
  <si>
    <t>SANDRA YAMILE CALVO CATAÑO</t>
  </si>
  <si>
    <t>OSWALDO AGUDELO  GONZALEZ</t>
  </si>
  <si>
    <t>MARGARITA MARIA FAJARDO TORRES</t>
  </si>
  <si>
    <t>WILSON ARENAS VALENCIA</t>
  </si>
  <si>
    <t>ENIS PAOLA GARCIA GARCIA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</si>
  <si>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</si>
  <si>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</si>
  <si>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</si>
  <si>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</si>
  <si>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</si>
  <si>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</si>
  <si>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</si>
  <si>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</si>
  <si>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</si>
  <si>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</si>
  <si>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FACULTAD_INGENIERÍA_MECÁNICA</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</si>
  <si>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</si>
  <si>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</si>
  <si>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</si>
  <si>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</si>
  <si>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</si>
  <si>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</si>
  <si>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</si>
  <si>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</si>
  <si>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</si>
  <si>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</si>
  <si>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</si>
  <si>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</si>
  <si>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</si>
  <si>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</si>
  <si>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</si>
  <si>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</si>
  <si>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</si>
  <si>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</si>
  <si>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</si>
  <si>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</si>
  <si>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</si>
  <si>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</si>
  <si>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</si>
  <si>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</si>
  <si>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</si>
  <si>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</si>
  <si>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</si>
  <si>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</si>
  <si>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</si>
  <si>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</si>
  <si>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</si>
  <si>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</si>
  <si>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</si>
  <si>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</si>
  <si>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</si>
  <si>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</si>
  <si>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</si>
  <si>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</si>
  <si>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</si>
  <si>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</si>
  <si>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</si>
  <si>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</si>
  <si>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</si>
  <si>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</si>
  <si>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</si>
  <si>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</si>
  <si>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</si>
  <si>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</si>
  <si>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</si>
  <si>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</si>
  <si>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</si>
  <si>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</si>
  <si>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</si>
  <si>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</si>
  <si>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</si>
  <si>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</si>
  <si>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</si>
  <si>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</si>
  <si>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</si>
  <si>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</si>
  <si>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JHONNIERS GUERRERO ERAZO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</si>
  <si>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</si>
  <si>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</si>
  <si>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</si>
  <si>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</si>
  <si>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</si>
  <si>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</si>
  <si>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</si>
  <si>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</si>
  <si>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</si>
  <si>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</si>
  <si>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</si>
  <si>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ORGANISMO_CERTIFICADOR_DE_SISTEMAS_DE_GESTIÓN_QLCT</t>
  </si>
  <si>
    <t>DIEGO PAREDES CUERVO</t>
  </si>
  <si>
    <t>LABORATORIO_QUÍMICA_AMBIENTAL</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</si>
  <si>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</si>
  <si>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</si>
  <si>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</si>
  <si>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</si>
  <si>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</si>
  <si>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</si>
  <si>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</si>
  <si>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</si>
  <si>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</si>
  <si>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</si>
  <si>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</si>
  <si>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</si>
  <si>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</si>
  <si>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</si>
  <si>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</si>
  <si>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</si>
  <si>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</si>
  <si>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</si>
  <si>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</si>
  <si>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</si>
  <si>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</si>
  <si>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</si>
  <si>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</si>
  <si>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</si>
  <si>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</si>
  <si>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</si>
  <si>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CLASE RIESGO</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</si>
  <si>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</si>
  <si>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</si>
  <si>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</si>
  <si>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</si>
  <si>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</si>
  <si>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</si>
  <si>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</si>
  <si>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</si>
  <si>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</si>
  <si>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</si>
  <si>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</si>
  <si>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</si>
  <si>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</si>
  <si>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</si>
  <si>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</si>
  <si>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</si>
  <si>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</si>
  <si>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</si>
  <si>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</si>
  <si>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</si>
  <si>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</si>
  <si>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</si>
  <si>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</si>
  <si>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</si>
  <si>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</si>
  <si>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</si>
  <si>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</si>
  <si>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</si>
  <si>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</si>
  <si>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</si>
  <si>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</si>
  <si>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</si>
  <si>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</si>
  <si>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</si>
  <si>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</si>
  <si>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</si>
  <si>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</si>
  <si>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</si>
  <si>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</si>
  <si>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</si>
  <si>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</si>
  <si>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</si>
  <si>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</si>
  <si>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</si>
  <si>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</si>
  <si>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</si>
  <si>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</si>
  <si>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</si>
  <si>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</si>
  <si>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</si>
  <si>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</si>
  <si>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</si>
  <si>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</si>
  <si>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</si>
  <si>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</si>
  <si>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</si>
  <si>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</si>
  <si>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</si>
  <si>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</si>
  <si>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</si>
  <si>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</si>
  <si>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</si>
  <si>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</si>
  <si>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</si>
  <si>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</si>
  <si>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</si>
  <si>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</si>
  <si>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</si>
  <si>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</si>
  <si>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</si>
  <si>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</si>
  <si>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</si>
  <si>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</si>
  <si>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</si>
  <si>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</si>
  <si>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</si>
  <si>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</si>
  <si>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</si>
  <si>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</si>
  <si>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</si>
  <si>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</si>
  <si>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</si>
  <si>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</si>
  <si>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</si>
  <si>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</si>
  <si>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</si>
  <si>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</si>
  <si>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</si>
  <si>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</si>
  <si>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</si>
  <si>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</si>
  <si>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</si>
  <si>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</si>
  <si>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</si>
  <si>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</si>
  <si>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</si>
  <si>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</si>
  <si>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</si>
  <si>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</si>
  <si>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</si>
  <si>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</si>
  <si>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</si>
  <si>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</si>
  <si>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</si>
  <si>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</si>
  <si>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</si>
  <si>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</si>
  <si>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</si>
  <si>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</si>
  <si>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</si>
  <si>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</si>
  <si>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</si>
  <si>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</si>
  <si>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</si>
  <si>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</si>
  <si>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</si>
  <si>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</si>
  <si>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</si>
  <si>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</si>
  <si>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</si>
  <si>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</si>
  <si>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</si>
  <si>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</si>
  <si>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</si>
  <si>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</si>
  <si>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</si>
  <si>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</si>
  <si>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</si>
  <si>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</si>
  <si>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</si>
  <si>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</si>
  <si>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</si>
  <si>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</si>
  <si>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</si>
  <si>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</si>
  <si>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</si>
  <si>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</si>
  <si>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</si>
  <si>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</si>
  <si>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</si>
  <si>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</si>
  <si>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</si>
  <si>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</si>
  <si>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</si>
  <si>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</si>
  <si>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</si>
  <si>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</si>
  <si>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</si>
  <si>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</si>
  <si>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</si>
  <si>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</si>
  <si>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JHONIERS GUERRERO ERAZO</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</si>
  <si>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</si>
  <si>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</si>
  <si>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</si>
  <si>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</si>
  <si>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</si>
  <si>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</si>
  <si>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</si>
  <si>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</si>
  <si>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</si>
  <si>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</si>
  <si>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</si>
  <si>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</si>
  <si>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</si>
  <si>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LABORATORIO_BIOLOGÍA_MOLECULAR</t>
  </si>
  <si>
    <t>JUAN CARLOS SEPÚLVEDA</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</si>
  <si>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</si>
  <si>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</si>
  <si>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</si>
  <si>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</si>
  <si>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</si>
  <si>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</si>
  <si>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 QUÍMICA AMBIENTAL</t>
  </si>
  <si>
    <t>LABORATORIO_DE_METROLOGIA_DE_VARIABLES_ELECTRICAS</t>
  </si>
  <si>
    <t xml:space="preserve"> LINA MARÍA SUÁREZ GUZMÁN</t>
  </si>
  <si>
    <t>TITO MORALES PINZÓN</t>
  </si>
  <si>
    <t>JUAN PABLO TRUJILLO LEMUS</t>
  </si>
  <si>
    <t>CECILIA LUCA ESCOBAR VEKEMAN</t>
  </si>
  <si>
    <t>GIOVANNI GARCÍA CASTRO</t>
  </si>
  <si>
    <t>VALENTINA KALLEWAARD ECHEVERRI</t>
  </si>
  <si>
    <t>LUZ STELLA RAMIREZ ARISTIZABAL</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</si>
  <si>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</si>
  <si>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</si>
  <si>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</si>
  <si>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</si>
  <si>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</si>
  <si>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</si>
  <si>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</si>
  <si>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</si>
  <si>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</si>
  <si>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</si>
  <si>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</si>
  <si>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</si>
  <si>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</si>
  <si>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</si>
  <si>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</si>
  <si>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</si>
  <si>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</si>
  <si>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</si>
  <si>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</si>
  <si>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</si>
  <si>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</si>
  <si>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</si>
  <si>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</si>
  <si>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</si>
  <si>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</si>
  <si>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</si>
  <si>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</si>
  <si>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</si>
  <si>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</si>
  <si>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</si>
  <si>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</si>
  <si>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</si>
  <si>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</si>
  <si>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</si>
  <si>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</si>
  <si>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</si>
  <si>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</si>
  <si>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</si>
  <si>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</si>
  <si>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</si>
  <si>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</si>
  <si>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</si>
  <si>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</si>
  <si>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</si>
  <si>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</si>
  <si>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</si>
  <si>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</si>
  <si>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</si>
  <si>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</si>
  <si>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</si>
  <si>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</si>
  <si>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</si>
  <si>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</si>
  <si>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</si>
  <si>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</si>
  <si>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</si>
  <si>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</si>
  <si>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</si>
  <si>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</si>
  <si>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</si>
  <si>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</si>
  <si>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</si>
  <si>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</si>
  <si>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</si>
  <si>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</si>
  <si>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</si>
  <si>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</si>
  <si>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</si>
  <si>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</si>
  <si>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</si>
  <si>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</si>
  <si>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LABORATORIO_METROLOGÍA_DIMENSIONAL</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</si>
  <si>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</si>
  <si>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</si>
  <si>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</si>
  <si>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</si>
  <si>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</si>
  <si>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</si>
  <si>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</si>
  <si>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</si>
  <si>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</si>
  <si>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</si>
  <si>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</si>
  <si>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</si>
  <si>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</si>
  <si>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</si>
  <si>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</si>
  <si>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</si>
  <si>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</si>
  <si>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</si>
  <si>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</si>
  <si>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</si>
  <si>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</si>
  <si>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</si>
  <si>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</si>
  <si>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</si>
  <si>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</si>
  <si>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</si>
  <si>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</si>
  <si>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</si>
  <si>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Falta de financiación externa o interna para el fortalecimiento de los investigadores. </t>
  </si>
  <si>
    <t xml:space="preserve">Grupos de Investigación sin reconocimiento por MinCiencias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</si>
  <si>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</si>
  <si>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</si>
  <si>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Investigadores sin reconocimiento ante MinCiencias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</si>
  <si>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</si>
  <si>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</si>
  <si>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</si>
  <si>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</si>
  <si>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</si>
  <si>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</si>
  <si>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</si>
  <si>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</si>
  <si>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t>
  </si>
  <si>
    <t>Profesional</t>
  </si>
  <si>
    <t>Preventivo</t>
  </si>
  <si>
    <t>Detectivo</t>
  </si>
  <si>
    <t>Índice de variación de contratos  de transferencia de activos de conocimiento: No de contratos de transferencia de activos de conocimiento 2023/ No de contratos de transferencia de activos de conocimiento 2022</t>
  </si>
  <si>
    <t xml:space="preserve">No de Grupos de Investigación Reconocios por MinCiencias y categoría de cada grupo. </t>
  </si>
  <si>
    <t xml:space="preserve">Se esta realizando el acompañamiento a cada uno de los grupos de investigación, con el fin de que no pierdan su reconocimiento ante MinCiencias y que permita mejorar su clasificación. </t>
  </si>
  <si>
    <t xml:space="preserve">Se esta realizando el acompañamiento a cada uno de los grupos de investigación y sus integrantes, con el fin de que no pierdan su reconocimiento ante MinCiencias y que permita mejorar su clasificación. </t>
  </si>
  <si>
    <t xml:space="preserve">No de Investigadores reconocidos por MinCiencias y categoría de cada uno.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</si>
  <si>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</si>
  <si>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</si>
  <si>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</si>
  <si>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La posible desarticulación con el contexto por  la poca contribución de la Universidad al análisis y la búsqueda de soluciones a los problemas de la sociedad, debido a la gestión de la universidad sin tener en cuenta su contexto
</t>
  </si>
  <si>
    <t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t>
  </si>
  <si>
    <t>*Baja incidencia en el medio.
*Desaprovechamiento de oportunidades de gestión de recursos.
*Pérdida de crédibilidad institucional.
*Comunidad Universitaria y egresados que no puede acceder a oportunidades académicas, de investigación y/o laborales.</t>
  </si>
  <si>
    <t>Seguimiento a los Planes operativos de los proyectos de gestión del contexto y visibilidad nacional e internacional</t>
  </si>
  <si>
    <t>Estudios de contexto que permitan que aporten a la toma de decisiones</t>
  </si>
  <si>
    <t>Prestación de servicio No. 5637</t>
  </si>
  <si>
    <t>Cumplimiento de los proyectos de "Gestión de contexto y visibilidad nacional e internacional"</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</si>
  <si>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</si>
  <si>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</si>
  <si>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</si>
  <si>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</si>
  <si>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</si>
  <si>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</si>
  <si>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</si>
  <si>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</si>
  <si>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</si>
  <si>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</si>
  <si>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</si>
  <si>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PRIORIDAD
INICIAL 
(Riesgo inherente)</t>
  </si>
  <si>
    <t>CALIFICACIÓN DEL RIESGO RESIDUAL</t>
  </si>
  <si>
    <t>PRIORIZACIÓN INICIAL</t>
  </si>
  <si>
    <t>R14</t>
  </si>
  <si>
    <t>R9</t>
  </si>
  <si>
    <t>R17</t>
  </si>
  <si>
    <t>R3, R4</t>
  </si>
  <si>
    <t>R7</t>
  </si>
  <si>
    <t>R19</t>
  </si>
  <si>
    <t>R12, R13</t>
  </si>
  <si>
    <t>R5</t>
  </si>
  <si>
    <t>R18</t>
  </si>
  <si>
    <t>R8, R20</t>
  </si>
  <si>
    <t>R11</t>
  </si>
  <si>
    <t>R6, R15, R16</t>
  </si>
  <si>
    <t>R10</t>
  </si>
  <si>
    <t>R1, R2, R21</t>
  </si>
  <si>
    <t>FUERTE</t>
  </si>
  <si>
    <t>ACEPTABLE</t>
  </si>
  <si>
    <t>DEBIL</t>
  </si>
  <si>
    <t>INEXISTENTE</t>
  </si>
  <si>
    <t>VALORACIÓN DEL CONTROL</t>
  </si>
  <si>
    <t>CUMPLIMIENTO_TOTAL</t>
  </si>
  <si>
    <t>Pendiente Evaluación de eficacia</t>
  </si>
  <si>
    <t>Sin evaluación de eficiacia por no cumplimiento de la acción</t>
  </si>
  <si>
    <t>Eficaz</t>
  </si>
  <si>
    <t>No eficaz</t>
  </si>
  <si>
    <t>Sin problemas ni limitantes</t>
  </si>
  <si>
    <t>CONTINUA LA ACCIÓN ANTERIOR</t>
  </si>
  <si>
    <t>Realizar los correctivos que den lugar acordados con la interventoría /supervisión y la oficina jurídica</t>
  </si>
  <si>
    <t xml:space="preserve">Interventor/Supervisor </t>
  </si>
  <si>
    <t xml:space="preserve">Realizar plan de mejoramiento </t>
  </si>
  <si>
    <t xml:space="preserve">Profesional  PDI 
Interventor/Supervisor </t>
  </si>
  <si>
    <t xml:space="preserve">En cuanto a la ejecución de los contratos 2022 y 2023, y proyectos especiales, se cuenta con una ejecución adecuada de los mismos. 
Actualmente en ejeución 
</t>
  </si>
  <si>
    <t>El sistema de alertas ha permitido llevar un control a los supervisores de los contratos a cargo puesto permite evidenciar ocn tiempo necesidades de adición , prorrogas, reinicios entre otras actividades</t>
  </si>
  <si>
    <t>Este apoyo al seguimiento permite apoyar a los supervisores en revisar detllaes generales a los inormes de contratistas como avances, productos cargados, fechas, certificaciones</t>
  </si>
  <si>
    <t>Esta formato ha permitido que los interventores y supervisores previo a radicar pólizas a Gestión de la contratación, puedan revisarlas e identificar inconsistencias</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</si>
  <si>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</si>
  <si>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</si>
  <si>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Los controles implementados han permitido mantener un control y generar las alertas correspondientes para el manejo presupuestal.</t>
  </si>
  <si>
    <t>RIESGO CONTROLADO</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</si>
  <si>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</si>
  <si>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</si>
  <si>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</si>
  <si>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Actualmente se cuenta con 118 grupos de investigación  reconocidos por MinCiencias, en las siguientes categorías: 
A1: 14
A: 24
B: 30
C: 42
SC: 8</t>
  </si>
  <si>
    <t>Se han realizado 6 Jornadas de Sensibilización del Estatuto de Propiedad Intelectual entre la comunidad universitaria</t>
  </si>
  <si>
    <t>Se están realizando convocatorias períodicas para la financiaciónde proyectos de investigación de los Grupos y productos (Libros, artículos)</t>
  </si>
  <si>
    <t xml:space="preserve">Se esta realizando periodicamente programas de formación para los investigadores en diferentes temáticas. </t>
  </si>
  <si>
    <t>Se esta revisando para actualización el Acuerdo y Resolución que reglamenta lo relacionado a la investigación.</t>
  </si>
  <si>
    <t>La aplicación de los controles existentes permiten la generación de productos a los grupos de investigación e investigadores que impacten la medición realizada por MinCiencias</t>
  </si>
  <si>
    <t>Falta de seguimiento a las fechas de vencimiento a los registros calificados</t>
  </si>
  <si>
    <t>No renovación del registro calificado de un programa académico</t>
  </si>
  <si>
    <t>Perdida del registro calificado de uno de los programas que hacen parte de la facultad</t>
  </si>
  <si>
    <t>No ofrecimiento del programa académico
Perdida de imagen de la Institución</t>
  </si>
  <si>
    <t>Vicerrectoría académica hace el seguimiento de las fechas de los registros calificados</t>
  </si>
  <si>
    <t>Profesional Vicerrectoria academica.
Decano y directores del programa</t>
  </si>
  <si>
    <t>Número de programas que no renuevan su registro calificado</t>
  </si>
  <si>
    <t>Cambios de las normas que rigen los procesos de renovación de registro calificado</t>
  </si>
  <si>
    <t>Cambios de los estandares de reconocimiento y medición de Grupos de Investigación por parte de Colciencias</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</si>
  <si>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</si>
  <si>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</si>
  <si>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</si>
  <si>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Conovocatorias internas y externas de la Vicerrectoría de Investigaciones, Innovación y Extensión</t>
  </si>
  <si>
    <t>Funcionario delegado por la Vicerrectoría de Investigaciones</t>
  </si>
  <si>
    <t># de grupos categorizados en Colciencias que bajan de categoría</t>
  </si>
  <si>
    <t>Verificar la participación de los grupos en las convocatorias de medición.</t>
  </si>
  <si>
    <t>Desactualización de la información del Grupo de Investigación en la plataforma de Colciencias</t>
  </si>
  <si>
    <t>Sistema de información para la toma de decisiones</t>
  </si>
  <si>
    <t>Vicerrectoría de Investigaciones</t>
  </si>
  <si>
    <t>Consulta al sistema de información de la Vicerrectoría de Investigaciones</t>
  </si>
  <si>
    <t>Poca claridad en las lineas de investigación a ser apoyadas por la Institución para el otorgamiento de recuros que soporte el proceso de los grupos</t>
  </si>
  <si>
    <t>Impulso a la publicación de artículos en revistas indexasa y artículos en idioma ingles</t>
  </si>
  <si>
    <t>Promover la publicación de resultados de las investigaciones de los grupos.</t>
  </si>
  <si>
    <t>Deficiencia presupuestal para el fomento de las actividades de extensión</t>
  </si>
  <si>
    <t>Disminución de las actividades de extensión que la Facultad realiza</t>
  </si>
  <si>
    <t>Poca actividad de extensión de la facultad</t>
  </si>
  <si>
    <t>Indicadores de la Universidad afectados
Reducción en los recursos propios de la institución</t>
  </si>
  <si>
    <t>Acuerdo 21 de 2007</t>
  </si>
  <si>
    <t># de proyectos de extensión generados y sistematizados</t>
  </si>
  <si>
    <t>Desinteres por formular o participar en las actividades de extensión de la facultad y la universidad</t>
  </si>
  <si>
    <t xml:space="preserve">Indicadores de Gestión </t>
  </si>
  <si>
    <t xml:space="preserve">Oficina de Planeación </t>
  </si>
  <si>
    <t xml:space="preserve">Falta de registro de la información de extensión que realiza la Facultad </t>
  </si>
  <si>
    <t xml:space="preserve">Aplicativo de Extensión </t>
  </si>
  <si>
    <t>Poca demanda de los servicios ofrecidos por la facultad</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</si>
  <si>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</si>
  <si>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</si>
  <si>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</si>
  <si>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 xml:space="preserve">Consejo de Facultad </t>
  </si>
  <si>
    <t>(#de proyectos con deficti/ total  proyedtos) * 100%</t>
  </si>
  <si>
    <t xml:space="preserve">Búsqueda de nuevos clientes / Proyectos </t>
  </si>
  <si>
    <t>Presupuestos con gastos por encima del punto de equilibrio</t>
  </si>
  <si>
    <t>Registro de Proyectos especiales                                                                                                                                                                                                                                                                                                                                                                                                                                                          Creación y asignación del 511</t>
  </si>
  <si>
    <t>Reducción de gastos de funcionamiento</t>
  </si>
  <si>
    <t>Sobrecarga de trabajo en docentes que realizan labores de coordinación y ejecución de proyectos</t>
  </si>
  <si>
    <t>Asignación por para parte del Consejo de Facultad</t>
  </si>
  <si>
    <t>Reducción de sobrecarga</t>
  </si>
  <si>
    <t>Nombramiento de docentes de planta en cargos administrativos</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</si>
  <si>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</si>
  <si>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</si>
  <si>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</si>
  <si>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 xml:space="preserve">Reporte de necesidades a la Vice Administrativa y Académica </t>
  </si>
  <si>
    <t>Consejo de Facultad</t>
  </si>
  <si>
    <t>(# de docentes de planta en cargos administrativos y jubilados)/ Total  de docentes  de planta</t>
  </si>
  <si>
    <t>Jubilación de docentes que no han sido reemplazados</t>
  </si>
  <si>
    <t xml:space="preserve">Nombramiento Docentes  Transitorios </t>
  </si>
  <si>
    <t xml:space="preserve">Vicerrectoría Académica </t>
  </si>
  <si>
    <t xml:space="preserve">Concurso Docente </t>
  </si>
  <si>
    <t>Bajo seguimiento a las fechas de vencimiento a los registros calificados</t>
  </si>
  <si>
    <t xml:space="preserve">Perdida del registro calificado de uno de los programas que hacen parte de la facultad. </t>
  </si>
  <si>
    <t>Suspención de la oferta  del  el programa .
No apertura de nuevas cohortes.
Perdida de imagen de la Institución.</t>
  </si>
  <si>
    <t xml:space="preserve">Alertas emitidas por la Vicerrectoría Académica con las fechas de vencimiento de los registros calificados. 
 </t>
  </si>
  <si>
    <t xml:space="preserve">Contratista </t>
  </si>
  <si>
    <t xml:space="preserve">Numero de rprogramas sin RRC /Total de programas*100 </t>
  </si>
  <si>
    <t>Implementar una estrategia de control   oportuno desde la Decanatura para la renovación de los registros califcados</t>
  </si>
  <si>
    <t>VICERRECTORIA  ACADÉMICA</t>
  </si>
  <si>
    <t>Poco  conocimiento sobre las implicaciones del riesgo para la institución, el programa, y la facultad</t>
  </si>
  <si>
    <t xml:space="preserve">Alerta de la facultad  con cronogama de actividades para el cumplimiento de las fechas 
</t>
  </si>
  <si>
    <t>Contratista</t>
  </si>
  <si>
    <t>Cambios en las normas o estándares de calidad</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</si>
  <si>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</si>
  <si>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</si>
  <si>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</si>
  <si>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Alertas emitidas por la Vicerrectoría Académica con las fechas de vencimiento de la acreditación de los programas .
</t>
  </si>
  <si>
    <t>Número de programas sin RA / Total de programas acreditados *100</t>
  </si>
  <si>
    <t>Baja ejecución de los planes de mejoramiento asociado a los procesos de autoevaluación.</t>
  </si>
  <si>
    <t>Formulación  y seguimiento inadecuados a los  planes de mejoramiento</t>
  </si>
  <si>
    <t>Cambios en las normas o estándares calificación de MinCiencias</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</si>
  <si>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</si>
  <si>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</si>
  <si>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</si>
  <si>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Acompañamiento a los grupos de investigación por parte de la Vicerrectoría de Investigaciones y la Facultad</t>
  </si>
  <si>
    <t>N° de grupos de investigación que bajan de categoria / N°Total de grupos categorizados en MinCiencias</t>
  </si>
  <si>
    <t>Pocos  recursos para el proceso de investigación</t>
  </si>
  <si>
    <t xml:space="preserve"> No se tiene infraestructura adecuada en los laboratorios para la práctica investigativa</t>
  </si>
  <si>
    <t xml:space="preserve">El control se mantiene </t>
  </si>
  <si>
    <t>Se conservan el número de grupos de investigación y su categorización hasta esta  fecha de corte es: 
CATEGORÍA A : 4
CATEGORÍA B:  4
CATEGORÍA C:  5
SIN CATEGORÍA: 1   
NO RECONOCIDO: 1</t>
  </si>
  <si>
    <t>No de renovación del registro calificado de un programa académico</t>
  </si>
  <si>
    <t>Pérdida del registro calificado de uno de los programas que hacen parte de la Facultad</t>
  </si>
  <si>
    <t>No ofrecimiento del programa académico
Pérdida de imagen de la Institución</t>
  </si>
  <si>
    <t xml:space="preserve">Control permanente por parte de la Vicerrectoría Académica de las fechas de vencimiento de los registro calificados, publicados en la pagina web </t>
  </si>
  <si>
    <t>No. de veces que no se ha renovado el registro Calificado de alguno de los programas de la Facultad</t>
  </si>
  <si>
    <t xml:space="preserve">Comité técnico, controla y verifica los requisitos de acreditación periódicamentey los requisitos legales aplicables </t>
  </si>
  <si>
    <t xml:space="preserve">Envio de memorando 1 año antes del vencimiento del registro calificado por parte de la Vicerrectoria Académica </t>
  </si>
  <si>
    <t xml:space="preserve">Profesional de la Vice Académica </t>
  </si>
  <si>
    <t xml:space="preserve">Matriz de segumiento de los registros calificados del programa, priorizado </t>
  </si>
  <si>
    <t xml:space="preserve">Profesional de Apoyo FACIEM </t>
  </si>
  <si>
    <t>El estudiante presenta dificultades socioeconómicas para continuar en el programa académico</t>
  </si>
  <si>
    <t>Incremento de la deserción estudiantil</t>
  </si>
  <si>
    <t xml:space="preserve">Aumento en el  índice de deserción de los programas de pregrado que hacen parte de la Facultad </t>
  </si>
  <si>
    <t>Indicadores de la Universidad afectados
Disminución de los recursos de la Universidad</t>
  </si>
  <si>
    <t>Programa PAI de la Vicerrectoría de Responsabilidad Social y Bienestar Universitario</t>
  </si>
  <si>
    <t xml:space="preserve">Sistema de Información </t>
  </si>
  <si>
    <t>Índice de Deserción estudiantes de la Facultad</t>
  </si>
  <si>
    <t>Los currículos de las asignaturas no permiten el buen desempeño del estudiante</t>
  </si>
  <si>
    <t>Bajo conocimiento del docente en Pedagogía y Didáctica</t>
  </si>
  <si>
    <t xml:space="preserve">Actualización curricular  de los programas alineados a las necesidades del entorno  </t>
  </si>
  <si>
    <t xml:space="preserve">No otorgamiento de la acreditación o pérdida de la misma en uno de los programas que hacen parte de la facultad (nacional e Internacional) </t>
  </si>
  <si>
    <t>Indicadores de la Universidad afectados
Afectación de la acreditación institucional
Pérdida de imagen institucional</t>
  </si>
  <si>
    <t>Aplicativo SIPAME</t>
  </si>
  <si>
    <t>Número de  Programas académicos sin acreditación y número de programas académicos no renovados</t>
  </si>
  <si>
    <t>Falta de claridad en el proceso y planeación de la destinación de los recursos asignados para cumplir con los planes de mejoramiento</t>
  </si>
  <si>
    <t>Profesional Apoyo FACIEM</t>
  </si>
  <si>
    <t>Desconocimiento de las normas y los estándares éticos que rigen a la Universidad.</t>
  </si>
  <si>
    <t>Fraude en calificaciones de los estudiantes</t>
  </si>
  <si>
    <t>Favorecimiento en exámenes, evaluaciones o trabajos a los estudiantes</t>
  </si>
  <si>
    <t>Procesos disciplinarios y penales
Demandas a la Universidad</t>
  </si>
  <si>
    <t>Las normas y estándares se definen en el Estatuto Docente y reglamento estudiantil cual se da a conocer a toda la comunidad académica  FACIEM</t>
  </si>
  <si>
    <t xml:space="preserve">No. de quejas recibidas relacionadas con fraude en calificaciones </t>
  </si>
  <si>
    <t>Socializar en semana de inducción temas como: fraude en las calificaciones, derechos de autor, entre otros, basados en el reglamento estudiantil</t>
  </si>
  <si>
    <t xml:space="preserve">Incumplimiento del plan de trabajo docente en términos de investigación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</si>
  <si>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</si>
  <si>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</si>
  <si>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</si>
  <si>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Convocatorias internas y externas de la Vicerrectoría de Investigaciones, Innovación y Extensión</t>
  </si>
  <si>
    <t>Número de Grupos de investigación vinculados a la Facultad que descienden en el escalafón de Colciencias</t>
  </si>
  <si>
    <t>Estatuto docente</t>
  </si>
  <si>
    <t>Desconocimiento de las normas que rigen en materia de derecho de autor.</t>
  </si>
  <si>
    <t>Violación a los derechos de autor</t>
  </si>
  <si>
    <t>Infracciones  derechos de autor con uso sin autorización de trabajos e iniciativas de los autores</t>
  </si>
  <si>
    <t>Procesos disciplinarios y penales
Demandas a la Universidad
Aumento de peticiones, quejas y reclamos</t>
  </si>
  <si>
    <t>Estatuto de propiedad intelectual</t>
  </si>
  <si>
    <t>Número de quejas recibidas relacionadas con la violación de los derechos de autor</t>
  </si>
  <si>
    <t>Falta de seguimiento a los proyectos de investigación</t>
  </si>
  <si>
    <t>Actividades de extensión  que no cumplen con las normas o procedimientos establecidos para su desarrollo</t>
  </si>
  <si>
    <t xml:space="preserve">Número de actividades de extensión realizas en la vigencia </t>
  </si>
  <si>
    <t>Desinterés por formular o participar en las actividades de extensión de la facultad</t>
  </si>
  <si>
    <t>Aplicativo de extensión</t>
  </si>
  <si>
    <t xml:space="preserve">Falta de conocimiento e interés de las empresas e instituciones de los servicios de extensión ofertados por la FACIEM </t>
  </si>
  <si>
    <t xml:space="preserve">Unidad  de Proyectos FACIEM en búsqueda permanente de proyectos de extensión y divulgación del portafolio FACIEM </t>
  </si>
  <si>
    <t>Proyectos especiales con déficit presupuestal</t>
  </si>
  <si>
    <t>Afectación al fondo de la facultad
Incumplimiento de los compromisos pactados en el proyecto
Demandas por incumplimientos</t>
  </si>
  <si>
    <t>Número de  Proyectos especiales que no alcanzan el punto de equilibrio</t>
  </si>
  <si>
    <t>Implementar acciones relacionadas con la difusión de los servicios de la facultad</t>
  </si>
  <si>
    <t>Presupuestos mal diseñados o falta de planeación de las actividades</t>
  </si>
  <si>
    <t>Implementar acciones relacionadas con la proyección de los proyectos la facultad</t>
  </si>
  <si>
    <t xml:space="preserve">Aprobación del Consejo de Facultad de los presupuestos de cada proyecto de extensión </t>
  </si>
  <si>
    <t>Coordinador Proyecto</t>
  </si>
  <si>
    <t>Malas prácticas pedagógicas</t>
  </si>
  <si>
    <t>Baja calidad de la labor docente</t>
  </si>
  <si>
    <t>Docentes con baja competencia para ejercer las actividades asignadas</t>
  </si>
  <si>
    <t>Pérdida de la calidad del programa académico
Aumento de peticiones, quejas y reclamos
Pérdida de imagen institucional</t>
  </si>
  <si>
    <t>Evaluación docente</t>
  </si>
  <si>
    <t>Porcentaje de satisfacción de los estudiantes frente a la labor docente (evaluación del desempeño)</t>
  </si>
  <si>
    <t>Grupos de estudiantes superiores a las políticas institucionales de creación de grupos</t>
  </si>
  <si>
    <t xml:space="preserve">Formulación del plan de mejoramiento docente  a las calificaciones inferiores a 4.0 y retroalimentación de las observaciones </t>
  </si>
  <si>
    <t>Director del programa</t>
  </si>
  <si>
    <t>Se aplica y es eficaz</t>
  </si>
  <si>
    <t>No se cuenta con una estrategia directa para la promoción de los posgrados de la Facultad</t>
  </si>
  <si>
    <t>No lanzamiento de cohorte por falta de estudiantes inscritos en los programas de posgrado de la facultad</t>
  </si>
  <si>
    <t>La no inscripción de estudiantes en los programas de posgrado, determina que la cohorte sea o no realizada</t>
  </si>
  <si>
    <t>Afectación a los indicadores académicos y falta de continuidad del programa</t>
  </si>
  <si>
    <t>Gestión y promoción de los directores de programa en entidades externas. Envío de información a bases de datos de egresados o personas interesadas.</t>
  </si>
  <si>
    <t>Director de programa</t>
  </si>
  <si>
    <t>#de cohortes abiertas ofertadas en el año / cohortes ofertadas en el año</t>
  </si>
  <si>
    <t>La comunidad desconoce la amplia oferta de posgrados que tiene la Facultad</t>
  </si>
  <si>
    <t>Estrategia de comunicación de la Oficina de posgrados</t>
  </si>
  <si>
    <t>Director posgrados</t>
  </si>
  <si>
    <t>Falta de interés por parte del estudiante que presenta las pruebas</t>
  </si>
  <si>
    <t>Bajo desempeño de los estudiantes de pregrado en las pruebas Saber PRO</t>
  </si>
  <si>
    <t>Los estudiantes que presentan las pruebas saber PRO no alcanzan los niveles de desempeño requerido en algunas competencias</t>
  </si>
  <si>
    <t>Indicadores de la Universidad afectados</t>
  </si>
  <si>
    <t>Revisión en los Comités curriculares de los programas de Bellas Artes y Humanidades</t>
  </si>
  <si>
    <t>Directores de Programa - Comité Curricular</t>
  </si>
  <si>
    <t># de programas que están por debajo de la media nacional en las competencias básicas y específicas</t>
  </si>
  <si>
    <t xml:space="preserve">Una desviación estándar del 0,05 sobre la media nacional </t>
  </si>
  <si>
    <t>Procesos de motivación insuficientes que generen interés en el estudiante para la presentación de las pruebas</t>
  </si>
  <si>
    <t>No hay una adecuación curricular que incluya la preparación para la presentación de las pruebas Saber PRO</t>
  </si>
  <si>
    <t>Pérdida de la permanencia en la categoría y no reconocimiento de los grupos de investigación de la Facultad ante Colciencias</t>
  </si>
  <si>
    <t>La no actualización de información incluyendo nuevas publicaciones y el diseño de proyectos de investigación registrados ante la Vicerrectoría de investigación y extensión, por parte de los grupos de investigación; genera una falta de reconocimiento ante Colciencias</t>
  </si>
  <si>
    <t>Afecta los procesos de acreditación de alta calidad
Afecta los indicadores de acreditación</t>
  </si>
  <si>
    <t>Seguimiento a fechas de las convocatorias por parte de Comités curriculares, comité de investigación de la Facultad y la Vicerrectoría de investigaciones</t>
  </si>
  <si>
    <t>Directores programas y directores de grupos de investigación</t>
  </si>
  <si>
    <t># de grupos de investigación categorizados y registrados en MinCiencias</t>
  </si>
  <si>
    <t>Un grupo de investigación por programa académico de la Facultad categorizado en Colciencias</t>
  </si>
  <si>
    <t>Acompañamiento a la coordinación de los grupos de investigación</t>
  </si>
  <si>
    <t>Falta de proyectos inscritos ante la Vicerrectoría de Investigaciones.</t>
  </si>
  <si>
    <t>Gruplac y  cvlac actualizados</t>
  </si>
  <si>
    <t>Director grupo de investigación</t>
  </si>
  <si>
    <t>Falta de Publicaciones por parte de los grupos de investigación de la Facultad</t>
  </si>
  <si>
    <t>No se dan a conocer todas las actividades que se realizan desde la Facultad</t>
  </si>
  <si>
    <t>Desarticulación y poca participacióna en la gestión cultural académica en la Universidad, la ciudad y el territorio regional</t>
  </si>
  <si>
    <t>No existen mecanismos de apoyo y difusión de la información de la Facultad.</t>
  </si>
  <si>
    <t>La visibilidad de Extensión y Proyección social de la Facultad se ve menor a la que existe</t>
  </si>
  <si>
    <t>Aplicar estrategia de comunicación de la Facultad</t>
  </si>
  <si>
    <t>Profesional de apoyo Facultad</t>
  </si>
  <si>
    <t>Aumentar el # de publicaciones tanto en actividades culturales como en progamas de la Facultad</t>
  </si>
  <si>
    <t>Los estudiantes y docentes desconocen la oferta de los procesos y becas que se dan desde la oficina de relaciones internacionales</t>
  </si>
  <si>
    <t>Falta de difusión de los programas de internacionalización que posee la facultad</t>
  </si>
  <si>
    <t>No se cuenta con medios de difusión suficientes para dar a conocer convenios de internacionalización a los estudiantes y docentes de la Facultad</t>
  </si>
  <si>
    <t>Afectación al indicador de internacionalización de los programas</t>
  </si>
  <si>
    <t>Convenios, alianzas que son coordinadas desde la Oficina de relaciones internacionales</t>
  </si>
  <si>
    <t>Directores de Programa</t>
  </si>
  <si>
    <t>anual</t>
  </si>
  <si>
    <t># de comunicados enviados a estudiantes y docentes con información de porogramas de internacionalización</t>
  </si>
  <si>
    <t>1 publicación de boletín por semestre</t>
  </si>
  <si>
    <t>Publicación de convocatorias para programas de la Facultad de Bellas Artes y Humanidades</t>
  </si>
  <si>
    <t>Facultad de Bellas Artes y Humanidades - Oficiana de Relaciones Internacionales</t>
  </si>
  <si>
    <t>La universidad no ofrece apoyos suficientes para que los postulados realicen sus salidas</t>
  </si>
  <si>
    <t>Falta de espacios de estudio para estudiantes</t>
  </si>
  <si>
    <t>La Facultad no cuenta con las adecuaciones físicas necesarias</t>
  </si>
  <si>
    <t>El edificio de la Facultad requiere renovación de algunos espacios para mejorar los servicios académicos y laborales</t>
  </si>
  <si>
    <t>Disminución de la calidad académica en el cumplimiento de las funciones misionales.</t>
  </si>
  <si>
    <t>Reuniones con la Oficina de Planeación</t>
  </si>
  <si>
    <t>Oficina de planeación</t>
  </si>
  <si>
    <t>Número de adecuaciones pendientes / Número de adecuaciones planificadas</t>
  </si>
  <si>
    <t>Presentar necesidades ante la Oficina de Planeación</t>
  </si>
  <si>
    <t>Oficina de Planeación - Facultad de Bellas Artes y Humanidades</t>
  </si>
  <si>
    <t>Falta de espacios para oficinas de nuevos programas de Maestría</t>
  </si>
  <si>
    <t xml:space="preserve">Presentación de diseños de adecuaciones al Edificio al decano </t>
  </si>
  <si>
    <t>Proyectar acciones de intervención edificio</t>
  </si>
  <si>
    <t>Falta de adecuación de espacios para programas de música y artes</t>
  </si>
  <si>
    <t>Evaluar la periodicidad y establecer acciones reales, tipo seguimiento</t>
  </si>
  <si>
    <t>De 16 grupos de investigación, solo 1 subió de categoría, 12 se mantuvieron en su categoría, 2 bajaron de categoría y 1 no fue reconocido.
Esta información permanece, ya que la evaluación se realiza solo de manera anual.</t>
  </si>
  <si>
    <t>Todos los grupos de investigación actualizaron su categorización en la convocatoria 824 de 2021</t>
  </si>
  <si>
    <t>Con respecto a los controles, regularmente se reciben boletínes con información de interés y convocatorias para grupos y semilleros de investigación.</t>
  </si>
  <si>
    <t>Estas publicaciones han sido realizadas a través de las redes sociales Instagram y Facebook</t>
  </si>
  <si>
    <t>La estrategia a funcionado de manera efectiva, ya que se amplió el número de seguidores, alcance e interacción con la comunidad interna y externa</t>
  </si>
  <si>
    <t>A la fecha solo se ha realizado una comunicación oficial enviada por la ORI a través de redes sociales. Sin embargo este indicador cambiará su manera de medición para haer más efectiva su trazabiliadad y finalidad</t>
  </si>
  <si>
    <t>El control existente no genera ningún impacto frente al tipo de riesgo, por tanto se cambiará su maner da medirlo y controlarlo</t>
  </si>
  <si>
    <t>Frente a la medición establecida, solo se cumple de manera parcial, ya que el número de boletínes enviados fue bajo.</t>
  </si>
  <si>
    <t>Las reuniones y presentaciones se llevaron a cabo. Sin embargo tuvieron una demora considerable en la realización de las obras.</t>
  </si>
  <si>
    <t>Se espera una respuesta y acción más rápida de las dependencias que intervienen en esta actividad</t>
  </si>
  <si>
    <t>Módulos instalados, cubículos reformados y oficinas instaladas</t>
  </si>
  <si>
    <t>Problemas en centros de costos que hacen que las contrataciones de docentes no queden en el centro de costos adecuado</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</si>
  <si>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</si>
  <si>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</si>
  <si>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t>
  </si>
  <si>
    <t>Revisión y seguimiento a la contratación docente por semestre y reporte de datos inconsistentes</t>
  </si>
  <si>
    <t>Decano / 
Directores / Auxiliares</t>
  </si>
  <si>
    <t>(# de docentes en centro de costos diferentes / # total de docentes legalizados) * 100</t>
  </si>
  <si>
    <t>Que el número de docentes en centro de costos diferentes de la FCAA estén por debajo del 0% anual
Los docentes en riesgo mayor a 1 sean afiliados a la ARL correspondiente</t>
  </si>
  <si>
    <t>Continuar reportando la situación a los involucrados en caso de que el problema persista.</t>
  </si>
  <si>
    <t>División de sistemas UTP - Vicerrectoria Administrativa y Financiera - Gestión del talento huano</t>
  </si>
  <si>
    <t>Afiliación ARL de docentes con riesgo mayor a 1</t>
  </si>
  <si>
    <t>Terminar la evaluación de los docentes por parte de sst sobre el riesgo laboral</t>
  </si>
  <si>
    <t>SST</t>
  </si>
  <si>
    <t>Terminar la evaluación docentes de riesgo laboral</t>
  </si>
  <si>
    <t>Incremento en el ingreso de alumnos a nuevos programas de la facultad</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</si>
  <si>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</si>
  <si>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</si>
  <si>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t>
  </si>
  <si>
    <t>Verificar y encontrar alquiler de espacios para lograr los objetivos de aprendizaje y practicas</t>
  </si>
  <si>
    <t>Decano y Directores de Programa</t>
  </si>
  <si>
    <t xml:space="preserve">(# de espacios y equipos entregados / # de espacios y equipos proyectados para la vigencia) * 100 </t>
  </si>
  <si>
    <t>Se proyecta satisfacer en un 30% las necesidades de espacios y equipos para 2022</t>
  </si>
  <si>
    <t>Informar a VAF cuando se presenten difucultades con respecto a disponibilidad de espacios</t>
  </si>
  <si>
    <t xml:space="preserve"> No se ha alcanzado el punto de equilibrio en la población estudiantil para la financiación de la prestación de servicios</t>
  </si>
  <si>
    <t>Seguimiento a las entregas de los equipos aprobados</t>
  </si>
  <si>
    <t>Directores de programa y Auxiliares</t>
  </si>
  <si>
    <t>Apoyar a las diferentes dependencias de la UTP en la consecución de recursos para dotación de equipos</t>
  </si>
  <si>
    <t>Planeación - Rectoria - VAF</t>
  </si>
  <si>
    <t xml:space="preserve">Seguimiento a el mantenimiento de los equipos antiguos </t>
  </si>
  <si>
    <t>Hacer seguimiento al mantenimiento de los equipos solicitados por el aplicativoº</t>
  </si>
  <si>
    <t>CRIE</t>
  </si>
  <si>
    <t xml:space="preserve">Problemas socio-economicos. </t>
  </si>
  <si>
    <t>DESERCIÓN ACADEMICA</t>
  </si>
  <si>
    <t>Deserción academica en los programas de la FCAA</t>
  </si>
  <si>
    <t>Mala imagen de los programas
Desmotivación de parte de otros estudiantes
Afectación de los ingresos en los presupuestos proyectados</t>
  </si>
  <si>
    <t>Sensibilizar a los estudiantes desde que ingresan a la UTP con respecto a los beneficios o apoyos a los que pueden acceder a través del PAI</t>
  </si>
  <si>
    <t>Cargo planta / 
Contratista / Docentes Transitorios</t>
  </si>
  <si>
    <t>Indicador de deserción de la Vicerectoria de Bienestar Universitario</t>
  </si>
  <si>
    <t>Se espera que la deserción semestral sea menor al 25% a nivel de facultad</t>
  </si>
  <si>
    <t>El estudiante no se sintió interesado por el programa en el cual se matriculó y vienen mal preparados de conocimientos básicos para afrontar la vida universitaria</t>
  </si>
  <si>
    <t xml:space="preserve">Fortalecer la promoción de los programas y hacer una nivelación a los estudiantes antes de iniciar las clases </t>
  </si>
  <si>
    <t>Cargo planta / 
Contratista / Docentes Transitorios/profesional de apoyo</t>
  </si>
  <si>
    <t>El estudiante perdió interés por el enfoque que se le dio al programa</t>
  </si>
  <si>
    <t>Realizar seguimiento a la repitencia en cancelación de asignaturas</t>
  </si>
  <si>
    <t>Cargo planta / Docentes catedráticos
Contratista / Docentes Transitorios/ profesional de apoyo</t>
  </si>
  <si>
    <t>Desconocimiento de los servicios de extensión que ofrece la FCAA</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</si>
  <si>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</si>
  <si>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</si>
  <si>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</si>
  <si>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 xml:space="preserve">Portafolio y promoción de servicios de extensión de parte de la FCAA </t>
  </si>
  <si>
    <t>Cargo planta / Docentes transitorios / profesional de apoyo</t>
  </si>
  <si>
    <t>Cantidad de actividades de extensión realizadas que generan ingresos</t>
  </si>
  <si>
    <t>Se proyecta realizar y hacerle seguimiento a  5 actividades de extensión en 2023 de parte de la FCAA</t>
  </si>
  <si>
    <t>Estar en contacto permanente con la VIIE para que nos puedan apoyar con la difusión de actividades de extensión de la FCAA</t>
  </si>
  <si>
    <t>Vicerrectoria de investigaciones, innovación y extensión</t>
  </si>
  <si>
    <t>Falta de divulgación de la FCAA y los servicios de extensión que ofrece al medio</t>
  </si>
  <si>
    <t>Busqueda de activadades de extensión y  de convenios con otras entidades</t>
  </si>
  <si>
    <t>Estar en contacto permanente con la  Oficina de Internacionalización para que nos puedan apoyar con la difusión de la trayectoria de la facultad, para hacer convenios con otras entidades</t>
  </si>
  <si>
    <t xml:space="preserve"> Oficina de Internacionalización</t>
  </si>
  <si>
    <t xml:space="preserve">Seguimiento financiero a la ejecución del presupuesto de los proyectos de extensión </t>
  </si>
  <si>
    <t>Decano/ profesional de apoyo</t>
  </si>
  <si>
    <t>Seguimiento a la ejecución del presupuesto de los proyectos de extensión</t>
  </si>
  <si>
    <t>Financiera</t>
  </si>
  <si>
    <t>COMPRAS</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</si>
  <si>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</si>
  <si>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</si>
  <si>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</si>
  <si>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Mantener comunicación directa con la oficina juridica y secretaría general, y dejar trazabilidad del acompañamiento</t>
  </si>
  <si>
    <t>Cargo planta / Docentes transitorios/profesional de apoyo</t>
  </si>
  <si>
    <t>Número de casos en los cuales se realizó un procedimiento inadecuado por desconocimiento juridico</t>
  </si>
  <si>
    <t>Se espera que el reporte de casos en los cuales se realizó un procedimiento inadecuado por desconocimiento juridico esté en cero casos anuales</t>
  </si>
  <si>
    <t>Informar a los asesores juridicos para una solución viable</t>
  </si>
  <si>
    <t>secretaria general o juridica</t>
  </si>
  <si>
    <t xml:space="preserve">CONTRATACIÓN </t>
  </si>
  <si>
    <t>Daños en equipos de cómputo de la UTP</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</si>
  <si>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</si>
  <si>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</si>
  <si>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</si>
  <si>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Grabación de información de la FCAA en Disco Duro Externo y en drive. Tambien se guardan las copias fisicas de algunos archivos</t>
  </si>
  <si>
    <t>Cargo planta / Docentes transitorios/
Contratista</t>
  </si>
  <si>
    <t xml:space="preserve"># de veces en que se presentaron problemas por pérdida de información en equipo de cómputo </t>
  </si>
  <si>
    <t xml:space="preserve">Se proyecta que NO se presenten problemas por pérdida o falta de información  en equipo de cómputo y aplicativos </t>
  </si>
  <si>
    <t>Hacer oportunamente copias de seguridad</t>
  </si>
  <si>
    <t>Actualización de hardware, software y mantenimientos-Realizar reposición de equipos cada dos años</t>
  </si>
  <si>
    <t>Solicitar a sistemas actualización y revisión de los equipos de computo a nivel de sistema</t>
  </si>
  <si>
    <t>Sistemas</t>
  </si>
  <si>
    <t>Falta de acceso a la información por el no funcionamiento de los aplicativos de la UTP</t>
  </si>
  <si>
    <t>Reportar oportunamente la caida de los aplicativos</t>
  </si>
  <si>
    <t>Decano / Directores de Programa/auxiliares/profesional de apoyo</t>
  </si>
  <si>
    <t>Reportar la caída de los equipos</t>
  </si>
  <si>
    <t>Falta de divulgación del nuevo personal que ingresa a cada dependencia</t>
  </si>
  <si>
    <t>FALTA DE CAPACITACIÓN A NUEVOS FUNCIONAROS</t>
  </si>
  <si>
    <t>Los funcionarios que se vinculan a la UTP, no reciben una capacitación basada en el manual de funciones</t>
  </si>
  <si>
    <t>Reprocesos
Demoras en la realización de las funciones por desconocimiento</t>
  </si>
  <si>
    <t>Presentación de parte del jefe inmediato ante los miembros del equipo de trabajo y las dependencias asociadas a su actividad laboral</t>
  </si>
  <si>
    <t>Cargo planta / Docentes transitorios</t>
  </si>
  <si>
    <t>Personal nuevo sin capacitación</t>
  </si>
  <si>
    <t>Se proyecta NO contar al 2022 con personal nuevo no capacitado</t>
  </si>
  <si>
    <t>Informar a Gestión del Talento Humano cuando ingrese un nuevo funcionario, para que nos puedan apoyar con la presentación de la persona en otras dependencias</t>
  </si>
  <si>
    <t>Gestión del Talento Humano</t>
  </si>
  <si>
    <t>No hay un procedimiento definido para inducción del personal que ingresa como contratista</t>
  </si>
  <si>
    <t>Se solicita capacitación para el cargo</t>
  </si>
  <si>
    <t>Informar a Gestión del Talento Humano cuando ingrese un nuevo funcionario, para que nos puedan recomendar personas para capacitarlo</t>
  </si>
  <si>
    <t>Entrega oficial del manual de funciones y firma de recibido</t>
  </si>
  <si>
    <t>Informar a Gestión del Talento Humano cuando ingrese un nuevo funcionario, para que nos puedan compartir el manual de funciones</t>
  </si>
  <si>
    <t xml:space="preserve">En los espacios de la Universidad que la Facultad usa para realizar sus operaciones administrativas y acádemicas no hay conexión de red estable </t>
  </si>
  <si>
    <t>FALTA DE RED PARA EL FUNCIONAMIENTO ADECUADO DE LOS PROCESOS ADMINISTRATIVOS Y EDUCATIVOS DE LA FCAA</t>
  </si>
  <si>
    <t>No se pueden realizar actividades que requieran una conexión estable de internet</t>
  </si>
  <si>
    <t>Reprocesos , desplazamientos a lugares que si cuenten con Red</t>
  </si>
  <si>
    <t>Realizar solicitud para incrementar los puntos de Red de la Universidad, dado que cada día hay mas estudiantes accediendo a la red</t>
  </si>
  <si>
    <t># de veces en que se presentaron problemas caida o mal recepción de la red de la Universidad</t>
  </si>
  <si>
    <t>Se proyecta que todos los espacios que utilice la facultad para realizar las actividades dentro de la Universidad cuenten con una buena conexión de Red</t>
  </si>
  <si>
    <t xml:space="preserve">Informar en que puntos no hay buen acceso a la Red de la Universidad </t>
  </si>
  <si>
    <t>División de sistemas UTP - Vicerrectoria Administrativa y Financiera - Mnatenimiento</t>
  </si>
  <si>
    <t>No se obtuvieron limitantes o problemas al momento de hacer la revisión y siguimiento</t>
  </si>
  <si>
    <t>No se presentaron problemas</t>
  </si>
  <si>
    <t>No se realizaron procedimientos inadecuados en este semestre</t>
  </si>
  <si>
    <t xml:space="preserve">No se perdió información de ningún equipo para este periodo </t>
  </si>
  <si>
    <t>No se han presentado casos</t>
  </si>
  <si>
    <t>Se siguen presentando problemas en la caida de red en la universidad y espacios donde no hay recepción de señal del wifi</t>
  </si>
  <si>
    <t>No ofrecimiento del programa académico
Pérdida de imagen Institucional</t>
  </si>
  <si>
    <t>Revisión periódica de vencimiento de registros calificados</t>
  </si>
  <si>
    <t>No. De programas que han perdido el registro calificado</t>
  </si>
  <si>
    <t>Seguimiento en la reglamentación</t>
  </si>
  <si>
    <t>Dificultades socioeconómicas del estudiante para continuar en el programa académico</t>
  </si>
  <si>
    <t>Incremento de la deserción estudiantil en los posgrados adscritos a la facultad</t>
  </si>
  <si>
    <t xml:space="preserve">Aumento en el  indice de deserción de los programas académicos que hacen parte de la facultad </t>
  </si>
  <si>
    <t>Seguimiento a los datos del Sistema de información para la toma de decisiones</t>
  </si>
  <si>
    <t>Porcentaje de estudiantes que se retiran por semestre</t>
  </si>
  <si>
    <t>Maximo  4%  de deserción en la facultad (decreciente)</t>
  </si>
  <si>
    <t>Desconocimiento de las normas</t>
  </si>
  <si>
    <t>Incumplimiento con el seguimiento al plan de trabajo docente</t>
  </si>
  <si>
    <t>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t>
  </si>
  <si>
    <t>Procesos disciplinarios y penales
Demandas a la Universidad
Aumento de peticiones, quejas y reclamos
Resultados de las asignaturas no acorde con la programación establecida</t>
  </si>
  <si>
    <t>Seguimiento al  Plan de trabajo docente</t>
  </si>
  <si>
    <t>Aplicativo docente</t>
  </si>
  <si>
    <t>Coordinadores - Directores de Departamento</t>
  </si>
  <si>
    <t>Porcentaje de directores que no cumplen con el seguimientos al plan de trabajo docente</t>
  </si>
  <si>
    <t>Revisión del plan de trabajo de forma que se pueda evidenciar su desarrollo y pertinencia</t>
  </si>
  <si>
    <t>Revisión y aprobación del plan de trabajo docente, teniendo como insumo Heteroevaluación, Autoevaluación e Informe del docente</t>
  </si>
  <si>
    <t>Directores de Departamento</t>
  </si>
  <si>
    <t>Presentación del informe de la coevaluación</t>
  </si>
  <si>
    <t>Cambios de los estándares de reconocimiento y medición de Grupos de Investigación por parte de Colciencias</t>
  </si>
  <si>
    <t>Descenso de los Grupos de investigación vinculados a la Facultad en el escalfón de Colciencias</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</si>
  <si>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</si>
  <si>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</si>
  <si>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Seguimiento  Sistema de información para la toma de decisiones</t>
  </si>
  <si>
    <t>Decano</t>
  </si>
  <si>
    <t>Porcentaje de grupos reconocidos y  categorizados de Colciencias</t>
  </si>
  <si>
    <t>Mínimo 80% (creciente)</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</si>
  <si>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</si>
  <si>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</si>
  <si>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</si>
  <si>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Daño parcial o total en equipamientos de laboratorios</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</si>
  <si>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</si>
  <si>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</si>
  <si>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Fichas de control técnico de equipos para Mantenimiento preventivo</t>
  </si>
  <si>
    <t>Laboratorista</t>
  </si>
  <si>
    <t>Porcentaje de equipos de Laboratorios de la facultad con daños parciales o total en la vigencia</t>
  </si>
  <si>
    <t>Hasta 5% equipos (decreciente)</t>
  </si>
  <si>
    <t>Manejo inadecuado de los equipos o falta de uso</t>
  </si>
  <si>
    <t>Falta de insumos o complementos necesarios para los equipos</t>
  </si>
  <si>
    <t>Recursos limitados de la Institución</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</si>
  <si>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</si>
  <si>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</si>
  <si>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</si>
  <si>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Reuniones y gestión con la alta dirección  y oficina planeación</t>
  </si>
  <si>
    <t>Edicio ó planta física propia para la Facultad de Ciencias Básicas</t>
  </si>
  <si>
    <t>1 edificio para la Facultad</t>
  </si>
  <si>
    <t>Disminución o cierre de las actividades de extensión que la Facultad realiza</t>
  </si>
  <si>
    <t>Poca actividad de extensión de la facultad (Cursos preicfes y preuniversitarios)</t>
  </si>
  <si>
    <t>Indicadores de la Universidad afectados. 
Reducción en los recursos propios de la institución
Disminución de recursos de los fondos de Facultad
Grupos y semilleros de investigación que no pueden llevar a cabo su trabajo de manera eficiente</t>
  </si>
  <si>
    <t>Seguimiento de los proyectos de extensión de la facultad</t>
  </si>
  <si>
    <t>Auxiliar Administrativo de Decanatura</t>
  </si>
  <si>
    <t>Número de actividades de extensión que han sido cerradas en la vigencia</t>
  </si>
  <si>
    <t>Hasta 2 actividades cerradas (decreciente)</t>
  </si>
  <si>
    <t>Realización de visitas a Colegios donde se promocionan los cursos ofrecidos</t>
  </si>
  <si>
    <t>Decano - Grupos de Investigación - Grupos de Extensión</t>
  </si>
  <si>
    <t>Actualizacion de las actividades de extensión ofrecidos por la Facultad en la página web</t>
  </si>
  <si>
    <t>Actualización periódica de la página web de la Facultad</t>
  </si>
  <si>
    <t>Falta de seguimiento a egresados desde los programas</t>
  </si>
  <si>
    <t>Falta de seguimiento a egresados</t>
  </si>
  <si>
    <t>El seguimiento a egresados es un factor que se tiene en cuenta para la acreditación de alta calidad y registro calificado</t>
  </si>
  <si>
    <t>Pérdida de registro calificado o negación de la acreditación de Alta calidad de los Programas.
Perdida de la imagen Institucional</t>
  </si>
  <si>
    <t>Número de estudiantes a los cuales se les realiza el  seguimiento desde cada programa</t>
  </si>
  <si>
    <t>Creciente</t>
  </si>
  <si>
    <t>Socialización deficiente de los Procesos de Internacionalización</t>
  </si>
  <si>
    <t>Falta de orientación y socialización en los Proceso de Internacionalización</t>
  </si>
  <si>
    <t>El proceso de internacionalización se tiene en cuenta para la acreditación de alta Calidad o registro calificado, sino se tiene una correcta orientación al respecto, las gestiones administrativas pueden ser deficientes</t>
  </si>
  <si>
    <t xml:space="preserve">Pérdida de registro calificado o de Alta calidad de los Programas.
Pérdida de intercambio académico internacional.
</t>
  </si>
  <si>
    <t>Oportuna orientación en las gestiones administrativas para consolidar los convenios internacionales</t>
  </si>
  <si>
    <t xml:space="preserve">Falta de agilidad, eficiencia, procesos concretos, tiempos definidos y acompañamiento oportuno para la gestión de solicitudes de carácter administrativo. 
</t>
  </si>
  <si>
    <t>Falla en el proceso de asesoría jurídica</t>
  </si>
  <si>
    <t xml:space="preserve">Falta de agilidad, eficiencia  y acompañamiento por parte de la Oficina Jurídica en todos los procesos, generando reprocesos y demoras en la respuesta de las solicitudes. </t>
  </si>
  <si>
    <t>Pérdida de la imagen Institucional.
Pérdida de actividades programadas para los procesos de Alta Calidad, Internacionalización, Acreditación de los programas de la Facultad.</t>
  </si>
  <si>
    <t>Efectividad y tiempo de respuesta a las solicitudes realizadas</t>
  </si>
  <si>
    <t xml:space="preserve">Decreciente, máximo 5 dias hábiles para la solución de las diferentes solicitudes.
Máximo número de solicitudes rechazadas (0) </t>
  </si>
  <si>
    <t>No hay notificaciones de respuesta de las diferentes solicitudes.</t>
  </si>
  <si>
    <t>Falta de profesionalismo para la realización de los procesos legales por parte de las personas encargadas</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</si>
  <si>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</si>
  <si>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Ha sido pertinente este control ya que permite identificar y hacer seguimiento a las fechas de vencimiento de los registros.</t>
  </si>
  <si>
    <t>Construcción de matriz con la información consolidada de todos los programas adscritos  a la facultad.</t>
  </si>
  <si>
    <t>Documento digital equipo 331647 
Oficina 1A-115</t>
  </si>
  <si>
    <t>Esta ha sido una tarea disciplinada que realiza cada uno de los directores de programa con acompañamiento de la Vicerrectoria Académica.</t>
  </si>
  <si>
    <t>Revisión de la página del Ministerio de Educación Nacional periodicamente.</t>
  </si>
  <si>
    <t>https://www.mineducacion.gov.co/portal/</t>
  </si>
  <si>
    <t xml:space="preserve">El aplicativo actualmente diseñado para la elaboración y aprobación de este plan de trabajo, no es muy amigable, dado que no permite hacer una revisión posterior a la aprobación del documento de forma detallada. </t>
  </si>
  <si>
    <t>El consejo de facultad aprobo las etapas para realizar el seguimiento a los planes de trabajo pero aun se encuentra en implementación dado que esta actividad es semestral.</t>
  </si>
  <si>
    <t>No se cuenta con la informacion aun para realizar el control.</t>
  </si>
  <si>
    <t>El 90% de los grupos de investigación adscritos a la Facultad estan reconocidos por Minciencias.</t>
  </si>
  <si>
    <t>Este seguimiento se hace en articulación con la Vicerrectoria de Investigaciones.</t>
  </si>
  <si>
    <t>Difusión permamente de los procesos y procedimientos asociados a esta actividad a los diferentes grupos de investigación, acompañado de asesoria constante de los profesionales de la Vicerrectoria</t>
  </si>
  <si>
    <t>Documentos digitales administrados por la Vicerrectoria de Investigaciones y soportados por la información contenida en la página de MINCIENCIAS.</t>
  </si>
  <si>
    <t xml:space="preserve">Se ha realizo adecuadamente el mantenimiento preventivo a los equipos </t>
  </si>
  <si>
    <t>El control que el profesional de los laboratorios realiza a las necesidades de mantenimiento de los equipos de laboratorio son pertinentes y adecuados</t>
  </si>
  <si>
    <t>La construcción del edificio se encuentra en ejecución y se espera que para la vigencia del año 2024 tengamos instalaciones propias.</t>
  </si>
  <si>
    <t>Se han realizado los acercamientos con la oficina de planeación según se ha requerido y se aprobaron los planos y se hicieron observaciones en consejo de facultad</t>
  </si>
  <si>
    <t>Hasta que el edificio no este terminado y la Facultad ocupe el espacio, no es podra dar por finalizado este riesgo</t>
  </si>
  <si>
    <t xml:space="preserve">Para el primer semestre del año 2023, las actividades de extensión ofrecidas son: el preicfes y el preuniversitario. Estas actividades fueron aperturadas y finalizadas con éxito </t>
  </si>
  <si>
    <t>Este control se hace necesario llevarlo de forma historica para conocer el comportamiento de nuestra oferta e implementar oportunidades de mejora de ser necesario.</t>
  </si>
  <si>
    <t>Realizando acercamiento con cada uno de los involucrados y capacitando al personal involucrado para ampliar el conocimiento institucional.</t>
  </si>
  <si>
    <t>El acercamiento con las instituciones de educación de Dosquebradas y Pereira, es constante con el objetivo de generar visibilidad de la Facultad y de los cursos ofertados.</t>
  </si>
  <si>
    <t>Las estrategias de mercadeo asociadas a los proyectos de extensión son constantes pero debemos generar nuevas ideas para llegar a mas comunidad.</t>
  </si>
  <si>
    <t xml:space="preserve">Esta actividad de actualización es de gran importancia debido al crecimiento desbordado de las actividades mediantes por TIC, por este medio nos hacemos mas visibles y podemos llegar a mas personas e instituciones. </t>
  </si>
  <si>
    <t>El acompañamiento de una persona con habilidades en el campo tecnologico ha sido apropiado para aportar a una comunicación asertiva.</t>
  </si>
  <si>
    <t>Para llevar a cabo la suscripción de convenios y la correcta gestión de este indicador, se hace necesario capacitar a la mayor cantidad de personas adscritas a la Facultad en los procesos de interncaionalización, esta intervención se esta haciendo mediante la participación en un seminario ofrecido por la Vicerrectoria de Investigaciones.</t>
  </si>
  <si>
    <t>A la fecha solo se ha presentando una solicitud de asesoria jurídica en el marco de la presentación a una convocatoria ofertada por el SECOP, sin embargo, para este caso la asesoria fue pertinente pero los tiempos para la presentación a la convocatoria eran los que no se ajustaban a nuestros términos de revisión. Por lo anterior, se estan haciendo los acercamientos correspondientes con esta dependencia para conocer acerca de las politicas y términos de revisión, con el fin de lograr una mayor articulación y efectividad en la gestión administrativa</t>
  </si>
  <si>
    <t>Pérdida del registro calificado de uno de los programas que hacen parte de la facultad</t>
  </si>
  <si>
    <t>No ofrecimiento del programa académico
Pérdida de imagen de la Institución.   
      La perdida de la continudad de los covenios 
Pérdida de escenarios deportivos y de práctica.</t>
  </si>
  <si>
    <t xml:space="preserve">Vicerrectoría Académica hace el seguimiento de las fechas de vencimiento de los registros calificados y los programas académicos también llevan un registro de los vencimientos </t>
  </si>
  <si>
    <t>Profesional Vicerrectoria Academica
Director de programa académico
Profesional de decanatura</t>
  </si>
  <si>
    <t>No. De Resoluciones de Renovación de registros Calificados otorgadas/No. De Solicitudes de Renovación de  Registros Calificados de Programas solicitadas con proceso finalizado</t>
  </si>
  <si>
    <t xml:space="preserve">Realizar  2  autoevaluaciones en la vigencia del registro. </t>
  </si>
  <si>
    <t>Vicerrectoria Academica</t>
  </si>
  <si>
    <t xml:space="preserve">Cambios de las normas que rigen los procesos de renovación de registro calificado, la ineficiencia en la comunicación con los ministerios y entes administrativos responsables. </t>
  </si>
  <si>
    <t>Grupo de apoyo de renovación curricular de la Facultad Ciencias de la Salud</t>
  </si>
  <si>
    <t>Decano
Profesional decanatura</t>
  </si>
  <si>
    <t>Capacitar grupos de base dentro de la facultad que conozcan los cambios normativos a tiempo.</t>
  </si>
  <si>
    <t>Demora en el trámite y seguimiento del proceso, la planta docente predominante por contratación de prestación en los servicios de posgrado.</t>
  </si>
  <si>
    <t>Dificultades socioeconomicas, problemas psicoemocionales de los estudiantes.</t>
  </si>
  <si>
    <t xml:space="preserve">Aumento en el  índice de deserción de los programas académicos que hacen parte de la facultad </t>
  </si>
  <si>
    <t xml:space="preserve">Indicadores de la Universidad afectados
Disminución de los recursos de la Universidad    </t>
  </si>
  <si>
    <t>Seguimiento del Programa PAI de la Vicerrectoría de Responsabilidad Social y Bienestar Universitario</t>
  </si>
  <si>
    <t>Profesional PAI</t>
  </si>
  <si>
    <t>No. De Estudiantes Matriculados Siguiente Semestre-nuevos matriculados/No. De Estudiantes Matriculados al inicio del semestre anterior por programa académico</t>
  </si>
  <si>
    <t>Evaluar resultados de las actividades realizadas para evitar la deserción</t>
  </si>
  <si>
    <t>Falta de calidad de los programas academicos</t>
  </si>
  <si>
    <t>Seguimiento a los indicadores de deserción</t>
  </si>
  <si>
    <t>Profesional Vicerrectoria Academica
Director de programa académico</t>
  </si>
  <si>
    <t>Planes de acción para evitar el aumento de la deserción</t>
  </si>
  <si>
    <t>Largos periodos de cese de actividades por los paros que se realizan.</t>
  </si>
  <si>
    <t>Planes curriculares desactualizados</t>
  </si>
  <si>
    <t>Bajo desempeño de los estudiantes en las pruebas Saber PRO y Saber TYT</t>
  </si>
  <si>
    <t>Los estudiantes que presentan las pruebas saber PRO y TYT, estan por debajo de la media nacional</t>
  </si>
  <si>
    <t>Indicadores de la Universidad afectados
Pérdida de imagen institucional</t>
  </si>
  <si>
    <t>Seguimiento a traves del comité curricular de los programas</t>
  </si>
  <si>
    <t>Director de programa
Docentes miembros del comité
Estudiantes y Egresados miembros del comité</t>
  </si>
  <si>
    <t>Indicadores de saberpro</t>
  </si>
  <si>
    <t>Superior o igual al año anterior</t>
  </si>
  <si>
    <t>Falta de motivación por parte de los estudiantes que presentan las pruebas</t>
  </si>
  <si>
    <t>Capacitar docentes en formulación de preguntas de acuerdo a las pruebas</t>
  </si>
  <si>
    <t>Poca formación de los comites en renovación curricular, así como sobre los tramites y estrategias de apoyos institucionales</t>
  </si>
  <si>
    <t>Desactualización de los curriculos de los programas académicos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</si>
  <si>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</si>
  <si>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</si>
  <si>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Reuniones permanentes de los comités curriculares para tratar asuntos de actualización del currículo y retroalimentación con el medio externo</t>
  </si>
  <si>
    <t>No. de curriculos actualizados/No. de curriculos a actualizar</t>
  </si>
  <si>
    <t>Revisar los curriculos de los  programas para verificar su pertinencia con el medio.</t>
  </si>
  <si>
    <t>Modelo de contratación docente no permite continuidad de los procesos y asignación de funciones</t>
  </si>
  <si>
    <t>Participación de los comites curriculares en espacios de formación en renovación curricular</t>
  </si>
  <si>
    <t>Profesional Vicerrectoria Academica</t>
  </si>
  <si>
    <t>Asisitir a capacitaciones programadas de renovación curricular</t>
  </si>
  <si>
    <t>Vicerrectoria Academica
Directores de Programa</t>
  </si>
  <si>
    <t>Debilidad en los procesos de apropiación de los  lineamientos institucionales para la renovación curricular</t>
  </si>
  <si>
    <t>Acompañamiento y seguimiento de grupo asesor curricular de la Facultad</t>
  </si>
  <si>
    <t>Cambios de los estándares de reconocimiento y medición de Grupos de Investigación por parte de Minciencias.</t>
  </si>
  <si>
    <t>Descenso de los Grupos por baja producción cientifica  de la Facultad en la medición y clasificación  de Minciencias</t>
  </si>
  <si>
    <t>Los Grupos de Investigación bajan o pierden la categoría de acuerdo a la clasificación anual que hace Minciencias</t>
  </si>
  <si>
    <t>Incumplimiento con las metas trazadas en el PDI
Pérdida de imagen institucional
Disminución de productos derivados de la Investigación
Disminución de la transferencia del conocimiento</t>
  </si>
  <si>
    <t>Seguimiento a la participación de los grupos de investigación en las Convocatorias internas y externas de la Vicerrectoría de Investigaciones, Innovación y Extensión</t>
  </si>
  <si>
    <t>Profesional de la Vicerrectoria de Investigación y Extensión 
Lider del grupo de investigación</t>
  </si>
  <si>
    <t>No de grupos que descienden en su categoria/No de grupos reconocidos</t>
  </si>
  <si>
    <t>Recopilar la información aportada por la vicerrectoria sobre la participación de grupos de investigación en convocatorias internas y externas.</t>
  </si>
  <si>
    <t>Vicerrectoria de Investigaciones, Innovación y Extensión
Comité de Investigación y extensión de la Facultad</t>
  </si>
  <si>
    <t>Desactualización de la información del Grupo de Investigación en la plataforma de Minciencias</t>
  </si>
  <si>
    <t>Seguimiento a la información que se debe subir a CVLAC y GRUPLAC tanto investigadores como grupos</t>
  </si>
  <si>
    <t xml:space="preserve">Verificar que  la información cargada en la plataforma por el Director del grupo de investigaciones. </t>
  </si>
  <si>
    <t>Vicerrectoría de Investigaciones, Innovación y Extensión</t>
  </si>
  <si>
    <t xml:space="preserve">Pocas convocatorias para grupos y semilleros con poca trayectoria investigativa para el otorgamiento de recursos que soporte el proceso de los grupos.                          </t>
  </si>
  <si>
    <t>Hacer seguimiento a los microcurriculos para que tenga un efoque mas investigativo</t>
  </si>
  <si>
    <t>Elaborar un cronograma que permita hacer seguimiento periodico a los microcurriculos</t>
  </si>
  <si>
    <t>La falta de disponibilidad de la información esencial en tiempo  real.</t>
  </si>
  <si>
    <t>Perder información esencial para la administración de la facultad.</t>
  </si>
  <si>
    <t xml:space="preserve">Mucha de la infomación esencial está administrada por personas, no es accesible de manera fácil , ágil y oportuna para cualquier funcionario interesado en utilizarla. </t>
  </si>
  <si>
    <t>Se retardan procesos vitales para el funcionamiento de la facultad y se duplican procesos de manera ineficiente.</t>
  </si>
  <si>
    <t>Aplicativos actualizados y con información pertinente</t>
  </si>
  <si>
    <t>Profesional de la decanatura</t>
  </si>
  <si>
    <t>No. solicitudes de información realizada/No. de respuestas en el tiempo solicitado</t>
  </si>
  <si>
    <t>Mantener actualizada las bases de datos  con información esencial disponible en tiempo real a través de la intranet de  la Facultad.</t>
  </si>
  <si>
    <t>No obtener información a tiempo de otras areas para responder a las solicitudes</t>
  </si>
  <si>
    <t>Tener un back up de la información interna de los procesos de la Facultad</t>
  </si>
  <si>
    <t>Tener centros de información alternos a los centralizados para facilitar el acceso obteniendo información de respaldo en caso de crisis en los sistemas</t>
  </si>
  <si>
    <t>No se comunican oportunamente las actividades y modalidades de movilización con los que la universidad cuenta.</t>
  </si>
  <si>
    <t>Disminución en los índices de movilidad entrante y saliente en los programas de la Facultad.</t>
  </si>
  <si>
    <t>Se pierden oportunidades de enviar a nuestros estudiantes y docentes o recibir estudiantes y docentes que promuevan el intercambio cultural y académico de los programas.</t>
  </si>
  <si>
    <t>Disminución de la movilidad académica que afecta los indicadores de la universidad.
Disminución que afectan los indicadores para registro calificado y/o acreditación</t>
  </si>
  <si>
    <t xml:space="preserve">Divulgación de ofertas y convocatorias a la comunidad académica universitaria.
</t>
  </si>
  <si>
    <t>Profesional Relaciones Internacionales Directores de programa
Profesional Decanatura</t>
  </si>
  <si>
    <t>No. estudiantes que realizaron movilidad/No. de solicitudes de movilidad avaladas</t>
  </si>
  <si>
    <t>Implementar mecanismos de divulgación de las convocatorias y ofertas de movilidad de la facultad</t>
  </si>
  <si>
    <t>ORI
Directores de Programa
Decanatura</t>
  </si>
  <si>
    <t>No se informa a la comunidad los convenios vigentes para movilidad</t>
  </si>
  <si>
    <t>Gestiones administrativas para la movilidad estudiantil y docente.</t>
  </si>
  <si>
    <t>Profesional Relaciones Internacionales
Directores de programa
Profesional Decanatura
Auxiliares administrativos de programa</t>
  </si>
  <si>
    <t>Seguimiento a las solicitudes de movilidad entrante y saliente  y tramites administrativos de legalización de los estudiantes.</t>
  </si>
  <si>
    <t>ORI
Direcciones de programa
Decanatura</t>
  </si>
  <si>
    <t>Falta de recursos para realizar la movilidad.</t>
  </si>
  <si>
    <t>Los programas han realizado procesos de autoevaluación cuando se requiere la renovación del registro calificado</t>
  </si>
  <si>
    <t>Las ocupaciones de los profesionales en las disciplinas impide  finalizar el documento en las fechas del cronograma establecido.</t>
  </si>
  <si>
    <t>Se han realizado talleres para capacitar al personal en procesos nuevos de registro calificado y renovaciones pero no se ha podido realizar una capacitación general.</t>
  </si>
  <si>
    <t>Algunos estudiantes no acuden al PAI para informar sus inquietudes y situaciones por lo que no es posible intervenir para evitar la deserción.</t>
  </si>
  <si>
    <t>EL PAI evalua cual fue el resultado de las actividades para evitar la deserción, identificando los casos que requieren intervención.</t>
  </si>
  <si>
    <t>Desde los programas se hace seguimiento a la deserción, pero no se generan planes para evitarla.</t>
  </si>
  <si>
    <t>No se han realizado planes desde los programas.</t>
  </si>
  <si>
    <t>A actualizar se tienen los programas de Medicina, Medicina Veterinaria y Zootecnia y Posgrado en Pediatria.
Se espera que para el final del 2023 se avance en un 80% en los curriculos que se tienen para actualización.</t>
  </si>
  <si>
    <t>No siempre se pueden tratar los temas de renovación de curriculo dentro de los comites, por lo que se programan en reuniones adicionales y a veces es dificil por los horarios de las personas involucaradas en el proceso.</t>
  </si>
  <si>
    <t>La dificultad son los requisitos que se deben entregar para cada convocatoria lo que a veces por las diferentes actividades se dificulta por falta de apoyo.</t>
  </si>
  <si>
    <t>Se solicitan los reportes de los proyectos de investigación en los que participa la Facultad para verificar que esten activos en proceso de producción de proyectos.</t>
  </si>
  <si>
    <t>El cargue a veces no se realiza en los tiempos estipulados por las ocupaciones.</t>
  </si>
  <si>
    <t>Debido a las ocupaciones del dia a dia se puede afectar la revisión continua de los microcurriculos.</t>
  </si>
  <si>
    <t>En los comites se trata el tema para la inclusión un enfoque mas investigativo en los microcurriculos. El cronograma esta pendiente por realizar</t>
  </si>
  <si>
    <t>De las solicitudes realizadas algunas no fueron respondidas, o no se hicieron en el tiempo oportuno.</t>
  </si>
  <si>
    <t>La información que hace parte de otras dependencias a veces es dificil de conseguir en los tiempos en que se necesitan, no toda la información se encuentra compartida en la página de la Universidad</t>
  </si>
  <si>
    <t>Se consultan documentos a traves de la intranet de la Universidad para dar respuesta a los procesos de la facultad</t>
  </si>
  <si>
    <t xml:space="preserve">Aunque se tiene una carpeta virtual compartida y aplicativo para la información de algunos documentos importantes de consulta, no todos los colaboradores cargan los documentos  </t>
  </si>
  <si>
    <t>Se tiene una aplicación realizada por la facultad donde se carga la información de los convenios, resoluciones de nombramientos, documentos de registro calificado y acreditación con acceso a traves de usuario y constraseña y de facil consulta</t>
  </si>
  <si>
    <t>La divulgación solo se esta realizando por parte de la ORI por lo que de la Facultad solo quienes revisan la página y redes de la ORI se enteran de las ofertas, o lo hacen por iniciativa propia</t>
  </si>
  <si>
    <t>falta mas comunicación entre las diferentes áreas</t>
  </si>
  <si>
    <t>Se hace seguimiento a traves de formato donde se tienen los datos basicos del estudiante, las fechas de movilidad ,el estado y observaciones.</t>
  </si>
  <si>
    <t>Tiempos largos de espera entre las revisiones y   aprobaciones internas en el proceso de renovación de acreditación para el envío al CNA</t>
  </si>
  <si>
    <t>No renovación de la acreditación de alta calidad por parte de los programas académicos</t>
  </si>
  <si>
    <t xml:space="preserve">Perdida de la Acreditación de Alta Calidad por parte de los programas académicos de la Facultad. </t>
  </si>
  <si>
    <t>Seguimiento y control de los procesos por parte de profesional de apoyo de la Facultad.</t>
  </si>
  <si>
    <t>Profesional de gestión curricular de la Facultad</t>
  </si>
  <si>
    <t>(# de programas académicos con renovación de acreditación de alta calidad/total de programas académicos acreditados)*100</t>
  </si>
  <si>
    <t xml:space="preserve">100%
</t>
  </si>
  <si>
    <t>No responder a los requerimientos y condiciones de calidad estipulados por la norma</t>
  </si>
  <si>
    <t xml:space="preserve">Seguimiento y control de los procesos de la dirección de programa </t>
  </si>
  <si>
    <t>Director  del programa académico</t>
  </si>
  <si>
    <t>Por falta de recursos no hay suficiente cumplimiento de las condiciones requeridas para acreditar programas (infraestructura - docentes - investigación )</t>
  </si>
  <si>
    <t>Seguimiento y control de los procesos de la Decanatura (Consejo de Facultad)</t>
  </si>
  <si>
    <t>Demoras en los trámites internos requeridos para la actualización del currículo.</t>
  </si>
  <si>
    <t>Egresados con perfil desactualizado frente a las necesidades del medio al momento de graduarse.</t>
  </si>
  <si>
    <t>Los egresados se enfrentan al medio sin la actualización de competencias y habilidades que exige el perfil profesional y ocupacional.</t>
  </si>
  <si>
    <t>1- Egresados de los programas sin las competencias requeridas por el medio
2- Perdida de la competitividad del programa frente a otros que ofrecen otras Universidades</t>
  </si>
  <si>
    <t>Seguimiento y control de los procesos de los comités curriculares</t>
  </si>
  <si>
    <t xml:space="preserve">Director  del programa académico - Profesional de gestión curricular de la Facultad. </t>
  </si>
  <si>
    <t>(# de programas académicos con renovación curricular/total de programas académicos)*100</t>
  </si>
  <si>
    <t>Desactualización curricular de los programas de la Facultad</t>
  </si>
  <si>
    <t>Seguimiento y control a la renovación curricular de los programas académicos</t>
  </si>
  <si>
    <t>Profesional de gestión curricular de la Facultad - Comité Académico Administrativo FCE</t>
  </si>
  <si>
    <t>Cambios de los estándares de reconocimiento y medición de Grupos de Investigación por parte de MINCIENCIAS</t>
  </si>
  <si>
    <t>Disminución del número de grupos de investigación vinculados a la Facultad, clasificados por MINCIENCIAS</t>
  </si>
  <si>
    <t>Los grupos de Investigación disminuyen, de acuerdo a la clasificación anual que hace MINCIENCIAS</t>
  </si>
  <si>
    <t>1- Incumplimiento con las metas trazadas en el PDI
2- Perdida de imagen institucional
3- Disminución en lo indicadores de investigación</t>
  </si>
  <si>
    <t>Seguimiento y control de los estándares de reconocimiento y medición de Grupos de Investigación en MINCIENCIAS por parte de profesional.</t>
  </si>
  <si>
    <t>Profesional del Comité de Inevstigaciones de la Facultad.</t>
  </si>
  <si>
    <t>(# de grupos categorizados/ total de grupos)*100</t>
  </si>
  <si>
    <t>Desactualización de la información del Grupo de Investigación en la plataforma de MINCIENCIA</t>
  </si>
  <si>
    <t>Seguimiento y actualización de la información del Grupo de Investigación en la plataforma de MINCIENCIA</t>
  </si>
  <si>
    <t>Profesional del Comité de Investigaciones de la Facultad.</t>
  </si>
  <si>
    <t>Desatención a los cronogramas establecidos, desconocimento de lo procesos y las plataformas para actualizar las solicitudes y la información respectiva.</t>
  </si>
  <si>
    <t>Atención, difusión  y seguimiento a los cronogramas y plataformas de vinculación de los grupos en la clasificación de MINCIENCIAS.</t>
  </si>
  <si>
    <t>Falta de estimulos o incentivos a la participación en investigación</t>
  </si>
  <si>
    <t>Disminución de los semilleros de investigación y grupos de investigación vinculados a la Facultad</t>
  </si>
  <si>
    <t>Cancelación o inactividad de semilleros de investigación y grupos de investigación vinculados a la Facultad.</t>
  </si>
  <si>
    <t>1 - Bajo cumplimiento de indicadores institucionales.
2 - Disminución en la investigación.
3 - Baja producción cientifica CTI, claves para la acreditación y la alta calidad.</t>
  </si>
  <si>
    <t>Atención, difusión  y seguimiento a los cronogramas  de convocatorias desde la Vicerrectoría de Investigaciones y la facultad.</t>
  </si>
  <si>
    <t>(# de semilleros  y grupos de investigación  al final del periodo /total de semilleros y grupos de investigación de la Facultad)*100</t>
  </si>
  <si>
    <t>Desinterés o poca participación de los estudiantes en los procesos de investigación</t>
  </si>
  <si>
    <t>Atención, difusión  y seguimiento  al proceso de fomentación de la investigación de la facultad.</t>
  </si>
  <si>
    <t>Poca valoración de la producción CTI y apropiación social del conocimiento</t>
  </si>
  <si>
    <t xml:space="preserve">Atención, difusión  y seguimiento a los cronogramas de las jornadas de apropiación social. </t>
  </si>
  <si>
    <t xml:space="preserve">Incumplimiento de las normas y/o procedimientos establecidos para el desarrollo de actividades de extensión. </t>
  </si>
  <si>
    <t xml:space="preserve">
Desarticulación con el medio externo</t>
  </si>
  <si>
    <t>Baja interaccción de la facultad con el medio y articulación de sus actividades de extensión en el aplicativo.</t>
  </si>
  <si>
    <t>1 - Perdida de credibilidad e imagen como facultad
2 - Afectación del proceso de acreditación de calidad de los programas de la Facultad
3- Indicadores de la Universidad afectados
4- Reducción en los recursos propios de la institución</t>
  </si>
  <si>
    <t>Seguimiento y control en el proceso de la actividad de extensión desde la Facultad.
Aplicativo de Extensión.</t>
  </si>
  <si>
    <t>(# de actividades de extensión programadas/ # de actividades inscritas en el aplicativo)*100</t>
  </si>
  <si>
    <t>Desinterés por formular o participar en las actividades de extensión de la Facultad</t>
  </si>
  <si>
    <t xml:space="preserve">Atención, difusión  y seguimiento  al proceso de  extensión de la Facultad. </t>
  </si>
  <si>
    <t xml:space="preserve"> Poca difusión interna y externa de las actividades de extensión propias de la Facultad. </t>
  </si>
  <si>
    <t xml:space="preserve">Atención, difusión  y seguimiento a los cronogramas de las actividades de extensión. </t>
  </si>
  <si>
    <t>Tiempos largos de espera entre las revisiones y   aprobaciones internas en el proceso de renovación de Registro Calificado  para el envío al MEN</t>
  </si>
  <si>
    <t>No renovación de Registro Calificado de los programas académicos</t>
  </si>
  <si>
    <t xml:space="preserve">Perdida del Registro Calificado por parte de los programas académicos de la Facultad. </t>
  </si>
  <si>
    <t>1- Cierre de los programas académicos
2- Perdida de imagen de la Institución.</t>
  </si>
  <si>
    <t>Seguimiento y control en el proceso por parte del profesional de la Facultad encargado de la Gestión Curricular</t>
  </si>
  <si>
    <t>Profesional de Gestión Curricular</t>
  </si>
  <si>
    <t>(# de programas académicos con renovación de registro calificado/total de programas académicos con registro calificado)*100</t>
  </si>
  <si>
    <t>Designar dirección a programas académicos
Seguimiento y control mensual por parte del profesional que apoya la Gestión Curricular de la Facultad</t>
  </si>
  <si>
    <t>No responder a los requerimientos y condiciones de renovación curricular estipulados por la norma</t>
  </si>
  <si>
    <t>Director o coordinador de programa académico</t>
  </si>
  <si>
    <t>Realizar la solicitud de renovación de Registro Calificado
Asistir a las jornadas de Gestión Curricular que hace la Facultad y la Vicerrectoría Académica</t>
  </si>
  <si>
    <t>El control es continuo.
El profesional encargado de la Acreditación, lleva un seguimiento de las fechas de las resoluciones y un documento semáforo que indica cuando el programa debe iniciar con el proceso de autoevaluación para solicitar la renovación de Acreditación de Alta Calidad.</t>
  </si>
  <si>
    <t xml:space="preserve">De acuerdo con la última clasificación del 2021  de MINCIENCIAS, de los 17 grupos de investigación de la Facultad, 14 de ellos son reconocidos y dos no fueron clasificados dentro de alguna de las categorías que establece esta entidad. Además, en el 2023 se creo un nuevo Grupo de Investigación INFOTED, el cual no tiene la medición. </t>
  </si>
  <si>
    <t>El control es continuo.
El profesional del Comité de Investigaciones de la Facultad mantiene una comunicación activa con la Vicerrectoría de Investigaciones, Innovación y Extensión, por lo que está  al tanto de los estándares  y las políticas relacionadas con la categorización de los Grupos de Investigación</t>
  </si>
  <si>
    <t>El control es continuo.
El profesional del Comité de Investigaciones de la Facultad realiza el seguimiento y la difusión de los cronogramas de vinculación  de los grupos en la clasificación de MinCiencias.</t>
  </si>
  <si>
    <t xml:space="preserve">Informes de las jornadas de renovación curricular.
Resoluciones de renovación de Registro Calificado. </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</si>
  <si>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</si>
  <si>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Desatención de algunos procesos misionales de la Facultad de Ingenierías y ejecución lenta de los procesos académicos y administrativos</t>
  </si>
  <si>
    <t>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t>
  </si>
  <si>
    <t>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t>
  </si>
  <si>
    <t>Ajuste mensual de los manuales de procesos, ajustados a la actualidad normativa de la institución</t>
  </si>
  <si>
    <t>Profesional de Apoyo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</si>
  <si>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</si>
  <si>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</si>
  <si>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Creación de reglamento interno del Consejo de Facultad y 5 manuales de procedimientos para procesos académico/administrativos críticos de la facultad</t>
  </si>
  <si>
    <t>No cuenta con aplicativos ni los suficientes mecanismos para el seguimiento de la totalidad de los procesos académicos/administrativos de la facultad.</t>
  </si>
  <si>
    <t>Seguimiento permanente al funcionamiento y requerimiento tecnológico para procesos académico/administrativos en la comisión de contingencia académica del Consejo Académico</t>
  </si>
  <si>
    <t>Documentar y comunicar al Consejo Académico, Vicerrectorías y Gestión de Tecnologías las necesidades de aplicativos y plataformas; así como indagar sobre plataformas que pueden usarse de manera gratuita</t>
  </si>
  <si>
    <t>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t>
  </si>
  <si>
    <t>Actualización y documentación de las necesidades evidenciadas para la modernización de la estructura administrativa.</t>
  </si>
  <si>
    <t>Una vez quue se cuente con una propuesta de talento humano para atención de procedimientos y procesos, se busca la hoja de ruta para la contratación de tal cantidad de personal</t>
  </si>
  <si>
    <t>Bajo seguimiento y apoyo de los procesos de registro calificado</t>
  </si>
  <si>
    <t>Pérdida del registro calificado y de la acreditación de algún programa de pregrado o posgrado</t>
  </si>
  <si>
    <t>El registro calificado da la posibilidad a los programas para que abran cohortes, y las acreditaciones nacionales o internacionales dan cuenta de la calidad académica y el cumplimiento de los estándares de calidad de referencia en el orden nacional e internacional</t>
  </si>
  <si>
    <t>Pérdida de posibilidad de apertura y matrícula en los programas académicos.
Imagen desfavorable regional y en la comunidad académica</t>
  </si>
  <si>
    <t>Alerta de Vicerrectoría Académica y reuniones del Consejo de Facultad</t>
  </si>
  <si>
    <t>Google Calendar</t>
  </si>
  <si>
    <t>Vicerrector Académico</t>
  </si>
  <si>
    <t>Programas con registro calificado y reacreditación efectuado o en proceso</t>
  </si>
  <si>
    <t>Contar con un documento estratégico que permita evidenciar el tiempo de vigencia de los registros calificados de los programas académicos, además incluir simultáneamente en el documento los tiempos de vigencias de las acreditaciones de alta calidad con el fin de tener una respuesta oportuna a los debidos procesos</t>
  </si>
  <si>
    <t>Ausencia de procesos de sistematización de las experiencias desde decanatura apoyado en direcciones</t>
  </si>
  <si>
    <t>Repositorio con información de referencia de los procesos de registro calificado de los diferentes programas</t>
  </si>
  <si>
    <t>Google Drive</t>
  </si>
  <si>
    <t>Director del Programa / Decano</t>
  </si>
  <si>
    <t>Se tiene baja sistematización de necesidades reales de mediano y largo plazo de fortalecimiento de la planta docente</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</si>
  <si>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</si>
  <si>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t>
  </si>
  <si>
    <t>Reducción del impacto en el ejercicio pedagógico
Disminución de la eficacia en el logro de los resultados de aprendizaje y por consiguiente riesgo de pérdida de sellos de calidad</t>
  </si>
  <si>
    <t>Documento actualizado con las necesidades de planta y sus indicadores estudiante/docente</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</si>
  <si>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</si>
  <si>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</si>
  <si>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Construir un documento de necesidades docentes actualizado y que responda a las diferentes áreas</t>
  </si>
  <si>
    <t>Vicerrectoría Académica</t>
  </si>
  <si>
    <t>Mecanismo sistemático de necesidad de personal docente de planta/transitorio requerido; discusión en Consejo de Facultad para transladar a órganos superiores</t>
  </si>
  <si>
    <t>Aplicativo en Línea</t>
  </si>
  <si>
    <t>Presentar necesidades docentes en Consejo de Facultad y órganos superiores</t>
  </si>
  <si>
    <t>Escasa atención y bajo monitoreo de la información de alerta temprana y a las variables de deserción estudiantil.</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</si>
  <si>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</si>
  <si>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</si>
  <si>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Ineficiencia económica de la institución y el sistema universitario</t>
  </si>
  <si>
    <t>Monitoreo de cifras de deserción, para posterior análisis de vulnerabilidades</t>
  </si>
  <si>
    <t>Aplicatívo en Linea</t>
  </si>
  <si>
    <t xml:space="preserve">Vicerrectoría </t>
  </si>
  <si>
    <t>Porcentaje de deserción en cada uno de los programas</t>
  </si>
  <si>
    <t>Disminuir la deserción de la facultad por debajo del promedio de la Universidad</t>
  </si>
  <si>
    <t>La falta de acompañamiento hacia los estudiantes facilita la deserción por fallas académicas, desconocimiento de procesos</t>
  </si>
  <si>
    <t>Acciones permanentes de intervención sobre el entorno universitaria que acompañe a los estudiantes en coordinación con VRSYBU presentadas en Consejo de Facultad</t>
  </si>
  <si>
    <t>No existe un plan de acción institucional articulado para le medición sistemática de variables que influyen en la deserción estudiantil.</t>
  </si>
  <si>
    <t>Plantear la necesidad  de generar un sistema de medición de la deserción con la capacidad de caracterizar las causas del fenómeno.</t>
  </si>
  <si>
    <t>No se conocen todos los planes de desarrollo y planes de competitivdad de los gremios y los entes territoriales</t>
  </si>
  <si>
    <t>Bajo relacionamiento de la facultad y los programas en el medio externo</t>
  </si>
  <si>
    <t>Para el fortalecimiento de los procesos académicos y de la pertinencia es necesario incrementar el impacto en el medio externo a la Universidad. Así, se abren posibilidades de mayor apoyo externo a los procesos investigativos, académicos y de desarrollo tecnológico</t>
  </si>
  <si>
    <t>Bajo impacto de los desarrollos académico e Incumplimiento de la función misional de la Universidad en la Región
Baja posibilidad de efectuar consultorías con las empresa de la región
Imposibilidad de efectuar mejoras curriculares basadas en las necesidades de la región</t>
  </si>
  <si>
    <t>Revisión de los planes de competitividad y el acercamiento a las discusiones gremiales de la región y el país</t>
  </si>
  <si>
    <t>semanal</t>
  </si>
  <si>
    <t>Promedio de escenarios (eventos) de participación regional</t>
  </si>
  <si>
    <t>Participar en al menos tres escenario de mesas de competitividad de la región o de espacios gremiales y un repositorio de planes regionales presentado a Consejo de Facultad, Comité de Investigaciones y Comité de Extensionistas</t>
  </si>
  <si>
    <t>Creación de un repositorio utilizando una herramienta como el Google Drive para facilitar la gestión los planes de desarrollo y planes de competitivdad de los gremios y los entes territoriales</t>
  </si>
  <si>
    <t>No se cuenta con un mecaniso o proceso institucional en la facultad de acercamiento a los gremios.</t>
  </si>
  <si>
    <t>Reuniones periódicas de comité de extensión y revisión al interior del Consejo de Facultad de tales planes</t>
  </si>
  <si>
    <t>Creación de un repositorio utilizando una herramienta como el Google Drive para facilitar la gestión y el acercamiento con el Consejo de Facultad</t>
  </si>
  <si>
    <t>La relación de estudiantes con respecto al número de funcionarios es aproximadamente 1070 estudiantes por funcionario, pero también se atiende personal docente, administrativo y particular.</t>
  </si>
  <si>
    <t>Se ha avanzado favorablemente en los ajustes de los manuales de procesos, se estan creando flujogramas para mejorar la interpretación.</t>
  </si>
  <si>
    <t>Se han unificado procesos en contratación, elaborado mapas de procesos, agilizado las firmas de documentos, en seguimiento a comunicacionees, e información compartida.</t>
  </si>
  <si>
    <t>El mejoramiento de los aplicativos es indispensable para el funcionamiento de los procesos. Esto depende de GTISI.</t>
  </si>
  <si>
    <t>Se han envíado comunicaciones y solicitudes mediante memorando</t>
  </si>
  <si>
    <t>No se han mejorado los aplicativos sustancialmente, aún presentan errores. Se han envíado comunicaciones al respecto.</t>
  </si>
  <si>
    <t>No se cuenta con los recursos suficientes para la contratación de los funcionarios de apoyo para los diferentes procesos que se ejecutan en la Facultad</t>
  </si>
  <si>
    <t>Se han hechos las solicitudes a las áreas correspondientes</t>
  </si>
  <si>
    <t>se ha logrado conseguir o integrar poco personal con dedicación a las actividades</t>
  </si>
  <si>
    <t>Los registros calificados de los programas adscritos a la Facultad se encuentran vigentes</t>
  </si>
  <si>
    <t>Se reciben las alertas por parte de la Vicerrectoría Académica, se presenta la información ante el Consejo de Facultad y además está en construcción un cuadro de control</t>
  </si>
  <si>
    <t>Se tiene tiene el repositorio con información de informes de los programas</t>
  </si>
  <si>
    <t xml:space="preserve">La relación docentes de planta-tiempo completo con estudiantes es de 75 estudiantes por docente </t>
  </si>
  <si>
    <t>Se tiene limitaciones de personal para realizar dicho estudio, sin embargo se ha avanzado en el diagnostico.</t>
  </si>
  <si>
    <t>Se han recogido las necesidades de los profesores de planta</t>
  </si>
  <si>
    <t>Se cuenta con el aplicativo en línea para el análisis del incremento de población estudiantil</t>
  </si>
  <si>
    <t>Se ha planteado la necesidad de contar con el aplicativo en web para revisión permanente de la evolución de la población estudiantil y de profesores</t>
  </si>
  <si>
    <t>Se tiene la información en el portal web</t>
  </si>
  <si>
    <t>La deserción de la facultad de ingenierías  se percibe con un buen comportamiento,obteniendo un buen desempeño en el sgeundo semestre de 2022</t>
  </si>
  <si>
    <t>Se cuenta con las cifras, y una pequeña lectura desde el observatorio social UTP, sin embargo no se cuenta con el talento humano para realizar un análisis permanente</t>
  </si>
  <si>
    <t>Se cuenta con el acompañamiento de VRSYBU pero no se cuenta con talento humano suficiente en la facultad para asumir el reto</t>
  </si>
  <si>
    <t>Se sugiere que desde el observatorio UTP nos informen el diagnostico actual con respecto a la medición de la deserción estudiantil, ya que el término "deserción " hace referencia a un periodo de tiempo ausente.</t>
  </si>
  <si>
    <t>En las últimas tres semanas se realizaron dos acercamientos a agremiaciones y en promedio se ha participado en 5 eventos de relacionamiento con el medio externo</t>
  </si>
  <si>
    <t>Aunque se ha accedido a documentos de las entidades territoriales, no se cuenta con el personal suficiente para efectuar la revisión y análisis del mismo</t>
  </si>
  <si>
    <t xml:space="preserve">Se han consultado y  recopilado planes territoriales nacionales y regionales </t>
  </si>
  <si>
    <t>Se ha dificultado la reunión del comité de extensión por exceso de carga laboral sobre el decano</t>
  </si>
  <si>
    <t>Se ha establecido la jerarquía del posible comité de extensionistas, pero no se ha materializado en reuniones.</t>
  </si>
  <si>
    <t>Demoras en los trámites internos requeridos para la actualización del currículo</t>
  </si>
  <si>
    <t>Desactualización de los currículos de los programas académicos</t>
  </si>
  <si>
    <t>Revisión de los currículos por parte de los comités curriculares</t>
  </si>
  <si>
    <t>Director del Programa Academico</t>
  </si>
  <si>
    <t>Número de programas sin realización de actividades de revisión curricular</t>
  </si>
  <si>
    <t>Afectación de la salud mental de los docentes</t>
  </si>
  <si>
    <t xml:space="preserve">Incumplimiento de los planes de trabajo de los docentes
</t>
  </si>
  <si>
    <t>No cumplir con el plan de trabajo docente que involucra actividades de docencia directa , extensión, investigación o administración registradas.</t>
  </si>
  <si>
    <t>Afectacion del clima organizacional de la Facultad
Falta de trabajo en equipo o integracion por parte de los docentes
Sobrecarga de trabajo para algunos docentes
Afecta el desarrollo adecuado de las actividades y procesos tanto del decano como de la Facultad</t>
  </si>
  <si>
    <t>Aplicación de evaluación docente</t>
  </si>
  <si>
    <t>Evaluacion docente</t>
  </si>
  <si>
    <t>No. De docentes que incumplen los planes de trabajo (Vigencia)</t>
  </si>
  <si>
    <t>Hasta dos docentes por vigencia</t>
  </si>
  <si>
    <t>Seguimiento al plan de trabajo del docente</t>
  </si>
  <si>
    <t>Demanda limitada de los programas académicos de posgrado</t>
  </si>
  <si>
    <t>Programas académicos de postgrado que no aperturan nuevas cohortes</t>
  </si>
  <si>
    <t xml:space="preserve">Programas académicos de Posgrados que no pueden aperturar nuevas cohortes por la baja demanda de los programas académicos de posgrado de acuerdo a las condiciones de educación superior del sector.
</t>
  </si>
  <si>
    <t xml:space="preserve">Desfinanciación de los recursos financieros de la Facultad                 
Afecta la credibilidad de los programas ofertados por la Facultad     
</t>
  </si>
  <si>
    <t>Aplicación de encuestas de necesidades de los profesionales que requieren formacion posgraduada (Proceso de autoevaluación)</t>
  </si>
  <si>
    <t>No. De estudiantes inscritos por vigencia en cada programa</t>
  </si>
  <si>
    <t>Cumplimiento del punto de equilibrio definido para cada programa</t>
  </si>
  <si>
    <t>Enviar informacion a Instituciones o empresas donde existan profesionales que cumplen con el perfil del progrma de posgrado</t>
  </si>
  <si>
    <t>Implementación y seguimiento de estrategias de difusión de los programas de posgrados</t>
  </si>
  <si>
    <t>Realizar campañas a través de redes sociales, apoyo de la oficina de posgrados, emisora de la UTP.</t>
  </si>
  <si>
    <t>Implementacion de estrategias conjuntas con los grupos de investigación para vincular estudiantes</t>
  </si>
  <si>
    <t>Invitación a los estudiantes por parte de los docentes del programa, a participar en los proyectos de los grupos de investigación.</t>
  </si>
  <si>
    <t>Fallas en los Sistemas de Información para labores académicas y administrativas</t>
  </si>
  <si>
    <t>Retraso en los procesos administrativos y académicos por fallas en los Sistemas de Información</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</si>
  <si>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</si>
  <si>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</si>
  <si>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Reporte inmediato de las fallas a los entes encargados</t>
  </si>
  <si>
    <t>N° de aplicativos de Sistemas de Información que presentan fallas</t>
  </si>
  <si>
    <t>Cero aplicativos de sistema de información con fallas</t>
  </si>
  <si>
    <t>Reporte y seguimiento a fallas presentadas en los aplicativos</t>
  </si>
  <si>
    <t>Seguimiento y reuniones con los entes encargados</t>
  </si>
  <si>
    <t>Programación de reuniones de seguimiento y preventivas con los entes encargados</t>
  </si>
  <si>
    <t>La revisión se debe realizar de manera continua de currículos a través de diferentes espacios académicos como reuniones del comité curricular, sala de profesores, entre otros, involucrando a todos los grupos de interés.</t>
  </si>
  <si>
    <t>Análisis y seguimiento de los planes de trabajo del docente</t>
  </si>
  <si>
    <t>Continuar la implementación y seguimiento de estrategias de difusión de los programas de posgrado</t>
  </si>
  <si>
    <t>Se aperturará nueva cohorte para el segundo semestre de 2023.</t>
  </si>
  <si>
    <t>Continuar la implementación de estrategias conjuntas con los grupos de investigación para vincular estudiantes</t>
  </si>
  <si>
    <t>Se promocionan los posgrados a través de los grupos de investigación de la Facultad.</t>
  </si>
  <si>
    <t>1. Los aplicativos siguen presentando fallas, principalmente el aplicativo de solicitudes web. Las solicitudes se envían a usuarios que no corresponden.
2. El aplicativo para programación académica presenta fallas.</t>
  </si>
  <si>
    <t>Continuar con el reporte de fallas</t>
  </si>
  <si>
    <t xml:space="preserve">Se reportan a sistemas las fallas presentadas y se realizan las correcciones. </t>
  </si>
  <si>
    <t>No depende de la Facultad la eficacia de la acción</t>
  </si>
  <si>
    <t>Continuar programando reuniones preventivas</t>
  </si>
  <si>
    <t>Se han realizado algunas reuniones con los encargados</t>
  </si>
  <si>
    <t>Soborno sobre un funcionario.</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</si>
  <si>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</si>
  <si>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</si>
  <si>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</si>
  <si>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Firma de cada funcionario del:
- Reporte de conflicto de ínteres
- Acta de compromiso ético
- Declaración de impedimento
- Contrato laboral</t>
  </si>
  <si>
    <t>Director (Transitorio)</t>
  </si>
  <si>
    <t>No. de informes de ensayos con pérdida de la imparcialidad / No. informes de ensayos expedidos por el laboratorio</t>
  </si>
  <si>
    <t xml:space="preserve">Orden de un superior sobre el resultado del ensayo </t>
  </si>
  <si>
    <t>Con la trazabilidad  del registro de datos primarios en fisico y en medio magnético, los cuales son revisados por el responsable técnico.</t>
  </si>
  <si>
    <t>Profesional I (Transitorio Ocasional de Proyecto</t>
  </si>
  <si>
    <t>Interés economico de otra dependencia de la universidad .</t>
  </si>
  <si>
    <t>Firma de cada funcionario del:
- Reporte de conflicto de ínteres</t>
  </si>
  <si>
    <t>Condiciones ambientales e instalaciones inadecuadas para los ensayos</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</si>
  <si>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</si>
  <si>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</si>
  <si>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</si>
  <si>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 Registro y seguimiento de las condiciones ambientales en el área de análisis de ensayos.
- Registro y seguimiento de la temperatura de refrigeración de las muestras.
- Separación de áreas para la realización de los ensayos.</t>
  </si>
  <si>
    <t>Técnico I - Auxiliar Laboratorio (Transitorio Ocasional de Proyecto)</t>
  </si>
  <si>
    <t>No. veces en que las condiciones ambientales se salen de los límites / Días Laborales anuales</t>
  </si>
  <si>
    <t xml:space="preserve">Utilización de equipos con variaciones o afectaciones en su capacidad de medición producto de no realizarse un mantenimiento-calibración-verificación o calificación oportuna </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</si>
  <si>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</si>
  <si>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</si>
  <si>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</si>
  <si>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Ejecución del plan de mantenimiento, verificación y calibración de equipos; para cada vigencia</t>
  </si>
  <si>
    <t>No. de equipos calibrados de acuerdo al plan / Total equipos a calibrar</t>
  </si>
  <si>
    <t>Almacenamiento inadecuado del material de referencia acorde a las especificaciones de fabricación</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</si>
  <si>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</si>
  <si>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</si>
  <si>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</si>
  <si>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 xml:space="preserve">Registrar las condiciones ambientales del área de almacenamiento de los materiales de referencia. </t>
  </si>
  <si>
    <t>Inadecuada declaración de la conformidad del resultado con base en la regla de decisión del laboratorio</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</si>
  <si>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</si>
  <si>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</si>
  <si>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</si>
  <si>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Utlización de la regla de decisión basada en la aceptación simple JCGM-106-2012</t>
  </si>
  <si>
    <t>No de Informes de Ensayo con declaración de conformidad equivocada / No de Informes de ensayo con declaración de conformidad emitida</t>
  </si>
  <si>
    <t>Inadecuada estimación de la incertidumbre  basada en los principios técnicos de uso del equipamiento y mediciones del laboratorio</t>
  </si>
  <si>
    <t>- Instructivo de evaluación de la incertidumbre
- Hoja de cálculo de incertidumbre</t>
  </si>
  <si>
    <t xml:space="preserve">Técnico I - Profesional I Laboratorio  (Transitorio Ocasional de Proyecto) </t>
  </si>
  <si>
    <t>No cumplir con las características de desempeño de los métodos verificados por el laboratorio para su uso previsto</t>
  </si>
  <si>
    <t>Pérdida de la validez de los resultados (Selección, verificación y validación de métodos)
(7.2)</t>
  </si>
  <si>
    <t>No cumplir con las especificaciones y requistos del método de ensayo</t>
  </si>
  <si>
    <t>Pérdida de la capacidad analítica del laboratorio</t>
  </si>
  <si>
    <t>Generación del plan de verificación de los métodos de ensayo con base en el documento normativo</t>
  </si>
  <si>
    <t>No. de verificaciones de métodos de ensayo con desempeño no válido / No. total de verificaciones de métodos de ensayo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</si>
  <si>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</si>
  <si>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</si>
  <si>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No cumplir con las características de desempeño de los controles de calidad de los métodos de ensayo</t>
  </si>
  <si>
    <t>Pérdida de la validez de los resultados (Aseguramiento de la validez de los resultados)
(7.7)</t>
  </si>
  <si>
    <t>Obtención de resultados no válidos para las caracteristicas de desempeño de los métodos de ensayos</t>
  </si>
  <si>
    <t>Pérdida del control analítico del laboratorio</t>
  </si>
  <si>
    <t>- Partipación en ensayos de aptitud
- Uso de material de referencia certificado
- Comprobaciones funcionales del equipamiento
- Implementación de gráficos de control</t>
  </si>
  <si>
    <t>No. caracteristicas de desempeño insatisfactorias / No. de carácterísticas de desempeño evaluadas</t>
  </si>
  <si>
    <t>No cumplir con los requisitos de la organización que otorga reconocimiento al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</si>
  <si>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</si>
  <si>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</si>
  <si>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</si>
  <si>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</si>
  <si>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xml:space="preserve">Director - Profesional I Laboratorio  (Transitorio Ocasional de Proyecto) </t>
  </si>
  <si>
    <t>No. de informes de ensayos con mal uso de la condición de acreditación / No. informes de ensayos expedidos por el laboratorio</t>
  </si>
  <si>
    <t>- Uso de formatos diferentes para la emisión de resultados para distinguir la condición de acreditación de los parametros de ensayo realizados por el Laboratorio</t>
  </si>
  <si>
    <t xml:space="preserve">Auxiliar - Profesional I Laboratorio  (Transitorio Ocasional de Proyecto) </t>
  </si>
  <si>
    <t>- Uso de indicador (*), para la distinción de los parametros de ensayo cubiertos por el esquema de acreditación del Laboratorio</t>
  </si>
  <si>
    <t>No se han presentado problemas con el registro de los formatos establecidos</t>
  </si>
  <si>
    <t>No se han presentado problemas con el registro del formato establecido</t>
  </si>
  <si>
    <t xml:space="preserve">Hasta la fecha no se han registrado condiciones ambientales que se encuentren por fuera de los límites de control establecidos por el Laboratorio. </t>
  </si>
  <si>
    <t>No se han presentado problemas con el registro del formato establecido para las condiciones ambientales del Laboratorio</t>
  </si>
  <si>
    <t>Se realiza seguimiento al plan de calibración, verificación y mantenimiento de equipos, para lo cual hasta la fecha no se ha incumplido con las fechas planificadas.</t>
  </si>
  <si>
    <t>Con base en lo planificado para las calibraciones externas, no se ha incumplido con el programa dadas las fechas definidas con base en el intervalo de calibración para los instrumentos; se realizará nuevamente el seguimiento a partir de Agosto para verificar su cumplimiento.</t>
  </si>
  <si>
    <t>No se han presentado problemas con el registro del formato establecido para las condiciones ambientales del Laboratorio en donde se almacena el Material de Referencia Certificado (MRC)</t>
  </si>
  <si>
    <t>Hasta la fecha no se han presentado informes con declaración de conformidad errada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</si>
  <si>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</si>
  <si>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</si>
  <si>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Todas las verificaciones de los métodos de ensayo cumplen con los criterios de analíticos, definidos por los requisitos normativos.</t>
  </si>
  <si>
    <t>No se han presentado problemas con la aplicación de los controles</t>
  </si>
  <si>
    <t>Lineas de tendencia de los controles dentro de los límites establecidos a través de gráficos de control.</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</si>
  <si>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</si>
  <si>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Hasta la fecha no se han presentado informes con mal uso de la condiciones de acreditación</t>
  </si>
  <si>
    <t>No se han presentado problemas con uso del certificado de acreditación, como base de contraste del rango establecido para los parámetros dentro del esquema de acreditación</t>
  </si>
  <si>
    <t>No se han presentado problemas con el uso del distintico (*), para identificación de la acreditación dentro de los formatos establecidos</t>
  </si>
  <si>
    <t>Soborno a un funcionariio</t>
  </si>
  <si>
    <t>Perdida de la imparcialidad (4.1)</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</si>
  <si>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</si>
  <si>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Inicio de proceso disciplinario</t>
  </si>
  <si>
    <t>Firma de cada funcionario de la siguiente documentación:
-SGC-FOR-013-05 Acta de compromiso ético.
-SGC-FOR-014-02 Declaración de impedimento
-Contrato laboral
-SGC-FOR-014-01 Reporte de conflicto de interés, en caso de presentar una amenaza a la imparcialidad</t>
  </si>
  <si>
    <t>Director del Laboratorio (Planta)</t>
  </si>
  <si>
    <t>(No. de informes de ensayos con pérdida de la imparcialidad/ No. informes de ensayos expedidos por el laboratorio)*100</t>
  </si>
  <si>
    <t>Orden de un superior sobre el resultado de un ensayo</t>
  </si>
  <si>
    <t>Trazabilidad  del registro de datos primarios en físico y en medio magnético, los cuales son revisados por el director técnico.</t>
  </si>
  <si>
    <t>Profesional del laboratorio (Contratista)</t>
  </si>
  <si>
    <t>Pérdida de la información de los registros de datos primarios en medio magnético.</t>
  </si>
  <si>
    <t>Pérdida de la confidencialidad (4.2)</t>
  </si>
  <si>
    <t>Pérdida de la información suminstrada por alguna fuente (organismo-ususario) y los registros de datos primarios.</t>
  </si>
  <si>
    <t>Copias de seguridad de la información digital almacenada en la carpeta compartida.                                             
Copias de seguridad del registro de datos primarios almacenados en la nube.</t>
  </si>
  <si>
    <t>(No. de informes de ensayos con pérdida de la confidencialidad/ No. informes de ensayos expedidos por el laboratorio)*100</t>
  </si>
  <si>
    <t>La información del cliente obtenida por alguna fuente(organismo-usuario) no se mantiene de manera confidencial.</t>
  </si>
  <si>
    <t>Carta emitida por las IPS donde se establecen los correos autorizadas para el envío de la información.</t>
  </si>
  <si>
    <t>Profesional en coordinación de calidad (Contratista)</t>
  </si>
  <si>
    <t xml:space="preserve">Los resultados no se entregan a los clientes  dentro de los tiempos estipulados. </t>
  </si>
  <si>
    <t>Incumplimiento de los requisitos de los clientes (5.4)</t>
  </si>
  <si>
    <t>Incumplimiento de acuerdos establecidos con los clientes con respecto al tiempo de entrega de los resultados.</t>
  </si>
  <si>
    <t>Pérdida de  credibilidad en el laboratorio
Pérdida de la confianza en el Laboratorio.
Iniciación de un proceso Legal</t>
  </si>
  <si>
    <t>Seguimieto del objetivo de calidad:  Entregar los resultados de los ensayos /calibraciones a tiempo.</t>
  </si>
  <si>
    <t>(No. De certificados o informes entregados a tiempo/No. Total de certificados o informes emitidos)*100</t>
  </si>
  <si>
    <t xml:space="preserve">Los clientes inician procesos legales por incorformidad con los resultados. </t>
  </si>
  <si>
    <t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t>
  </si>
  <si>
    <t xml:space="preserve">Contaminación cruzada de muestras por manipulación incorrecta </t>
  </si>
  <si>
    <t>Pérdida de la validez de los resultados del laboratorio por manipulación del ítem de ensayo (7.4)</t>
  </si>
  <si>
    <t xml:space="preserve">Resultado inválido           
Reproceso de la muestra.                                               Impedimento en el reproceso de la muestra por ausencia de contramuestra en caso de incorformidad con los resultados.      </t>
  </si>
  <si>
    <t>Pérdida de  credibilidad en el laboratorio
Pérdida de la confianza en el funcionario.</t>
  </si>
  <si>
    <t>Implementación de formatos:
SGC-FOR-013-09 Evaluación técnica  
SGC-FOR-013-10 supervisión
SGC-FOR-013-12  Evaluación de competencias</t>
  </si>
  <si>
    <t>Director técnico (Transitorio)</t>
  </si>
  <si>
    <t>(No. de muestras derramadas y/o contaminadas / No. De recepción de muestras)*100</t>
  </si>
  <si>
    <t xml:space="preserve">Disposición incorrecta de residuos </t>
  </si>
  <si>
    <t>Capacitaciones en Manejo y gestión de residuos peligrosos generados durante el procesamiento y diagnóstico de SARS-CoV-2  y Viruela Símica (Monkeypox)</t>
  </si>
  <si>
    <t xml:space="preserve">Derrame de la muestra </t>
  </si>
  <si>
    <t>Capacitación en recepción y desembalaje de muestras sospechosas de SARS-CoV-2  y Viruela Símica (Monkeypox)</t>
  </si>
  <si>
    <t>Derrame de material peligroso de origen biológico sobre el personal.</t>
  </si>
  <si>
    <t>Contagio del personal del Laboratorio</t>
  </si>
  <si>
    <t>Disminución del personal del laboratorio para cumplimiento de las actividades de análisis</t>
  </si>
  <si>
    <t>Disminución de la capacidad operativa de análisis del laboratorio</t>
  </si>
  <si>
    <t>Aplicación de los procesos establecidos en el  instructivo  123-LBM-INT-14 Higiene y bioseguridad  y 123-LBM-INT-17  Limipieza y desinfección, uso de elementos de protección personal</t>
  </si>
  <si>
    <t>(No. Funcionarios con COVID-19 y/o Monkeypox/No. Total de funcionarios)*100</t>
  </si>
  <si>
    <t>Inferior al 50%</t>
  </si>
  <si>
    <t>Contagio de COVID-19 y/o Monkeypox del personal por contacto externo/interno</t>
  </si>
  <si>
    <t>Vacunación contra COVID-19, realización de pruebas diagnósticas a personal que presente síntomas respiratorios y/o lesiones cutaneas y fiebre.</t>
  </si>
  <si>
    <t>No Definida</t>
  </si>
  <si>
    <t>Inclumiento de funciones especificas debido a incapacidad del personal.</t>
  </si>
  <si>
    <t xml:space="preserve">Aplicación de los procesos establecidos en el  instructivo  123-LBM-INT-10 - Actividades y responsabilidades del personal </t>
  </si>
  <si>
    <t>Interrupción en el procesamiento de muestras por daño de equipos.</t>
  </si>
  <si>
    <t>Equipamiento en mal funcionamiento o falta de reactivos</t>
  </si>
  <si>
    <t xml:space="preserve">Se impide el procesamiento de muestras por daño o mal funcionamiento de equipos o por falta de insumos, materiales y reactivos. </t>
  </si>
  <si>
    <t>Ejecución del plan de calibración, verificación y mantenimiento anual con fechas de cumplimiento.</t>
  </si>
  <si>
    <t>(No. De muestras no procesadas por daño o mal funcionamiento de equipos o por falta de insumos, materiales y reactivos/No. Total de muestras procesadas)*100</t>
  </si>
  <si>
    <t>Falta de insumos, materiales, reactivos, o elementos de protección personal para el procesamiento de muestras</t>
  </si>
  <si>
    <t>Diligenciamiento y seguimiento del formato 123-LBM-F25 Inventario.</t>
  </si>
  <si>
    <t>Profesional del laboratorio (Transitorio administrativo)</t>
  </si>
  <si>
    <t>Falta de espacio en los ultracongeladores para el almacenamiento de contra muestras.</t>
  </si>
  <si>
    <t>Descarte de muestras con resultado negativo según  el comunicado Eliminación de muestras SARS-CoV-2</t>
  </si>
  <si>
    <t>Profesional de laboratorio (Contratista)</t>
  </si>
  <si>
    <t xml:space="preserve">Alteración en las condiciones ambientales por instalaciones inadecuadas o espacios reducidos con alto flujo de equipos. </t>
  </si>
  <si>
    <t>Tener condiciones ambientales e instalaciones inadecuadas se puede ver afectada la validez de los resultados</t>
  </si>
  <si>
    <t>Afectación del equipamiento del laboratorio.
Obtención de resultados con variabilidad debido a las condiciones ambientales</t>
  </si>
  <si>
    <t>Registro y seguimiento de las condiciones ambientales en el área de análisis de ensayos.
Registro Y seguimiento de la temperatura de los ultracongeladores donde se almacenan  las contamuestras.
Separación de áreas para la realización de los ensayos.</t>
  </si>
  <si>
    <t>No. Datos de medición donde las condiciones ambientales se salen de los límites/ No. Datos de medición de las condiciones ambientales.</t>
  </si>
  <si>
    <t>Menor al 5%</t>
  </si>
  <si>
    <t>Daños en el funcionamiento de aire acondicionado o  incorrecta ventilación</t>
  </si>
  <si>
    <t>Solicitar y progamar  mantenimientos periódicos del aire acondicionado.
Instalación de aire acondicionado unidireccional.</t>
  </si>
  <si>
    <t>Dolores o molestias físicas por actividades repetitivas dentro del procesamiento y diagnóstico de SARS-CoV-2  y/o Monkeypox</t>
  </si>
  <si>
    <t xml:space="preserve">Enfermedades laborales de los profesionales encargados del procesamiento </t>
  </si>
  <si>
    <t>Diminución del personal del laboratorio para cumplimiento de las actividades de análisis</t>
  </si>
  <si>
    <t>Implementación de pausas saludables para la prevención de riesgo osteomuscular.</t>
  </si>
  <si>
    <t>No. De funcionarios con afecciones fisicas/ No. Total de funcionarios * 100</t>
  </si>
  <si>
    <t>Capacitacion del personal acerca de riegos laborales y acciones preventivas relacionadas con los riesgos osteomusculares</t>
  </si>
  <si>
    <t xml:space="preserve">Problemas urinarios, renales,  gástricos o migrañas por las jornadas largas al interior del laboratorio de procesamiento.  </t>
  </si>
  <si>
    <t>Definición de la jornada laboral dentro del procesamiento y diagnóstico de SARS-CoV-2 y/o Monkeypox</t>
  </si>
  <si>
    <t>Profesional de seguridad y salud en el trabajo</t>
  </si>
  <si>
    <t>Evaluación de los riesgos laborales dentro del laboratorio</t>
  </si>
  <si>
    <t xml:space="preserve"> Eventos de ansiedad o pánico por situaciones de estrés dentro del procesamiento y diagnóstico de SARS-CoV-2 y/o Monkeypox</t>
  </si>
  <si>
    <t>Programar capacitaciones y conferencias realizadas por talento humano sobre manejo de emociones y temas relacionados</t>
  </si>
  <si>
    <t>Profesional de laboratorio (Transitorio administrativo)</t>
  </si>
  <si>
    <t>Capacitación del personal acerca de riegos laborales y acciones preventivas  relacionadas con los riesgos psicológicos</t>
  </si>
  <si>
    <t xml:space="preserve">Filtraciones de agua </t>
  </si>
  <si>
    <t>Disminución de la capacidad operativa debido a daños en los equipos y/o infraestructura.</t>
  </si>
  <si>
    <t>No disponibilidad de equipos y/o infraestructura debido a daños en los mismos por filtraciones de agua, temblores, tormentas eléctricas o catástrofes naturales.</t>
  </si>
  <si>
    <t>Solicitud de mantenimientos periódicos de las canaletas del Laboratorio</t>
  </si>
  <si>
    <t>No. Equipos con fallas o daños debido a filtraciones de agua, temblores, tormentas eléctricas o catástrofes naturales/No. Total de equipos * 100</t>
  </si>
  <si>
    <t>Temblores, tormentas eléctrica, catástrofes naturales.</t>
  </si>
  <si>
    <t>Póliza de seguro de los equipos del Laboratorio</t>
  </si>
  <si>
    <t>Información incorrecta del paciente suminstrada por la IPS en la ficha epidemiológica</t>
  </si>
  <si>
    <t>cumplimiento</t>
  </si>
  <si>
    <t>Pérdida de la validez de los resultados del laboratorio por Información errónea del paciente</t>
  </si>
  <si>
    <t>Emisión de reportes de resultados con información errónea del paciente.</t>
  </si>
  <si>
    <t>Pérdida de credibilidad en el laboratorio.</t>
  </si>
  <si>
    <t>Verificación de la información del paciente con bases de datos nacionales, fichas epidemiológicas, documentos de identidad</t>
  </si>
  <si>
    <t>(No. de informes de ensayos con información errónea suministrada por la IPS/ No. informes de ensayos expedidos por el laboratorio)*100</t>
  </si>
  <si>
    <t>Ejecución del plan de mantenimiento, verificación y calibración de equipos</t>
  </si>
  <si>
    <t>(No. de equipos  calibrados de acuerdo al plan/ total equipos) *100</t>
  </si>
  <si>
    <t>Pérdida de la validez de los resultados del laboratorio Material de referencia
(6.4)</t>
  </si>
  <si>
    <t xml:space="preserve">Control de condiciones ambientales (Temperatura de las neveras) en el área de almacenamiento de materiales de referencia. </t>
  </si>
  <si>
    <t>(No. veces en que la temperatura de los equipos de refrigeración se salen de los límites/No. Total de mediciones delos  equipos de refrigeración)x 100</t>
  </si>
  <si>
    <t>Limitación en procesos de contratación directa de bienes y servicios suministrados por sectores empresariales debido a ley de garantias.</t>
  </si>
  <si>
    <t>Pérdida de la validez de los resultados 
Aseguramiento de la validez de los resultados
(7.7)
Equipamiento
(6.4.3)</t>
  </si>
  <si>
    <t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t>
  </si>
  <si>
    <t>Pérdida de las características de dsempeño analítico y de control del laboratorio</t>
  </si>
  <si>
    <t>Planes de mantenimiento de equipos
- Solicitud de participación en ensayos de aptitud (cotización)
- Solicitud de insumos acorde a sus especificaciones para la vigencia</t>
  </si>
  <si>
    <t>(Programaciones Ejecutadas/Programaciones Planificadas)*100</t>
  </si>
  <si>
    <t xml:space="preserve">Actualizar los planes de acuerdo a la disponibilidad del mercado
</t>
  </si>
  <si>
    <t xml:space="preserve">Limitación de equipos aplicados al procesamiento </t>
  </si>
  <si>
    <t xml:space="preserve">
Limite en la capacidad y recursos del laboratorio para cumplir los requisitos (7.7.7 b) </t>
  </si>
  <si>
    <t xml:space="preserve">Aumento en la demanda de las pruebas diagnósticas para SARS-CoV-2 debido a y/o Monkeypox la pandemia global y a los picos de contagio en el pais.
</t>
  </si>
  <si>
    <t>Incumplimiento de la capacidad operativa del Laboratorio en relación a la demanda.</t>
  </si>
  <si>
    <t>Seguimiento formato SGC-FOR-008-07 Capacidad del laboratorio en relación a la cantidad de equipos. Realizar doble turno.</t>
  </si>
  <si>
    <t>(Número de certificados o informes entregados a tiempo/ Número total de reportes emitidos) x 100</t>
  </si>
  <si>
    <t xml:space="preserve">Limitación de personal aplicados al procesamiento </t>
  </si>
  <si>
    <t>Seguimiento formato SGC-FOR-008-07 Capacidad del laboratorio en relación a los recursos humanos. Realizar doble Turno</t>
  </si>
  <si>
    <t>Durante el primer semestre del año 2023, no se presentaron informes con perdida de la imparcialidad.</t>
  </si>
  <si>
    <t xml:space="preserve">Se presento limitación al momento de incluir clausula relacionada con el riesgo perdida de la imparcialidad, en el contrato se encuentra únicamente establecido clasula de confidencialidad. 
</t>
  </si>
  <si>
    <t>Fallas en la conectividad de internet lo que dificulta el registro de datos primarios en medio magnético</t>
  </si>
  <si>
    <t xml:space="preserve">Durante el primer semestre del año 2023, no se presentaron informes con perdida de la confidencialidad. </t>
  </si>
  <si>
    <t>Fallas en la conectividad de internet lo que dificulta realizar copias de seguridad del registro de datos primarios almacenados en la nube.</t>
  </si>
  <si>
    <t>Demora por parte de las IPS en el envio de carta donde se establecen los correos autorizados para el envío de la información.</t>
  </si>
  <si>
    <t xml:space="preserve">Durante el primer semeste del año 2023 se obtuvo el 100% de los certificados entregados a tiempo. </t>
  </si>
  <si>
    <t xml:space="preserve">Se han presentado fallas con el aplicativo para la generación de reportes.
</t>
  </si>
  <si>
    <t>Se ha informado a todos los clientes via correo electónico los protocolos de ingreso de información de muestras  y procesamiento y diagnóstico molecular de SARS-CoV-2 y Monkeypox, hasta el momento no se ha evidenciado limitaciones en este control.</t>
  </si>
  <si>
    <t xml:space="preserve">Durante el primer semestre del año 2023 no se presentaron muestras derramadas y/o contaminadas. </t>
  </si>
  <si>
    <t>Demora en los proceso de aplicación de los formatos SGC-FOR-013-09 Evaluación técnica  
SGC-FOR-013-10 supervisión
SGC-FOR-013-12  Evaluación de competencias</t>
  </si>
  <si>
    <t>Se han presentado demoran en los procesos de capacitación debido a deficiencia en los procesos de selección de facilitadores para orientar la capacitación.</t>
  </si>
  <si>
    <t>Se han realizado capacitaciones internas al personal en el proceso de recepción y desembalaje de muestras sospechosas de SARS-CoV-2 y Viruela Símica</t>
  </si>
  <si>
    <t xml:space="preserve">Durante el primer semestre del año 2023 no se presentaron contagios de los funcionarios por COVID-19 y/o Monkeypox. </t>
  </si>
  <si>
    <t>Se han aplicado los instructivos 123-LBM-INT-14 y 123-LBM-INT-17 y se ha registrado en los formatos relacionados, no se han presentado inconvenientes al momento de aplicar los procedimientos con el personal.</t>
  </si>
  <si>
    <t>Se ha realizado vacunación al personal del laboratorio y pruebas diagnósticas a personal que presenta síntomas respiratorios, hasta el momento no se han presentado inconvenientes.</t>
  </si>
  <si>
    <t>Cambios en el instructivo 123-LBM-INT-10 Actividades y responsabilidades del personal por disminución de la cantidad de funcionarios.</t>
  </si>
  <si>
    <t xml:space="preserve">Durante el primer semestre del año 2023 se procesaron todas las muestras recibidas. </t>
  </si>
  <si>
    <t xml:space="preserve">Inconvenientes presentados con el proveedor de mantenimiento y calibración, retrasos por parte del proveedor, incumplimiento del objeto contractual, daños en los equipos, retrasos en la emisión de los certificados, certificados con información erronea, puntos de calibración inadecuados. </t>
  </si>
  <si>
    <t>Errores de digitación por parte del personal de características de los insumos, materiales y reactivos en el fromato 123-LBM-F25</t>
  </si>
  <si>
    <t>Fluctuaciones de temperatura en los equipos de refrigeración que almacenan las muestras debido a tiempos prolongados con la puerta abierta para la busqueda y descarte de las muestras.</t>
  </si>
  <si>
    <t>Durante el primer semestre del año 2023 el 4.57% de las mediciones de las condiciones ambientales se salieron de los limites, menor al 5%.</t>
  </si>
  <si>
    <t>Errores de digitación por parte del personal</t>
  </si>
  <si>
    <t>Fallas en el aire acondicionado, demoras por parte del proveedor en el proceso de reparación.</t>
  </si>
  <si>
    <t xml:space="preserve">Durante el primer semestre del año 2023 no se presentaron funcionarios con afecciones físicas. </t>
  </si>
  <si>
    <t>Se realizan parusa activas con el personal, no se han presentado inconvenientes</t>
  </si>
  <si>
    <t>Se ha realizado capacitación del personal acerca de riesgos laborales y acciones preventivas relacionadas con los riesgos ostomusculares</t>
  </si>
  <si>
    <t>Se estableció jornada laboral, no se han presentado inconvenientes</t>
  </si>
  <si>
    <t>Se estableción jornada laboral y flujo en los turnos de procesamiento</t>
  </si>
  <si>
    <t>Se han presentado demoras en los procesos de capacitación debido a deficiencia en los procesos de selección de facilitadores para orientar la capacitación.</t>
  </si>
  <si>
    <t>No se ha presentado capacitación</t>
  </si>
  <si>
    <t xml:space="preserve">Durante el primer semestre del año 2023 no se presentaron equipos con fallas o daños debido a filtraciones de agua, temblores, tormentas eléctricas o catástrofes naturales. </t>
  </si>
  <si>
    <t>Se han realizado las solicitudes de mantenimiento peridico de canaletas, no se han presentado inconvenientes.</t>
  </si>
  <si>
    <t>Se cuenta con poliza de seguro de los equipos del laboratorio</t>
  </si>
  <si>
    <t>Durante el primer semestre del año 2023 no se emitieron informes de ensayos con informaciónb erronea suministrada por la IPS</t>
  </si>
  <si>
    <t xml:space="preserve">Se realiza verificación de la información del paciente, se ha presentado inconvenientes cuando los pacientes no se pueden verificar por ausencia de documento de identidad, ausencia en bases de datos y documento poco legible en ficha epidemiológica. </t>
  </si>
  <si>
    <t>Durante el primer semestre del año 2023 se ha cumplido con el plan de mantenimiento, calibración y verificación.</t>
  </si>
  <si>
    <t>Durante el primer semestre del año 2023 el 0.36% de las mediciones de la temperatura de los equipos de refrigeración se salieron de los limites.</t>
  </si>
  <si>
    <t>No se han presentado fluctuaciones den las condiciones ambientales en el área nueva.</t>
  </si>
  <si>
    <t>Durante el primer semestre del año 2023 se cumplio con el 100% de la programación planificada.</t>
  </si>
  <si>
    <t>No se han presentado dificultades para la solicitud de insumos y/o ensayos de aptitud.</t>
  </si>
  <si>
    <t>Se han diseñado los planes de mantenimiento y calibración</t>
  </si>
  <si>
    <t>Disminución del personal para la vigencia 2023</t>
  </si>
  <si>
    <t>Soborno  sobre un funcionario</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</si>
  <si>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</si>
  <si>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</si>
  <si>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Firma de cada funcionario del:
- Reporte de Conflicto de interés
- Acta de compromiso ético
- Declaración de impedimento</t>
  </si>
  <si>
    <t>Director</t>
  </si>
  <si>
    <t>No informes con pérdida de la imparcialidad/ No informes expedidos por el laboratorio</t>
  </si>
  <si>
    <t>Orden de un superior sobre el resultado del ensayo / calibración</t>
  </si>
  <si>
    <t>Pérdida de la validez de los resultados del laboratorio
(6,3)</t>
  </si>
  <si>
    <t>Tener instalaciones inadecuadas que pueden ver afectada la validez de los resultados</t>
  </si>
  <si>
    <t>Pérdida de  credibilidad en el laboratorio
Pérdida de la confianza en el laboratorio</t>
  </si>
  <si>
    <t xml:space="preserve">Aplicar lo indicado en el instructivo de condiciones ambientales </t>
  </si>
  <si>
    <t xml:space="preserve">No veces en que las instalaciones fueron inadecuadas para la realización del ensayo </t>
  </si>
  <si>
    <t>Incumplimiento en el plan de calibración, verificación y mantenimiento de equipos</t>
  </si>
  <si>
    <t>Pérdida de la validez de los resultados del laboratorio
(6,4.6)</t>
  </si>
  <si>
    <t>Utlizar  equipos de medición sin calibración y que estos afecten la validez de los resultados  por su  exactitud o la incertidumbre</t>
  </si>
  <si>
    <t>Plan de calibración, verificación y mantenimiento anual con fechas de cumplimiento. Revisión de los certificados de calibración 
Cálculo del intervalo de calibración</t>
  </si>
  <si>
    <t>% de cumplimiento del plan de calibración, verificación y mantenimiento</t>
  </si>
  <si>
    <t>Enviar el equipo a calibración de manera inmediata</t>
  </si>
  <si>
    <t>Toma de datos con un equipo defectuoso</t>
  </si>
  <si>
    <t>Pérdida de la validez de los resultados del laboratorio
(6,4.9)</t>
  </si>
  <si>
    <t xml:space="preserve">Utlizar  equipos de medición que este defectuoso que  afecte la validez de los resultados  por su  exactitud o la incertidumbre </t>
  </si>
  <si>
    <t>Revisión de los equipos al ingresar y salir del laboratorio</t>
  </si>
  <si>
    <t>No  de equipos defectuoss detectados en el laboratorio / Total de equipos</t>
  </si>
  <si>
    <t>En la verificacion/validación del método no se tienen en cuenta todos los factores</t>
  </si>
  <si>
    <t>Utilización de un método de ensayo inadecuado
(7.2)</t>
  </si>
  <si>
    <t>Verificación / validación del método no es adecuado para el laboratorio</t>
  </si>
  <si>
    <t>Tabla cruzada requisitos de norma de ensayo con cumplimiento en el laboratorio
Informe de verificación/validación del método</t>
  </si>
  <si>
    <t>No de variables definidas por el laboratorio en la verificación/validación / No de variables establecidas en el método definido</t>
  </si>
  <si>
    <t xml:space="preserve">Revisar el plan de validación y verificación del metodo </t>
  </si>
  <si>
    <t>Falta de un análisis detallado de cada uno de los factores que afectan la incertidumbre en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</si>
  <si>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</si>
  <si>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</si>
  <si>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</si>
  <si>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Verificación del calculo de incertidumbre</t>
  </si>
  <si>
    <t>No de no conformidades por verificación/validación de métodos / Total de no conformidades</t>
  </si>
  <si>
    <t>Utilización de una norma inadecuada para los ensayos</t>
  </si>
  <si>
    <t>Pérdida de la  acreditación
(7.7)</t>
  </si>
  <si>
    <t>Los resultados de los ensayos de aptitud en los que participa el laboratorio sea insatisfactorio</t>
  </si>
  <si>
    <t>Pérdida de  credibilidad en el laboratorio
Cierre del laboratorio</t>
  </si>
  <si>
    <t>Participación en ensayos de aptitud
Plan de aseguramiento de la validez de los resultados</t>
  </si>
  <si>
    <t>No ensayos de aptitud con resultados insatisfactorios/ Total de ensayos de aptitud</t>
  </si>
  <si>
    <t xml:space="preserve">Conflicto de intereses de los funcionarios del laboratorio al realizar actividades relacionadas con el servicio al cliente y actividades de ensayo y calibración </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</si>
  <si>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</si>
  <si>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</si>
  <si>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</si>
  <si>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El informe de ensayo/certificado de calibración es aprobado por el Director del laboratorio.</t>
  </si>
  <si>
    <t>No informes con pérdida de la imparcialidad / No informes expedidos por el laboratorio</t>
  </si>
  <si>
    <t>Firma de cada funcionario del:
- Conflicto de interés
- Acta de compromiso ético
-Autorizaciones</t>
  </si>
  <si>
    <t>no se presento ninguna perdida de la imparcialidad</t>
  </si>
  <si>
    <t xml:space="preserve">no se presentaron dificultades en el control </t>
  </si>
  <si>
    <t xml:space="preserve">no se presento ninguna perdida de la validez de los resultados  </t>
  </si>
  <si>
    <t>Se ah cumplido con el plan de calibracion de los equipos hasta la fecha</t>
  </si>
  <si>
    <t>Pendiente evaluación de eficacia</t>
  </si>
  <si>
    <t xml:space="preserve">no se presento ninguna perdida de la validez de los resultados del laboratorio ya que no se han detectado equipos defectuosos </t>
  </si>
  <si>
    <t>No se presento ninguna utilización del método de ensayo inadecuado</t>
  </si>
  <si>
    <t>la acción no se ah materializado ya que no se ah utilizado un método de ensayo inadecuado</t>
  </si>
  <si>
    <t xml:space="preserve">No se requiere el calculo de incertidumbre para la validez de los resultados </t>
  </si>
  <si>
    <t>no se han presentado insatisfactorios en el plan de validación de aseguramiento de la validez de los resultados</t>
  </si>
  <si>
    <t xml:space="preserve">Soborno sobre un funcionario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</si>
  <si>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</si>
  <si>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</si>
  <si>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Firma de cada funcionario del:
- Acta de compromiso ético
- Declaración de impedimento</t>
  </si>
  <si>
    <t>Auxiliar Administrativo II</t>
  </si>
  <si>
    <t>N° Certificados con pérdida de la imparcialidad/ N° Total de certificados expedidos por el laboratorio*100</t>
  </si>
  <si>
    <t xml:space="preserve"> Funcionarios autorizados para el contacto con el cliente son diferentes a funcionarios autorizados para hacer ensayos.</t>
  </si>
  <si>
    <t>No Asignado</t>
  </si>
  <si>
    <t>Registro del reporte del conflicto de interés</t>
  </si>
  <si>
    <t xml:space="preserve">Aspectos de infraestructura que no aseguran la no contaminacion cruzada durante la realización de los ensayos </t>
  </si>
  <si>
    <t>Pérdida de la validez de los resultados del laboratorio (6.3)</t>
  </si>
  <si>
    <t xml:space="preserve">Desarrollar el ensayo en zonas que no aseguran la no contaminacion cruzada </t>
  </si>
  <si>
    <t xml:space="preserve">Separación de áreas PRE y POST PCR para evitar la contaminación cruzada. </t>
  </si>
  <si>
    <t>N° eventos en los que se reportaron resultados errados por contaminación cruzada</t>
  </si>
  <si>
    <t xml:space="preserve">Uso de batas de laboratorio diferentes para cada zona.  </t>
  </si>
  <si>
    <t>Profesional de laboratorio</t>
  </si>
  <si>
    <t xml:space="preserve">Incumplimiento en el plan de calibración, verificación  y mantenimiento </t>
  </si>
  <si>
    <t>Pérdida de la validez de los resultados del laboratorio (6.4.6)</t>
  </si>
  <si>
    <t xml:space="preserve">Utilizar  equipos de medición sin calibración y que estos afecten la validez de los resultados  por su  exactitud o incertidumbre </t>
  </si>
  <si>
    <t>Plan de calibración, verificación y mantenimiento anual con fechas de cumplimiento.</t>
  </si>
  <si>
    <t>N° Eventos cumplidos/N° Eventos programados*100</t>
  </si>
  <si>
    <t>Indicaciones de los  instructivos 123-LGM-INT-02 ASEGURAMIENTO DE LA VALIDEZ DE LOS RESULTADOS y 123-LGM-INT-08 INSTRUCTIVO PARA POST-PCR  cuando se presenten situaciones de cierre no programado.</t>
  </si>
  <si>
    <t xml:space="preserve">Toma de datos con un equipo defectuoso </t>
  </si>
  <si>
    <t>Perdida de la validez de los resultados del laboratorio (6.4.9)</t>
  </si>
  <si>
    <t xml:space="preserve">Utlizar equipos de medición que esten defectuosos afectando la validez de los resultados por su exactitud o la incertidumbre  </t>
  </si>
  <si>
    <t>Revisión de los equipos al ingresar y salir del laboratorio.</t>
  </si>
  <si>
    <t>N° de equipos defectuosos detectados en el laboratorio/ Total de equipos*100</t>
  </si>
  <si>
    <t xml:space="preserve">Condiciones ambientales inadecuadas que no aseguran la validez de los resultados </t>
  </si>
  <si>
    <t xml:space="preserve">Zonas de PRE y POST PCR separadas y con acceso restringido y aire acondicionado en POST PCR para asegurar el buen funcioncionamiento de los equipos.
Carta control de condiciones ambientales   </t>
  </si>
  <si>
    <t xml:space="preserve">Regla de decisión del laboratorio inadecuada y bajo poder de exclusión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</si>
  <si>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</si>
  <si>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</si>
  <si>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</si>
  <si>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La regla de decisión del laboratorio incluye las recomendaciones internacionales y el poder de exclusión acumulado supera el 99,99%.</t>
  </si>
  <si>
    <t>N° de  informes con regla decisión equivocada/ N° de informes totales*100</t>
  </si>
  <si>
    <t xml:space="preserve">Cadena de custodia inadecuada </t>
  </si>
  <si>
    <t>Proceso realizado en parejas 
proceso de codificación establecido.</t>
  </si>
  <si>
    <t xml:space="preserve">En la verificación/validación del método no se tuvieron en cuenta todos los factores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</si>
  <si>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</si>
  <si>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</si>
  <si>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</si>
  <si>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Tabla cruzada requisitos de norma de ensayo con cumplimiento en el laboratorio.
Informe de verificación/validación del método.</t>
  </si>
  <si>
    <t>N° de variables definidas por el laboratorio en la verificación/validación / N° de variables establecidas en el método definido*100</t>
  </si>
  <si>
    <t xml:space="preserve">Falta de un análisis detallado de cada uno de los factores que  afectan la incertidumbre del laboratorio </t>
  </si>
  <si>
    <t>Pérdida de la validéz de los resultados (7.6)</t>
  </si>
  <si>
    <t>En la estimación de incertidumbre el laboratorio no tuvo en cuenta todos los componentes que afecten dicha estimación.</t>
  </si>
  <si>
    <t>Verificación de la estimación de la  incertidumbre.</t>
  </si>
  <si>
    <t>N° de no conformidades por verificación/validacion de métodos</t>
  </si>
  <si>
    <t xml:space="preserve">Utilización de una norma inadecuada para los ensayos/calibraciones  </t>
  </si>
  <si>
    <t>Reducción del alcance de la acreditación, por ensayos de aptitud insatisfactorios (7.7)</t>
  </si>
  <si>
    <t xml:space="preserve">Los resultados de los ensayos de aptitud en los que participa el laboratorio sea insatisfactorio </t>
  </si>
  <si>
    <t>Participación en ensayos de aptitud.
Plan de aseguramiento de la validez de los resultados.</t>
  </si>
  <si>
    <t>N° ensayos de aptitud con resultados insatisfactorios/ Total de ensayos de aptitud*100</t>
  </si>
  <si>
    <t xml:space="preserve">Utilización de equipos con resultados defectuosos  </t>
  </si>
  <si>
    <t xml:space="preserve">Suministro de la información errada por parte del cliente </t>
  </si>
  <si>
    <t xml:space="preserve">Informes de resultados incompletos o con datos errados </t>
  </si>
  <si>
    <t>Emitir informes de resultados con datos errados</t>
  </si>
  <si>
    <t xml:space="preserve">Pérdida de  credibilidad en el laboratorio
Pérdida de la confianza en el laboratorio
Demandas legales  
Pérdida o suspensión de la acreditación </t>
  </si>
  <si>
    <t xml:space="preserve">Validación del grupo mediante registro fotográfico en formato 123-LGM-F430 CONSENTIMIENTO INFORMADO. 
 (esto es opcional).
                 </t>
  </si>
  <si>
    <t xml:space="preserve">Auxiliar administrativo I </t>
  </si>
  <si>
    <t xml:space="preserve">N° Certificados emitidos con error/ N° Total de certificados expedidos*100 </t>
  </si>
  <si>
    <t>Incluir registro fotográfico en el formato 123-LGM-F43 CONSENTIMIENTO INFORMADO
(esto es opcional)
Realizar acompañamiento a los laboratorios clinicos.
Incluir nota de responsabilidad de datos, información y muestras del cliente desde la recepción de las muestras en el LGM.</t>
  </si>
  <si>
    <t>Excel con función de autocompletar. 
No se realiza revision de la información de los laboratorios clinicos al momento de ingreso</t>
  </si>
  <si>
    <t>Ajustar el aplicativo de paternidad para establecer el mecanismo de revisión de las direcciones de los laboratorios al momento del ingreso de los casos.
Ingreso de casos en parejas. 
Incluir en el formato 123-LGM-F45 SOLICITUD DE PRUEBA datos de dirección del solicitante.</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</si>
  <si>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</si>
  <si>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Interpretación inadecuada de la norma </t>
  </si>
  <si>
    <t>Revisar en la  tabla cruzada del LGM los requisitos de la NTC-ISO IEC 17025-2017 y los RACs del ONAC
Socialización con el equipo la publicación del alcance</t>
  </si>
  <si>
    <t xml:space="preserve">Profesional de laboratorio </t>
  </si>
  <si>
    <t xml:space="preserve">Realizar   la revisión de las  normas técnicas del laboratorio. 
Socializar la publicación del alcance de la acreditación </t>
  </si>
  <si>
    <t xml:space="preserve">El  control es adecuado </t>
  </si>
  <si>
    <t>Hasta la fecha no se han detectado informes emitidos con resultados errados.</t>
  </si>
  <si>
    <t>Se realiza registro fotografico (de manera opcional) y acompañamiento constante a los laboratorios clinicos.</t>
  </si>
  <si>
    <t>123-LGM-F43 Consentimiento informado</t>
  </si>
  <si>
    <t>Todos los procesos realizados se realizan en parejas o con verificacion por dos personas diferentes.</t>
  </si>
  <si>
    <t>123-LGM-F45 Solicitud de prueba de ADN 
123-LGM-F18 Consentimiento para estudio de paternidad</t>
  </si>
  <si>
    <t xml:space="preserve">Se realiza la revision de las normas y el diligenciamiento de la tabla cruzada. 
Se espera la publicación del alcance para hacer la respectiva socialización. </t>
  </si>
  <si>
    <t>Soborno sobre un funcionario</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</si>
  <si>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</si>
  <si>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</si>
  <si>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Firmar por parte de cada funcionario los siguientes formatos:
- Conflicto de interés
- Acta de compromiso ético
- Declaración de impedimento</t>
  </si>
  <si>
    <t>Número certificados con pérdida de la imparcialidad / Número certificados expedidos por el laboratorio</t>
  </si>
  <si>
    <t>Conflicto de interés, al prestar servicios de calibración entre las dependencias de la Universidad</t>
  </si>
  <si>
    <t>Condiciones ambientales inadecuadas para las calibraciones</t>
  </si>
  <si>
    <t>Pérdida de la validez de los resultados del laboratorio
(6.3)</t>
  </si>
  <si>
    <t>Tener condiciones ambientales inadecuadas puede afectar la validez de los resultados</t>
  </si>
  <si>
    <t xml:space="preserve">Pérdida de credibilidad en el laboratorio
Pérdida de la confianza en el laboratorio
              </t>
  </si>
  <si>
    <t>Controlar las condiciones ambientales del laboratorio durante las calibraciones</t>
  </si>
  <si>
    <t>Número de veces en que las condiciones ambientales del laboratorio se salieron de los límites establecidos para la calibración / Número de calibraciones realizadas en la vigencia</t>
  </si>
  <si>
    <t>Incumplimiento en el plan de calibración, verificación y mantenimiento de los patrones del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</si>
  <si>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</si>
  <si>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</si>
  <si>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</si>
  <si>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Cumplir con la programación establecida en el Plan de calibración, verificación y mantenimiento del laboratorio en cada vigencia</t>
  </si>
  <si>
    <t>Transitorio</t>
  </si>
  <si>
    <t>Pérdida de la validez de los resultados del laboratorio
(6.4.9)</t>
  </si>
  <si>
    <t xml:space="preserve">Utilizar patrones de calibración que estén defectuosos y por lo tanto se afecte la validez de los resultados por su exactitud o incertidumbre </t>
  </si>
  <si>
    <t>Realizar las comprobaciones intermedias de los patrones de calibración según la programación del Plan de calibración, verificación y mantenimiento del laboratorio</t>
  </si>
  <si>
    <t>Número de equipos defectuosos detectados en el laboratorio / Total de equipos</t>
  </si>
  <si>
    <t>Revisión de los certificados de calibración de los patrones  utilizando la Regla de Decisión establecida por el laboratorio</t>
  </si>
  <si>
    <t>Aplicación inadecuada de la Regla de Decisión seleccionada por el cliente</t>
  </si>
  <si>
    <t>Emisión de una Declaración de Conformidad Errada
(7.8.6)</t>
  </si>
  <si>
    <t>Cuando el cliente solicita una declaración de conformidad, el laboratorio emite una declaración de conformidad errada</t>
  </si>
  <si>
    <t>Documentar las diferentes Reglas de Decisión existentes para realizar la Declaración de Conformidad</t>
  </si>
  <si>
    <t>Número de certificados con declaración de conformidad equivocada / Número de certificados con declaración de conformidad</t>
  </si>
  <si>
    <t>Hacer las gráficas de los resultados de calibración con la Regla de Decisión aplicada para revisar la declaración de conformidad emitida en los certificados de calibración</t>
  </si>
  <si>
    <t>Programar las diferentes reglas de decisión en los Formatos de Registro y Estimación de Incertidumbre                                                     123-LME-F25 y 123-LME-F77</t>
  </si>
  <si>
    <t>Revisión de los certificados de calibración antes de ser emitidos</t>
  </si>
  <si>
    <t>En la verificación / validación del método no se tuvieron en cuenta todos los factores</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</si>
  <si>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</si>
  <si>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</si>
  <si>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</si>
  <si>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Verificar por medio de una Tabla cruzada el cumplimiento de los requisitos del documento normativo de calibración en el laboratorio</t>
  </si>
  <si>
    <t>Número de magnitudes definidas por el laboratorio en la verificación / Número de magnitudes establecidas en el documento normativo</t>
  </si>
  <si>
    <t>Realizar el seguimiento de las normas técnicas utilizadas por el laboratorio para los métodos de calibración</t>
  </si>
  <si>
    <t>Realizar la verificación de cada uno de los métodos del laboratorio</t>
  </si>
  <si>
    <t xml:space="preserve">Análisis insuficiente sobre cada una de las componentes que insiden sobre la incertidumbre de medición </t>
  </si>
  <si>
    <t>Pérdida de la validez de los resultados
(7.7)</t>
  </si>
  <si>
    <t>No se tienen en cuenta todos los componentes para estimar  incertidumbre de medición</t>
  </si>
  <si>
    <t>Verificar mediante una tabla cruzada que todas las componentes de incertidumbre descritas en el documento normativo para cada uno de los métodos de calibración del laboratorio se encuentren incluidas dentro del presupuesto de incertidumbre</t>
  </si>
  <si>
    <t>Número de No Conformidades por estimación de incertidumbre / Total de No Conformidades</t>
  </si>
  <si>
    <t>Estudiar las posibles magnitudes de influencia que pueden influir sobre la incertidumbre de medición para los métodos No Normalizados del laboratorio</t>
  </si>
  <si>
    <t>Utilización de una norma inadecuada para las calibraciones</t>
  </si>
  <si>
    <t xml:space="preserve">Resultados Insatisfactorios de la Participación en Ensayos de Aptitud </t>
  </si>
  <si>
    <t>Los resultados de los ensayos de aptitud en los que participa el laboratorio son insatisfactorios</t>
  </si>
  <si>
    <t>Número ensayos no satisfactorios / Número ensayos total</t>
  </si>
  <si>
    <t>Cumplir con el Programa Anual de Capacitación y la Supervisión del Personal del laboratorio</t>
  </si>
  <si>
    <t>Aplicar métodos de calibración apropiados para el uso previsto</t>
  </si>
  <si>
    <t>Condiciones ambientales inadecuadas por daño del equipo de aire acondicionado o del deshumidificador</t>
  </si>
  <si>
    <t>Interrupción del servicio de calibración</t>
  </si>
  <si>
    <t>El laboratorio no puede prestar sus servicios porque no cuenta con las condiciones ambientales requeridas para las calibraciones</t>
  </si>
  <si>
    <t>Cierre del laboratorio                Incumplimiento con los clientes</t>
  </si>
  <si>
    <t>Solicitar al área de Servicios Institucionales el mantenimiento preventivo del aire acondicionado y del deshumidificador</t>
  </si>
  <si>
    <t>Órdenes de Servicio</t>
  </si>
  <si>
    <t>Número de reparaciones en el equipo de aire acondicionado o en el deshumidificador por vigencia</t>
  </si>
  <si>
    <t>Solicitar al área de Servicios Institucionales el mantenimiento de los equipos: aire acondicionado y deshumidificador cada 6 meses</t>
  </si>
  <si>
    <t xml:space="preserve">Servicios Institucionales </t>
  </si>
  <si>
    <t>Avería de los patrones de calibración o de los instrumentos de monitoreo</t>
  </si>
  <si>
    <t>El laboratorio no puede prestar sus servicios porque no cuenta con los patrones de calibración o con los equipos para medir las condiciones ambientales</t>
  </si>
  <si>
    <t>Aplicar oportuna y correctamente el Instructivo de Instalaciones y Condiciones Ambientales</t>
  </si>
  <si>
    <t>Número de equipos que participan en las calibraciones averiados por año / Número total de equipos que participan en las calibraciones</t>
  </si>
  <si>
    <t xml:space="preserve">Cumplir con las calibraciones y comprobaciones intermedias programadas por el laboratorio </t>
  </si>
  <si>
    <t>Ausencia de Personal clave para realizar las calibraciones</t>
  </si>
  <si>
    <t>El laboratorio no puede prestar sus servicios porque no cuenta con el personal clave para realizar las calibraciones</t>
  </si>
  <si>
    <t xml:space="preserve">Tener sustitutos para cada uno de los cargos del laboratorio </t>
  </si>
  <si>
    <t>Transitorio Contratista</t>
  </si>
  <si>
    <t>Número de días de ausencia del personal clave por vigencia/Número de días por vigencia</t>
  </si>
  <si>
    <t>Entrenar y Capacitar estudiantes de diferentes programas de la universidad en todo lo referente a las calibraciones</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</si>
  <si>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</si>
  <si>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</si>
  <si>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</si>
  <si>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Hasta la fecha todos los equipos del Laboratorio funcionan correctamente.</t>
  </si>
  <si>
    <t>Hasta la fecha no se ha solicitado servicios incluyendo declaración de la conformidad.</t>
  </si>
  <si>
    <t>Hasta la fecha el número de magnitudes definidas por el laboratorio es igual al número de magnitudes establecidos en el documento normativo.</t>
  </si>
  <si>
    <t>Hasta la fecha no se han presentado No conformidades por Estimación de Incertidumbre</t>
  </si>
  <si>
    <t>Hasta la fecha no se han presentado reparaciones en los equipos aire acondicionado o en el deshumidificador.</t>
  </si>
  <si>
    <t>Hasta la fecha todos los equipos que intervienen en el proceso  de calibración funcionan correctamente.</t>
  </si>
  <si>
    <t>Hasta la fecha no se ha presentado ausencia del personal clave para realizar calibraciones.</t>
  </si>
  <si>
    <t>Hasta la fecha no se ha presentado informes con pérdida de la imparcialidad por tener comunicación con el cliente y participar en el proceso de calibración.</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</si>
  <si>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</si>
  <si>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</si>
  <si>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Firma de cada funcionario del:
- Acta de compromiso ético
- Declaración de impedimento
- Compromiso de confidencialidad</t>
  </si>
  <si>
    <t>Profesional administrativo</t>
  </si>
  <si>
    <t># de informes con pérdida de la imparcialidad/ # de informes expedidos por el laboratorio</t>
  </si>
  <si>
    <t>Personal autorizado para  comunicaciones con el cliente es diferente al personal autorizado para hacer ensayos</t>
  </si>
  <si>
    <t>Conflicto de intereses, al prestar servicios de ensayo y calibración entre los que hacen parte  del  centro de laboratorios</t>
  </si>
  <si>
    <t>Cada laboratorio es un proyecto de extensión independiente en cuanto a recursos de personal, financieros y administrativos.</t>
  </si>
  <si>
    <t>Condición de operación del equipo en estado transitorio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</si>
  <si>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</si>
  <si>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</si>
  <si>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Control de condiciones ambientales</t>
  </si>
  <si>
    <t>Número de veces en que las condiciones ambientales o modo de operación se salieron de los límites</t>
  </si>
  <si>
    <t>Se solicita al cliente cuando aplica, la condicion 3.25 de la norma ISO 5151 y  la condicioón 3.15 de la norma ISO 16358-1 half load operation</t>
  </si>
  <si>
    <t>Incumplimiento en el plan de calibración, verificación y mantenimiento</t>
  </si>
  <si>
    <t xml:space="preserve">Utlizar  equipos de medición sin calibración y que estos afecten la validez de los resultados  por su  exactitud o la incertidumbre </t>
  </si>
  <si>
    <t xml:space="preserve">Pérdida de  credibilidad en el laboratorio
Pérdida de la confianza en el laboratorio
</t>
  </si>
  <si>
    <t xml:space="preserve">Plan de calibración, verificación y mantenimiento anual con fechas de cumplimiento.
</t>
  </si>
  <si>
    <t>Cálculo del intervalo de calibración</t>
  </si>
  <si>
    <t>Toma de datos con un equipo defectusoso</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</si>
  <si>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</si>
  <si>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</si>
  <si>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 xml:space="preserve">Verificaciones intermedias de acuerdo al instructivo de manejo de equipos mantenimientos y verificaciones del LPEA
 </t>
  </si>
  <si>
    <t>#  de equipos defectuoss detectados en el laboratorio / Total de equipos.
# De desviaciones superiores al 5% del software validado / total de datos maestros</t>
  </si>
  <si>
    <t>Procesamiento de datos con un software  no validado</t>
  </si>
  <si>
    <t xml:space="preserve">Evaluación de las ecuaciones y condicionales en un software de ingeniería.
Los resultados se presentan el formato validación de software
</t>
  </si>
  <si>
    <t>Software</t>
  </si>
  <si>
    <t>Regla de decisión del laboratorio inadecuada</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</si>
  <si>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</si>
  <si>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</si>
  <si>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</si>
  <si>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El cliente mediante la cotización acepta la regla de decisión del laboratorio.
Regla de decisión documentada para el laboratorio</t>
  </si>
  <si>
    <t>No de informes con declaración de conformidad equivocada / No de informes con declaración de conformidad</t>
  </si>
  <si>
    <t>No cumplir la guía de incertidumbre ISO TS 16491 para el método del calorimetro balanceado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</si>
  <si>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</si>
  <si>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</si>
  <si>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Determinación de la incertidumbre</t>
  </si>
  <si>
    <t>Incertidumbre expandida mayor al 5% de la capacidad total del enfriamiento</t>
  </si>
  <si>
    <t>La condiciones ambientales están controladas y se mantienen registro de estas</t>
  </si>
  <si>
    <t>Se da cumplimiento al plan de calibración, verificación y mantenimiento
Se realiza el calculo de intervalo de calibración</t>
  </si>
  <si>
    <t>No se han detectado equipos defectuosos</t>
  </si>
  <si>
    <t>No se han tenido no conformidades por verificación / validadción del metodo</t>
  </si>
  <si>
    <t>Los funcionarios relacionados con los ensayos pierden objetividad y los resultados arrojados en las actividades del laboratorio difieren con el  informe entregado.</t>
  </si>
  <si>
    <t>Firma de cada funcionario del:
- Conflicto de interés
- Acta de compromiso ético
- Declaración de impedimento</t>
  </si>
  <si>
    <t>N° Informes con pérdida de la imparcialidad / N° informes expedidos por el grupo de investigación</t>
  </si>
  <si>
    <t>Conflicto de intereses, al prestar servicios de caracterización entre los que hacen parte  del  centro de laboratorios.</t>
  </si>
  <si>
    <t>Cada laboratorio es un preyecto de extensión independiente en cuanto a recursos de personal, financieros y administrativos.</t>
  </si>
  <si>
    <t>Al tener condiciones ambientales e instalaciones inadecuados se puede ver afectada la validez de los resultados del laboratorio.</t>
  </si>
  <si>
    <t>Pérdida de  credibilidad en el laboratorio
Generación de mala imagen del alboratorio por no prestar servicios confiables</t>
  </si>
  <si>
    <t>Control de condiciones ambientales en el área de almacenamiento de materiales de referencia y equipos de campo</t>
  </si>
  <si>
    <t>Contratista: Profesional de laboratorio</t>
  </si>
  <si>
    <t>No. veces en que las condiciones ambientales se salieron de los límites / No. Veces que se midieron las condiciones ambientales</t>
  </si>
  <si>
    <t>Registro de las condiciones ambientales en las cuales se da la ejecución de los ensayos  en campo (temperatura y humedad relativa)</t>
  </si>
  <si>
    <t>Contratista: Técnico de campo</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</si>
  <si>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</si>
  <si>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</si>
  <si>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</si>
  <si>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Seguimiento al plan de calibración, verificación y mantenimiento anual con fechas de cumplimiento.
Cálculo del intervalo de calibración</t>
  </si>
  <si>
    <t>Contratistas:
Profesional de Laboratorio.
Profesional Administrativo</t>
  </si>
  <si>
    <t>No. de equipos calibrados de acuerdo al Plan de calibración /No. Total de equipos que se planean calibrar de acuerdo al Plan de calibración</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</si>
  <si>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</si>
  <si>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</si>
  <si>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 xml:space="preserve">Revisión de los equipos antes de salir del laboratorio y al ingresar al mismo. </t>
  </si>
  <si>
    <t>Contratistas:
Técnicos de Monitoreo Ambiental</t>
  </si>
  <si>
    <t>No.  de equipos defectuosos detectados en el laboratorio antes de la jornada de campo / No. Total de equipos que salen para campo</t>
  </si>
  <si>
    <t>Usar una regla de decisión del laboratorio inadecuada</t>
  </si>
  <si>
    <t>Tomar una decisión de conformidad errada 
(7.8.6)</t>
  </si>
  <si>
    <t xml:space="preserve">Declaración de la  conformidad errada. </t>
  </si>
  <si>
    <t xml:space="preserve"> Pérdida de credibilidad en el laboratorio
Pérdida de la confianza en el laboratorio</t>
  </si>
  <si>
    <t>El cliente mediante la cotización acepta la regla de decisión del laboratorio.
Regla de decisión basada en normatividad reglamentaria aplicable y cálculos estadísticos</t>
  </si>
  <si>
    <t>No. de informes con regla decisión equivocada / No. de informes emitidos con regla de decisión aplicada</t>
  </si>
  <si>
    <t>En la verificacion del método no se tienen en cuenta todos los factores</t>
  </si>
  <si>
    <t>Verificación/validación del método no es adecuada para declarar la aptitud del laboratorio</t>
  </si>
  <si>
    <t xml:space="preserve">Resultado inválido.
No conformidades en audiorías internas y externas.
Pérdida de  credibilidad en el laboratorio
</t>
  </si>
  <si>
    <t>Regla de decisión basada en normatividad reglamentaria vigente.
Tabla cruzada de requisitos de normas y de ensayo con cumplimiento en el laboratorio.
Informe de verificación del método.</t>
  </si>
  <si>
    <t xml:space="preserve">Director
Contratistas:
Profesional Administrativo.
Técnicos de Monitoreo Ambiental.
</t>
  </si>
  <si>
    <t>No. de variables definidas por el OEC en la verificación / No. de variables establecidas en el método definido</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</si>
  <si>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</si>
  <si>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</si>
  <si>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</si>
  <si>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Verificación de la estimación de  la incertidumbre</t>
  </si>
  <si>
    <t>Contratistas:
Profesional Administrativo.
Profesional de Laboratorio.</t>
  </si>
  <si>
    <t>No. de informes de ensayo con resultados inválidos por estimación de la incertidumbre / No. total de informes de resultados</t>
  </si>
  <si>
    <t>No se han tenido en cuenta procedimientos para hacer seguimiento a la validez de los resultados</t>
  </si>
  <si>
    <t>No aprobar los ensayos de aptitud o pruebas interlaboratorio</t>
  </si>
  <si>
    <t>Resultados inválidos
Incumplimiento de los controles de calidad/aseguramiento de la calidad de los métodos de ensayo.
Suspensión de la acreditación de IDEAM.</t>
  </si>
  <si>
    <t xml:space="preserve">Participación en ensayos de aptitud
Comprobaciones intermedias que permiten confiar en el resultado reportado </t>
  </si>
  <si>
    <t>Director
Contratistas: 
Profesional de Laboratorio.
Profesional Adminsitrativo.</t>
  </si>
  <si>
    <t>No ensayos de aptitud con resultados satisfactorios / Total de ensayos de aptitud</t>
  </si>
  <si>
    <t>Los funcionarios podrían perder objetividad en los resultados al tener comunicación con el cliente y participar en la ejecución de los ensayos</t>
  </si>
  <si>
    <t>El informe de caracterización es revisado por alguien diferente a quien lo elabora y aprobado por el Director del laboratorio.</t>
  </si>
  <si>
    <t>Director
Contratistas:
Profesional administrativo, profesional de apoyo</t>
  </si>
  <si>
    <t>Conflicto de intereses entre las relaciones del organigrama del GIAS</t>
  </si>
  <si>
    <t xml:space="preserve">Los funcionarios podrían perder la objetividad en sus actividades teniendo en cuenta las influencias que otros funcionarios puedan ejercer sobre ellos </t>
  </si>
  <si>
    <t>Pérdida de la confianza en el funcionario.
Iniciación de un proceso disciplinario</t>
  </si>
  <si>
    <t>Firma de cada funcionario del:
- Autorización
- Acta de compromiso ético
- Declaración de impedimento</t>
  </si>
  <si>
    <t>No. Informes con pérdida de la imparcialidad / No informes expedidos por el laboratorio</t>
  </si>
  <si>
    <t>Certificado de calibración de equipos o instrumentos, con resultados no conformes con respecto a las especificaciones del GIAS (especificaciones del equipo, método, etc).</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</si>
  <si>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</si>
  <si>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</si>
  <si>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Revisión de requisitos para la contratación de servicios de calibración.
Contratación de servicios de calibración con OEC acreditados en ISO 17025, por ONAC en la versión vigente.
Aseguramiento de la validez de los resultados.</t>
  </si>
  <si>
    <t>N° de certificados de calibración con declaración no conforme/N° de certificados de calibración de equipos</t>
  </si>
  <si>
    <t>No se han presentado informes con pérdida de la imparcialidad en esta vigencia.</t>
  </si>
  <si>
    <t>El control es suficiente</t>
  </si>
  <si>
    <t xml:space="preserve">Las áreas de almacenamiento del MR y equipos de campo, mantuvieron las condiciones ambientales que permiten garantizar la validez de los resultados </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</si>
  <si>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</si>
  <si>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</si>
  <si>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</si>
  <si>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</si>
  <si>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Para esta vigencia no se deben presentar ensayos de aptitud, teniendo en cuenta el plan de participación enviado y aprobado por el IDEAM en la vigencia 2022. La proxima participación será en el año 2024.</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</si>
  <si>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</si>
  <si>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</si>
  <si>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 xml:space="preserve">Conflicto de interés de los funcionarios del laboratorio al realizar actividades relacionadas con el servicio al cliente y actividades de calibración </t>
  </si>
  <si>
    <t>Los funcionarios podrían perder objetividad en los resultados al tener comunicación con el cliente y participar en la ejecución de la calibración solicitado por este</t>
  </si>
  <si>
    <t>Impedir que el personal autorizado para las calibraciones tenga contacto con los clientes del laboratorio</t>
  </si>
  <si>
    <t>Número de informes con pérdida de la imparcialidad / Número de informes expedidos por el laboratorio</t>
  </si>
  <si>
    <t xml:space="preserve">Firmar por parte de cada funcionario el Acta de compromiso ético                         
</t>
  </si>
  <si>
    <t>No se han presentado dificultades en la aplicación del control</t>
  </si>
  <si>
    <t>A la fecha no han solicitado Certificados con declaración de Conformidad</t>
  </si>
  <si>
    <t>Todos los resultados obtenidos en los Ensayos de Aptitud son satisfactorios.</t>
  </si>
  <si>
    <t>A la fecha se han cumplido con las calibraciones y comprobaciones intermedias programadas por el laboratorio.</t>
  </si>
  <si>
    <t>A la fecha el laboratorio cuenta con personal  que puede cubrir las ausencias de personal clave para realizar calibraciones.</t>
  </si>
  <si>
    <t>Se está entrenando a Mishell Burgos estudiante de Ingeniería Física en el proceso de calibración.</t>
  </si>
  <si>
    <t>Poca acertividad en la promoción, difusion y visibilidad de los servicios de extensión de la Universidad</t>
  </si>
  <si>
    <t xml:space="preserve">Disminución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</si>
  <si>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</si>
  <si>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</si>
  <si>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Generación de herramientas de promoción y visibilidad de las actividades de extensión y las capacidades institucionales</t>
  </si>
  <si>
    <t>Contratista profesional Extensión Universitaria</t>
  </si>
  <si>
    <t>Índice de variación de actividades de extensión: No de Actividades de Extensión por modalidades año 2023 / No de Actividades de Extensión por modalidades año 2022</t>
  </si>
  <si>
    <t>Seguimiento a las certificaciónes de cumplimiento y evaluaciones de los servicios  ofrecidos para consolidar experiencia institucional</t>
  </si>
  <si>
    <t xml:space="preserve"> Auxiliar Extensión universitaria</t>
  </si>
  <si>
    <t>Seguimiento al registro de actividades de extensión universitaria</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</si>
  <si>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</si>
  <si>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</si>
  <si>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</si>
  <si>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Formalización de alianzas y convenios alrededor de  bienestar, calida de vida e inclusión.</t>
  </si>
  <si>
    <t xml:space="preserve">Contratistas </t>
  </si>
  <si>
    <t>Calidad de vida en contextos universitarios:  p-z*(sqrt(p*(1-p)/n))*(sqrt((N-n)/(N-1)).
p:proporción de personas que superan el nivel mínimo de calidad de vida para la muestra calculada.
N:Tamaño de la población.
n:Tamaño de la muestra n.
z: nivel de confianza del 95%.</t>
  </si>
  <si>
    <t>Adaptació n  de los  procesos a los cambios de normatividad o reglamentación interna</t>
  </si>
  <si>
    <t xml:space="preserve">Dilvulgación y comunicación  de la politica de bienestar Institucional </t>
  </si>
  <si>
    <t>Daño de equipo o falta de presupuesto para el contrato de soporte</t>
  </si>
  <si>
    <t>No contar con copias de seguridad, si se daña o no se tiene contrato de soporte.</t>
  </si>
  <si>
    <t>Daño en equipo que realiza las copias y no tener contrato de soporte</t>
  </si>
  <si>
    <t>Perdida o modificación de la información.</t>
  </si>
  <si>
    <t>Sistema de protección eléctrica</t>
  </si>
  <si>
    <t>Copias de seguridad requeridas / Restauración de copias de seguridad exitosas</t>
  </si>
  <si>
    <t>Realizar pruebas que validen el correcto funcionamiento de las copias de seguridad.</t>
  </si>
  <si>
    <t>Solicitudes de presupuesto para contratar el soporte</t>
  </si>
  <si>
    <t>No se requirió la restauración de copias de seguridad</t>
  </si>
  <si>
    <t>Cancelaciones de semestre; estudiantes que no regresan</t>
  </si>
  <si>
    <t>Pérdida de material bibliográfico</t>
  </si>
  <si>
    <t>Aunque el número de pérdidas del material bibliográfico es bajo en la Biblioteca, normalmente no todo el material retorna al inventario haciendo necesaria la compra de ejemplares en su reemplazo, ejemplarea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</si>
  <si>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</si>
  <si>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</si>
  <si>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</si>
  <si>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</si>
  <si>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</si>
  <si>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2023</t>
  </si>
  <si>
    <t>El control es efectivo dados los excelentes resultados. No se hace necesario ajustar la estrategia,</t>
  </si>
  <si>
    <t>Incumplimiento de las dependencias académicas o administrativas en la entrega de información para atender un requerimiento</t>
  </si>
  <si>
    <t>Presentación inoportuna de los informes establecidos por  la Contraloría General de la República</t>
  </si>
  <si>
    <t>Informes entregados posteriormente a las fechas requeridas por el ente de control o a la normatividad aplicable</t>
  </si>
  <si>
    <t>Sanciones y/o multas impuestas a la institución o a sus funcionarios.</t>
  </si>
  <si>
    <t>Verificacion aleatoria de la informacion contenida en los informes a presentar</t>
  </si>
  <si>
    <t>Jefe de Control Interno
Profesional Transitorio
Profesionales Orden de Servicio</t>
  </si>
  <si>
    <t>No. de informes SIRECI que no son entregados oportunamente a CGR / Total de informes SIRECI</t>
  </si>
  <si>
    <t>La información requerida por el ente de control no se encuentra sistematizada y requiere ser construida manualmente</t>
  </si>
  <si>
    <t>Seguimiento a cumplimiento de los Instructivos para la rendición de la cuenta en el SIRECI</t>
  </si>
  <si>
    <t>Profesional Transitorio 
Profesionales Orden de Servicio</t>
  </si>
  <si>
    <t>Validacion del informe SIRECI a presentar</t>
  </si>
  <si>
    <t>Aplicativo STORM de la CGR</t>
  </si>
  <si>
    <t>Auxiliar Administrativo</t>
  </si>
  <si>
    <t>Requerimientos de entes externos de control  u otros normativos o de Ley que sean delegados a Control Interno</t>
  </si>
  <si>
    <t>Baja cobertura de las auditorías de Control Interno</t>
  </si>
  <si>
    <t>Control Interno no puede  ejercer la evaluación independiente en todos los ámbitos de la Universidad</t>
  </si>
  <si>
    <t>Información insuficiente para la alta dirección que permita tomar decisiones para la mejora
Incumplimiento del programa anual de auditoria
Hallazgos de auditoria de CGR</t>
  </si>
  <si>
    <t>Revision del Mapa de  aseguramiento y Análisis de riesgos de procesos</t>
  </si>
  <si>
    <t>Jefe de Control Interno</t>
  </si>
  <si>
    <t xml:space="preserve">No.de procesos donde se desarrollaron procesos de auditorias, evaluaciones o verificaciones  / Total de procesos establecidos en el sistema de gestion de calidad (10 procesos)
*Se refiere a procesos donde se haya realizado auditoria a algun tema </t>
  </si>
  <si>
    <t>Solicitudes de auditoria de parte del CICI o de otras dependencias que no están priorizadas en el programa de auditoria</t>
  </si>
  <si>
    <t>Aprobación del Programa de Auditoria por parte del Comité Institucional de Control Interno (CICI)</t>
  </si>
  <si>
    <t>Programa anual de auditorias basado en riesgos y mapa de aseguramiento</t>
  </si>
  <si>
    <t>Personal no idóneo que no atiende los valores de la institución o del servicio público</t>
  </si>
  <si>
    <t>Favorecimiento en informes de auditoria o evaluación por intereses personales</t>
  </si>
  <si>
    <t>Manipulación de informes de control interno, a través de la omisión de posibles actos de corrupción o irregularidades administrativas</t>
  </si>
  <si>
    <t>Información deficiente para la alta dirección que permita tomar decisiones para la mejora
Investigaciones disciplinarias
Afectación del buen nombre y reconocimiento de la Universidad</t>
  </si>
  <si>
    <t>Verificacion de la aplicación del Manual de auditoria que incluye el marco ético para la auditoria interna en la Universidad</t>
  </si>
  <si>
    <t>No. De  investigaciones al personal de control interno derivadas de hechos de corrupción</t>
  </si>
  <si>
    <t>Presión externa  al personal de control interno para favorecer a terceros</t>
  </si>
  <si>
    <t>Verificacion de la aplicación de Procedimientos documentados de auditoria de control interno en el sistema integral de gestión</t>
  </si>
  <si>
    <t>Incumplimiento de los planes de auditoria establecidos</t>
  </si>
  <si>
    <t>Incumplimiento del programa anual de auditoria de la Oficina de Control Interno</t>
  </si>
  <si>
    <t>Baja ejecucion del programa de auditoria de la Oficina de Control Interno</t>
  </si>
  <si>
    <t>Información inoportuna para la alta dirección que permita tomar decisiones para la mejora
No generación de planes de mejoramiento
Pérdida de credibilidad de Control Interno</t>
  </si>
  <si>
    <t>Seguimiento a la ejecucion del Programa de auditoría de Control Interno</t>
  </si>
  <si>
    <t>No.de auditorías realizadas / Total de auditorías programadas</t>
  </si>
  <si>
    <t>El Programa de auditoria tiene un alcance mayor a la capacidad de Control Interno</t>
  </si>
  <si>
    <t>Atencion de requerimientos  legales, de entes de control o de dependencias de la Universidad que no habian sido contemplados en el programa anual de auditoria</t>
  </si>
  <si>
    <t>Personal no competente en el ejercicio de auditoria</t>
  </si>
  <si>
    <t>Perdida de la objetividad e independencia en el ejercicio de auditoria</t>
  </si>
  <si>
    <t xml:space="preserve">Realizar actividades
que generen conficto de interes o impidan realizar la funcion de evalucion independiente con
objetividad e
independencia </t>
  </si>
  <si>
    <t>Informes de auditoria no objetivos
Faltas disciplinarias para el personal de Control Interno
Pérdida de credibilidad de Control Interno</t>
  </si>
  <si>
    <t>No. de conflictos de interés que impliquen al personal de Control Interno en temas de auditoría</t>
  </si>
  <si>
    <t>Comites en los cuales Control Interno participe con voz y voto</t>
  </si>
  <si>
    <t>Funcion de consultoria (Asesorias) realizada por Control Interno en la cuales no se define o no se tiene claro  el alcance.</t>
  </si>
  <si>
    <t>Se realiza la verificación por parte del equipo de Control Interno a los diferentes informes que se deben reportar al SIRECI (Se cuenta con las hojas de trabajo que evidencia las verificaciones)</t>
  </si>
  <si>
    <t>Se envia memorandos recordando los instructivos de la CGR y los proyectados por Control Interno. (Se cuentan con los memorandos de solicitud de información y las hojas de trabajo donde se verifican los cumplimientos a los instructivos)
Se actualizó instructivo relacionado con el informe de Rendición Anual de Cuentas</t>
  </si>
  <si>
    <t>El Auxiliar Administrativo, realiza la validación de los reportes antes del envío definitivo al ente de control. (se tienen los pantallazos y los archivos str que evidencia la validación de los informes)</t>
  </si>
  <si>
    <t>El mapa de aseguramiento fue actualizado a 2023 (El mapa de aseguramiento reposa en los archivos de la Oficina de Control Interno)</t>
  </si>
  <si>
    <t>El Programa de auditoria fue aprobado en:
Reunión 02 del CICI en su primera versión (Se tiene acta de reunión)
Reunión 05 del CICI en su segunda versión (Se tiene acta de reunión)</t>
  </si>
  <si>
    <t>Se tiene la versión 2 del programa anual de auditoria (Publicado en https://www2.utp.edu.co/controlinterno/sin-categoria/3/planes )</t>
  </si>
  <si>
    <t>No se han realizado investigaciones a los colaboradores que hacen parte del equipo de Control Interno</t>
  </si>
  <si>
    <t>Se sigue el manual de auditoria de la Oficina de Control Interno</t>
  </si>
  <si>
    <t>Se sigue el procedimiento de auditoria (Ver papeles de trabajo asociados a la auditoría)</t>
  </si>
  <si>
    <t>Se realiza seguimiento periodico a la ejecución del programa anual de auditoria (Ver seguimientos de febrero a junio)</t>
  </si>
  <si>
    <t>Los colaboradores de la Oficina de Control Interno no han reportado conflictos de interés asociados al ejercicoi de auditoría</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</si>
  <si>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</si>
  <si>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</si>
  <si>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</si>
  <si>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Registro de Despachos de de correspondencia Externa</t>
  </si>
  <si>
    <t>Profesional de apoyo administrativo</t>
  </si>
  <si>
    <t>(# notificación personal y oportuna gestionadas/# notificación personal y oportuna requeridas en el expediente procesal)*100</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</si>
  <si>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</si>
  <si>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</si>
  <si>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</si>
  <si>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Reuniones mensuales del equipo de trabajo (actas de reuniones)</t>
  </si>
  <si>
    <t>Profesional de apoyo administrativo
Directivo grado 17</t>
  </si>
  <si>
    <t>(# procesos gestionados/# procesos allegados)*100</t>
  </si>
  <si>
    <t xml:space="preserve">Didlatación de las actuaciones por Apoderados en el proceso. </t>
  </si>
  <si>
    <t>Cuadro de seguimiento de procesos</t>
  </si>
  <si>
    <t>Se presenten dificultades en el recaudo de  las pruebas.</t>
  </si>
  <si>
    <t>Libro radicador de procesos.
actas de reparto.</t>
  </si>
  <si>
    <t>El cien por ciento de las notificaciones se han realizado en los expedientes correspondientes. Lo que indica que no se han realizado notificaciones por edicto.</t>
  </si>
  <si>
    <t xml:space="preserve">Formato de  autorización de notificación personal vía medios electrónicos.  Es un control legal, y oblihgatorio porque  es la ley la que fculta realizar este tipo de notificaciones; y es facultativo para el implicado decir si acepta o no ser notificado por este medio. indicando  sus razones </t>
  </si>
  <si>
    <t>De los procesos recibidos, se han gestionado en su totalidad.</t>
  </si>
  <si>
    <t>A través de reuniones con el equipo, se hace seguimiento a los  procesos determinando si se está cumpliendo con los términos procesales que corresponda a cada etapa procesal según la norma de la ley 1952 de 2019, modificada por la Ley 2094 de 2021.  De todo lo analizado, se consigna en acta.</t>
  </si>
  <si>
    <t>Falta de parametrizaciones, guías, procedimientos y ayudas claras por parte del    SIIF Nación a las Universidades  para realizar la cadena presupuestal en la plataforma.</t>
  </si>
  <si>
    <t>Giro de la Nación por fuera de los tiempos establecidos en el PAC</t>
  </si>
  <si>
    <t>No contar con el giro de los recursos de la transferencia de la Nación  en las fechas establecidas en el PAC para el trámite oportuno de los pagos</t>
  </si>
  <si>
    <t>1. Falta de disponibilidad de recursos para efectuar el pago de las obligaciones certificadas.
2. Reprocesos en las actividades a desarrollar en el SIIF Nación</t>
  </si>
  <si>
    <t>Guias para la gestión del gasto por parte del SIIF Nación</t>
  </si>
  <si>
    <t>Pagina Web del SIIF Nación</t>
  </si>
  <si>
    <t>Jefe Sección de Presupuesto 
Jefe Sección Tesorería</t>
  </si>
  <si>
    <t xml:space="preserve">Valor girado / Valor total aprobado en Decreto de Liquidación </t>
  </si>
  <si>
    <t>Dificultades en la plataforma del SIIF Nación para generar los diferentes registros relacionados con la cadena presupuestal.</t>
  </si>
  <si>
    <t xml:space="preserve">Acceso a la plataforma SIIF Nación a través de un único permiso y firma digital por perfil de gestión </t>
  </si>
  <si>
    <t xml:space="preserve">Software del SIIF Nación </t>
  </si>
  <si>
    <t>Desconocimiento de la comunidad universitaria sobre la importancia de una adecuada afectación presupuestal</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</si>
  <si>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</si>
  <si>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</si>
  <si>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</si>
  <si>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134-PRS-04 - Expedición y modificación de registros presupuestales</t>
  </si>
  <si>
    <t>Tecnico 18
Tecnico I</t>
  </si>
  <si>
    <t>Implementación de estrategia de sensibilización o capacitación a la comunidad universitaria sobre los procesos presupuestales</t>
  </si>
  <si>
    <t xml:space="preserve">Jornadas de sensibilización </t>
  </si>
  <si>
    <t>Jefe Sección de Presupuesto 
Profesional I</t>
  </si>
  <si>
    <t>Falta de seguimiento a los protocolos definidos.</t>
  </si>
  <si>
    <t xml:space="preserve">Fraude Eléctronico </t>
  </si>
  <si>
    <t xml:space="preserve">   Acceso no autorizado a la banca virtual</t>
  </si>
  <si>
    <t xml:space="preserve">1. Detrimento Patrimonial.    2. Exposición   de la            información financiera de la Universidad.                      </t>
  </si>
  <si>
    <t>Descripción en los manuales de  funciones en las personas que manejan recursos</t>
  </si>
  <si>
    <t>Profesional XIII
Jefe Sección Tesorería</t>
  </si>
  <si>
    <t xml:space="preserve">         N° de accesos no autorizados</t>
  </si>
  <si>
    <t>Incumplimiento de los protocolos</t>
  </si>
  <si>
    <t>Cambio de claves</t>
  </si>
  <si>
    <t>Software de las sucursales virtuales</t>
  </si>
  <si>
    <t>Profesional XIII
Jefe Sección Tesorería
Directivo grado 17</t>
  </si>
  <si>
    <t>Ataques cibernéticos.</t>
  </si>
  <si>
    <t>Manejo de  token</t>
  </si>
  <si>
    <t>Software bancario para uso de los cuentadantes</t>
  </si>
  <si>
    <t>Desconocimiento de las políticas y prácticas contables establecidas por la UTP.</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</si>
  <si>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</si>
  <si>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</si>
  <si>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Decrimento Patrimonial.
3. Hallazgos por parte del Ente de Control disciplinarios y fiscales. </t>
  </si>
  <si>
    <t>Actualización y divulgación de las políticas contables</t>
  </si>
  <si>
    <t>Jefe Sección Contabilidad</t>
  </si>
  <si>
    <t>Número de hechos económicos no reportados en el período</t>
  </si>
  <si>
    <t>&lt;2,5% sobre el valor de los activos</t>
  </si>
  <si>
    <t>Solicitud de información contable al cierre de cada vigencia</t>
  </si>
  <si>
    <t>Asesoría contable y financiera</t>
  </si>
  <si>
    <t>Estados Financieros inconsistentes.</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</si>
  <si>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</si>
  <si>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</si>
  <si>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</si>
  <si>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Consultas página Web de la CGN para determinar los cambio que hayan del Marco  Normativo aplicable a la Universidad</t>
  </si>
  <si>
    <t xml:space="preserve">Jefe de seccion </t>
  </si>
  <si>
    <t xml:space="preserve">Nro. de Estados Financiros no  fenecidos en la vigencia auditada </t>
  </si>
  <si>
    <t>Ajustes o actualizaciones requeridos</t>
  </si>
  <si>
    <t>Verificar información que se incorpora en los Estados
Financieros acorde al Marco Normativo para Entidades del Estado y el Manual de
Políticas de la UTP</t>
  </si>
  <si>
    <t>Se tiene proyectada una actualización al procedimiento la cual se enviará a Gestión de Calidad una vez estén en firmes los cambios en el manual de funciones del técnico por parte de la Vicerrectoría Administrativa y Financiera en el marco de las aprobaciones del proyecto de modernización administrativa</t>
  </si>
  <si>
    <t xml:space="preserve">El cambio de claves se tiene como un parametro obligatorio con las entidades finacieras </t>
  </si>
  <si>
    <t xml:space="preserve">3. Para el año 2023 no se presentaron hallazgos debido a que no se tuvo visita por parte de la CGR. 
2. No existe Decrecimiento partimonial.
1. Los estados financieros fueron entregados y sustentandos oportunamente </t>
  </si>
  <si>
    <t xml:space="preserve">Se están realizando actualizaciones en temas contables con el fin de poder mantenerse adecuadamente actualizado en el tema. </t>
  </si>
  <si>
    <t xml:space="preserve">Los EEFF del año 2022 no fueron auditados por parte de la CGR por lo tanto no se tienen fenecimientos </t>
  </si>
  <si>
    <t>Se está aplicando el nuevo marco normativo de la CGN con base a la res 331 de 2022</t>
  </si>
  <si>
    <t xml:space="preserve">A la fecha de corte se realizaron todas las actualizaciones a los estados financieros acorde con el marco normativo emitido por la CGN - Resolución  No. 331 del 2022; actualmente no hay nuevas actualizaciones por parte de la CGN sin embargo se mantien un constante monitoero de la página WEB de los diferentes entes </t>
  </si>
  <si>
    <t>Se está realizando la revisión periodica de los hechos económicos registrados en la contabilidad a fin de poder garantizar la fiabilidad de la información contable</t>
  </si>
  <si>
    <t>Omisión en el procesamiento de la información  de las personas que ingresan a la Institución con una nueva vinculación a través de la nómina</t>
  </si>
  <si>
    <t xml:space="preserve">Colaboradores sin las afiliaciones al sistema de seguridad social integral y sin contrato formalizado </t>
  </si>
  <si>
    <t xml:space="preserve">
Incumplimiento de los tiempos establecidos en la Ley para la afiliación al sistema de seguridad social y formilización del contrato laboral, lo cual debe ser previo a la fecha de inicio de la vinculación. </t>
  </si>
  <si>
    <t>*Colaborador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t>
  </si>
  <si>
    <t>Comparativos de la infomración de las diferentes bases de datos de personal a vincular y vinculado a la institución  . 
Verificación en la base de datos de las diferentes entidades al sistema de seguridad social (ARL, EPS y CCF )</t>
  </si>
  <si>
    <t>Auxiliar AdministrativoIII-Administración de la Compensación 
Técnico-contratista(Administración de Personal)</t>
  </si>
  <si>
    <t>Número de personas afiliadas/Número de personal vinculado</t>
  </si>
  <si>
    <t>Enviar memorando recordatorio de lo contenido en la resolución de procedimiento de nómina</t>
  </si>
  <si>
    <t xml:space="preserve">Dificultades en la sincronización de la información de las personas a vincular </t>
  </si>
  <si>
    <t xml:space="preserve">Socialización de la normatividad aplicable a las diferentes dependencias academicas y administrativas </t>
  </si>
  <si>
    <t xml:space="preserve">Auxiliar AdministrativoIII-Administración de la Compensación 
</t>
  </si>
  <si>
    <t xml:space="preserve">Solicitar a GTISI  la construicción de un reporte que contenga la información real que se descarga desde administración de personal </t>
  </si>
  <si>
    <t xml:space="preserve">Incumplimiento del procedimiento y los lineamientos establecidos por parte de las personas responsables de las novedades de ingreso </t>
  </si>
  <si>
    <t xml:space="preserve">Dificultades en la liquidación de la nomina por causa del deficiente funcionamiento de la infraestructura tecnologica de la Institución </t>
  </si>
  <si>
    <t xml:space="preserve">Nomina mensual generada por fuera del plazo establecido </t>
  </si>
  <si>
    <t xml:space="preserve">Incumplimiento del pago oportuno de la nómina dentro de los tiempos establecidos por la Vicerrectoria Administrativa debido a las fallas en el funcionamiento de la infraestructura tecnologica que soporta este proceso </t>
  </si>
  <si>
    <t xml:space="preserve">
*Afecta el bienestar y clima organizacional
*Repercusión en la liquidación de la seguridad social que genere Intereses de mora
</t>
  </si>
  <si>
    <t xml:space="preserve">Generación de soluciones internas y  externas para equiparar la infraestructura tecnogologica institucional </t>
  </si>
  <si>
    <t xml:space="preserve">Infraestructura Tecnologica-Sistemas de Información Interna </t>
  </si>
  <si>
    <t xml:space="preserve">GTISI
Profesional Grado 15 </t>
  </si>
  <si>
    <t xml:space="preserve">Nro  de nominas liquidadas y pagadas en el tiempo establecido/Total de las nominas al año  </t>
  </si>
  <si>
    <t xml:space="preserve">
Modernización en la infraestructura tecnologica (hadware)Un servidor y la actulización permanente de los aplicativos de la UTP</t>
  </si>
  <si>
    <t>GTISI</t>
  </si>
  <si>
    <t xml:space="preserve">Deficiencia en el soporte técnico del software de  nómina </t>
  </si>
  <si>
    <t>Prestar soporte  desde el área de desarrollo para  la liquidación optima de nómina con los parametros de ley (por parte de soporte logico)</t>
  </si>
  <si>
    <t>Humano Web</t>
  </si>
  <si>
    <t xml:space="preserve">Operador externo-soporte logico </t>
  </si>
  <si>
    <t xml:space="preserve">Enviar ticket a soporte logico por cada una de las situaciones presentadas por errores en la nomina 
*Actualizar el software de acuerdo a la normatividad vigente  y condiciones de la Institución </t>
  </si>
  <si>
    <t xml:space="preserve">Soporte Logico </t>
  </si>
  <si>
    <t xml:space="preserve">Reproceso en la nomina por la omisión de la información en la manualidad del procesamiento y verificación de los datos </t>
  </si>
  <si>
    <t xml:space="preserve">Comparativos de la información de las diferentes bases de datos del personal vinculado a la Institución </t>
  </si>
  <si>
    <t xml:space="preserve">Equipo Administración de la Compensación </t>
  </si>
  <si>
    <t>Capacitar el personal de nomina en temas relacionados con: manejo y consulta de base de datos</t>
  </si>
  <si>
    <t>Riesgos no identificados ni valorados mediante metodología definida por SGSST</t>
  </si>
  <si>
    <t>Materialización de un riesgo que se no se tenga identificado en la matriz de peligros y riesgos ocupacionales en las áreas de la universidad</t>
  </si>
  <si>
    <t>No identificar los peligros y cuantificar los riesgos, significa que existe una gran probabilidad de materialización por la ausencia de mecanismos de control.</t>
  </si>
  <si>
    <t xml:space="preserve">*Consecuencias para la salud del colaborador
*Aumento de la siniestralidad laboral 
*Consecuencias económicas y legales  para la Institución 
</t>
  </si>
  <si>
    <t>Metodología definida (procedimiento escrito)</t>
  </si>
  <si>
    <t>Profesionales Contratista SST</t>
  </si>
  <si>
    <t xml:space="preserve">Nro de riegos materializados que no estaban incluidos en la matriz de peligros y riesgos </t>
  </si>
  <si>
    <t xml:space="preserve">Uso de herramienta virtual de la ARL </t>
  </si>
  <si>
    <t>Que no se tengan en cuenta todas las sedes y centros de trabajo de la Universidad, tanto internas como externas</t>
  </si>
  <si>
    <t xml:space="preserve">Inventario de áreas internas y externas de la universidad </t>
  </si>
  <si>
    <t>Programación y visitas a todas las áreas</t>
  </si>
  <si>
    <t>Deficiente intervención de los riesgos de acuerdo a la priorización y controles definidos</t>
  </si>
  <si>
    <t>Revision por parte de integrantes del equipo SST y grupos de apoyo o partes interesadas (ARL, COPASST, MINTRABAJO, COMITÉ DE EMERGENCIAS)</t>
  </si>
  <si>
    <t>Revisiones periódicas a las matrices construidas y seguimiento al plan de trabajo</t>
  </si>
  <si>
    <t xml:space="preserve">No realizar las gestiones correspondientes para la aplicación de las diferentes mediciones </t>
  </si>
  <si>
    <t>No intervención de los resultados de las diferentes mediciones realizadas por Gestión del Talento Humano  que pueden afectar el clima organizacional</t>
  </si>
  <si>
    <t xml:space="preserve">Realizar mediciones de clima, riesgo psicosocial  y evaluaciones y no intervenir los resultados puede afectar la calidad de vida, el bienestar , el desempeño de los colaboradores. </t>
  </si>
  <si>
    <t xml:space="preserve">1. Aumento de la insatisfacción del
personal
2. Deficiencias en la calidad de vida
laboral
3. Impacto en el proceso de calidad de la Institución no solo en lo academico sino en el mismo proceso </t>
  </si>
  <si>
    <t xml:space="preserve">Aplicar las directrices establecidas por la Institución </t>
  </si>
  <si>
    <t xml:space="preserve">Profesional I-Transitorio-Profesionales Contratistas </t>
  </si>
  <si>
    <t>Nro de intervenciones realizadas/Nro de intervenciones a realizar</t>
  </si>
  <si>
    <t xml:space="preserve">Insuficiente participación y compromiso por parte de los Lideres tanto en la medición como la intervención </t>
  </si>
  <si>
    <t xml:space="preserve">Sensibilizar a los lideres en la importancia de realizar este tipo de ejercicios </t>
  </si>
  <si>
    <t>No se cuenta con el recurso para realizar la intervención (capacidad)</t>
  </si>
  <si>
    <t xml:space="preserve">Planear las mediciones y gestionar los recursos </t>
  </si>
  <si>
    <t>* Falta de documentación, divulgación y socialización de buenas practicas de lecciones aprendidas.</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</si>
  <si>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</si>
  <si>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</si>
  <si>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t>
  </si>
  <si>
    <t xml:space="preserve">Procedimientos principales de la dependencia documentados en el sistema de gestión de calidad </t>
  </si>
  <si>
    <t xml:space="preserve">Equipo profesionales Sistema de Gestión de Calidad </t>
  </si>
  <si>
    <t xml:space="preserve">Prueba piloto implementación fuga del conocimiento </t>
  </si>
  <si>
    <t xml:space="preserve">Identificar la metodologia a aplicarse  durante prueba piloto </t>
  </si>
  <si>
    <t>*Falta de aplicación de mecanismos 
para transferir y capitalizar el
conocimiento.</t>
  </si>
  <si>
    <t xml:space="preserve">Identificar las personas que tienen conocimiento clave </t>
  </si>
  <si>
    <t xml:space="preserve">* Retiro de personas con
conocimiento clave en
la Institución </t>
  </si>
  <si>
    <t xml:space="preserve">Implementar prueba piloto del plan de entrenamiento con enfoque de transferencia del conocimiento para el proceso de vinculación </t>
  </si>
  <si>
    <t xml:space="preserve">Directivos de las Facultades </t>
  </si>
  <si>
    <t xml:space="preserve">Actualmente se aplica la Resolución de políticas de nómina N°  7141  del año 2020. </t>
  </si>
  <si>
    <t>PENDIENTE EVALUACIÓN</t>
  </si>
  <si>
    <t>Se realiza reunion con GTISI y Administracion del personal para la construccion del reporte. Donde informan que se puede utilizar el mismo reporte que descarga Personal para los ingresos masivos, por tanto no se construye reportes nuevos</t>
  </si>
  <si>
    <t>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Univerddad para las actualizaciones normativas en el software Huamno Web.</t>
  </si>
  <si>
    <t>Conocimiento del contexto universitario.</t>
  </si>
  <si>
    <t>Seguimiento a la identificación de los peligros y riesgos, la evaluación y la valoración de los controles.</t>
  </si>
  <si>
    <t>Falta de Tiempo para hacer las pruebas respectiva.</t>
  </si>
  <si>
    <t>Software con errores de funcionamiento</t>
  </si>
  <si>
    <t>Reprocesos de revisión y ajuste de código o de datos inconsistentes.</t>
  </si>
  <si>
    <t>Software en funcionamiento sin cumplir todas las especificaciones del usuario, con problemas de funcionamiento, mala toma de desiciones y mala imagen de la dependencia</t>
  </si>
  <si>
    <t>Revisión de casos reportados en el ServiceDesk</t>
  </si>
  <si>
    <t>Profesional grado 15/  Coordinador de desarrollo
Profesional I</t>
  </si>
  <si>
    <t>Nro de Errores graves en aplicativos / Total de Errores en aplicativos reportados por semestre</t>
  </si>
  <si>
    <t>&lt;8%</t>
  </si>
  <si>
    <t>Realizar ajustes de las aplicaciones para cumplir con los requerimientos solicitados</t>
  </si>
  <si>
    <t>Daño físico en algunos de los servidores que alojan las aplicaciones institucionales</t>
  </si>
  <si>
    <t>No disponibilidad de  los servidores que soportan las aplicaciones institucionales.</t>
  </si>
  <si>
    <t>Debido a una falla en alguna de los elementos que proveen acceso al servidor o algunas de las partes de los servidores, se puede ver afectado el acceso a las aplicaciones que estén instaladas en dicho servidor</t>
  </si>
  <si>
    <t xml:space="preserve">Falla en la prestación del servicio, paralisis de los servicios, retrasos en las actividades propias de las dependencias, mala imagen. </t>
  </si>
  <si>
    <t>Software de Monitoreo de los servidores y reestablecimiento de los mismos</t>
  </si>
  <si>
    <t>Profesional I</t>
  </si>
  <si>
    <t xml:space="preserve">No. de minutos que los servidores estan disponibles/((365x24x60)/2)
</t>
  </si>
  <si>
    <t>&gt;95%</t>
  </si>
  <si>
    <t>Monitoreo constante y contratos de soporte</t>
  </si>
  <si>
    <t>Informalidad en el registro de salidas y entradas de los equipos</t>
  </si>
  <si>
    <t>Pérdida o no ubicación de equipos (PC, Monitores, Portátiles, Impresoras, Escaner)</t>
  </si>
  <si>
    <t>Falta  de cultura del registro de entradas de los equipos de equipos (PC, Monitores, Portátiles, Impresoras, Escaner) de la oficina de Administración de Servicios Informáticos y las respectivas bodegas.</t>
  </si>
  <si>
    <t>Perdida de tiempo en ubicación del elemento, reposición del elemento</t>
  </si>
  <si>
    <t>Generar un registro de entrada o salida de equipos desde las bodegas y el taller de ASI.</t>
  </si>
  <si>
    <t>Técnico nivel 1</t>
  </si>
  <si>
    <t>A = Número elementos reportados como no ubicados en Bodegas A.S.I.  
 B = Total equipos (PC, Monitores, Portátiles, Impresoras, Escaner) registrados según relación de ingreso a la bodega
A / (A + B)</t>
  </si>
  <si>
    <t>&lt; 4%</t>
  </si>
  <si>
    <t>No se han tenido problemas con el control establecido, el riesgo se manteniene en rango establecido</t>
  </si>
  <si>
    <t>Con la información encontrada se deben implementar accciones de mejora para la eliminación de estos errores y ya hay algunos que estan programados para realizarse.</t>
  </si>
  <si>
    <t>monitoreo constante y mantenimientos preventivos</t>
  </si>
  <si>
    <t>No existen limitantes para la aplicación del control.    1</t>
  </si>
  <si>
    <t>Falta de seguimiento a las actuaciones procesales judiciales y/o administrativas.</t>
  </si>
  <si>
    <t>Vencimiento de los términos etablecidos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</si>
  <si>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</si>
  <si>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</si>
  <si>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1.Otorgamiento de poder para representación Judicial y/o Administrativa.</t>
  </si>
  <si>
    <t>TRANSITORIO ADMINISTRATIVO PROFESIONAL III</t>
  </si>
  <si>
    <t>No. De procesos con términos vencidos / total de procesos</t>
  </si>
  <si>
    <t>2. Registro de actuaciones procesales en el aplicativo e-KOGUI y seguimiento a las mismas</t>
  </si>
  <si>
    <t>E-KOGUI</t>
  </si>
  <si>
    <t>3.Solicitud de informes trimestrales respecto de avances y estados de los procesos, en donde la Universidad actúa en calidad de demandante o demandada.</t>
  </si>
  <si>
    <t>Los procedimientos relacionados con la Gestión Contractual se llevan a cabo de forma manual</t>
  </si>
  <si>
    <t>Incumplimiento en los plazos establecidos para gestionar las necesidades de tipo contractual de las dependencias</t>
  </si>
  <si>
    <t>Demora en la atención de los requerimientos de tipo contractual (perfeccionamiento y legalización, modificaciones, actas de ejecución, terminacion y liquidacion del contratos) de las dependencias academicas y administrativas</t>
  </si>
  <si>
    <t>Vencimiento de terminos legales de la gestión contractual</t>
  </si>
  <si>
    <t>1.Correos de radicación de documentos</t>
  </si>
  <si>
    <t>DEPENDNDENCIAS
AUXILIARES
ABOGADOS</t>
  </si>
  <si>
    <t>Número de requerimientos relacionados con contratación presentados extemporaneamente a Gestión de la Contración</t>
  </si>
  <si>
    <t xml:space="preserve">Sensibilización sobre los plazos establecidos por Gestión de la Contratación </t>
  </si>
  <si>
    <t>COMUNICACIONES</t>
  </si>
  <si>
    <t>Incumplimiento de la prestacion de servicios de la Universidad</t>
  </si>
  <si>
    <t>2.Correos de envío de documentos y comunicaciones.</t>
  </si>
  <si>
    <t>Demoras en la realización actividades de las dependencias de la Universidad</t>
  </si>
  <si>
    <t>Correos de radicación de documentos y  Correos de envío de documentos</t>
  </si>
  <si>
    <t>Falta de seguimiento a los procesos de contratación.</t>
  </si>
  <si>
    <t>Incumplimiento de los plazos dispuestos por Colombia Eficiente para publicar en el Secop II</t>
  </si>
  <si>
    <t>Demora de mas de tres dias habiles para cargar la documetacion contractual en la plataforma SECOP II</t>
  </si>
  <si>
    <t>Procesos disciplinarios por no publicar en el SECOP II en los términos establecidos por la ley y las circulares de Colombia Compra.</t>
  </si>
  <si>
    <t>Plataforma SECOP II</t>
  </si>
  <si>
    <t>ABOGADOS
AUXILIARES</t>
  </si>
  <si>
    <t>Número de publicaciones en el Secop II extemporaneas o no efectuadas.</t>
  </si>
  <si>
    <t>Carga laboral adicional</t>
  </si>
  <si>
    <t>Falta de aplicación de MASC por parte de la entidad por falta de recursos y/o gestión inadecuada</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</si>
  <si>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</si>
  <si>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</si>
  <si>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</si>
  <si>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Aplicación de la directriz institucional de conciliación.</t>
  </si>
  <si>
    <t>comité de concimiacion</t>
  </si>
  <si>
    <t>(# Numero de condenas)/(# procesos) *100</t>
  </si>
  <si>
    <t>Falta de unificación de criterios de las autoridades judiciales.</t>
  </si>
  <si>
    <t>falta de formulación de políticas institucionales sobre prevención del daño antijurídico</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</si>
  <si>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</si>
  <si>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</si>
  <si>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Implementación de la politica de prevención de daño antijuridico (PPDA)</t>
  </si>
  <si>
    <t>Variación del número de demandas de la causa con PPDA del año en curso con respecto al año anterior.</t>
  </si>
  <si>
    <t>De los 31 procesos que se encuentran en curso, no se han presentado vencimiento de términos.</t>
  </si>
  <si>
    <t>Control efectivo</t>
  </si>
  <si>
    <t>ha sido efectivo</t>
  </si>
  <si>
    <t>El seguimiento es continuo</t>
  </si>
  <si>
    <t>Debilidad en el seguimiento a las metas del Plan de Desarrollo Institucional 2020-2028 "Aquí construimos futuro"</t>
  </si>
  <si>
    <t>La posibilidad de afectación en la gestión institucional por Incumplimiento de las metas en los tres niveles de gestión  del PDI 2020-2028, debido a la ejecución inadecuada  por parte de las redes de trabajo del PDI.</t>
  </si>
  <si>
    <t xml:space="preserve">Incumplimiento de las metas planteadas en los tres niveles de gestión del Plan de Desarrollo Institcional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</si>
  <si>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</si>
  <si>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Comité de Gerencia del PDI y proceso de autoevaluación 
Sistema de Gerencia del PDI</t>
  </si>
  <si>
    <t xml:space="preserve">Profesional PDI
Profesional Proyectos </t>
  </si>
  <si>
    <t>Nivel cumplimiento del PDI en sus tres niveles de gestión</t>
  </si>
  <si>
    <t xml:space="preserve">Reporte inadecuado o incompletopor parte de las redes de trabajo </t>
  </si>
  <si>
    <t>Sistema de información del PDI</t>
  </si>
  <si>
    <t>SIGER</t>
  </si>
  <si>
    <t>Profesional PDI
Profesional Proyectos 
Profesional AIE</t>
  </si>
  <si>
    <t xml:space="preserve">Baja calidad del reporte en los tres niveles de gestión del PDI </t>
  </si>
  <si>
    <t>Proceso de calidad de información del PDI</t>
  </si>
  <si>
    <t xml:space="preserve">Desconocimiento de los  procedimientos contractuales y proyectos especiales  </t>
  </si>
  <si>
    <t>Probabilidad de Afectación administrativa, disciplinaria o fiscal por sanción o iniciación de una proceso del ente de control por la 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</si>
  <si>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</si>
  <si>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</si>
  <si>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Generar periodicamene alertas a los supervisores  e interventores frente al estado de los contratos y documentación contractual</t>
  </si>
  <si>
    <t>Prestación de servicios No. 5636 -23</t>
  </si>
  <si>
    <t>Contratos y/o proyectos ejecutados inadecuadamente /Total proyectos y/o contratos ejecutados</t>
  </si>
  <si>
    <t>Definir tips informativos contractuales y de interventoría y supervisión con el fin de generar conocimiento sobre estis tenas</t>
  </si>
  <si>
    <t>Bajo nivel de seguimiento periódico en la ejecución de proyectos (contratos, Ordenes de servicios, proyectos de operación comercial)</t>
  </si>
  <si>
    <t xml:space="preserve">Realizar proceso de apoyo al seguimiento de la contratación de la oficina de planeación </t>
  </si>
  <si>
    <t xml:space="preserve">Prestación de servicios No. 5636 -23
Profesional Gerencia del Plan de Desarrollo Institucional </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</si>
  <si>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</si>
  <si>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Desarticulación de los procedimientos institucionales para el desarrollo y ejecución en cada una de sus etapas </t>
  </si>
  <si>
    <t xml:space="preserve">Proceso de Control de seguimiento a pólizas de los contratos de la oficina de planeación </t>
  </si>
  <si>
    <t>Interventores y supervisores</t>
  </si>
  <si>
    <t>Diligenciamiento de un  formato para seguimiento a los amparos de las pólizas</t>
  </si>
  <si>
    <t>Diferentes fuentes primarias de información sin responsables</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</si>
  <si>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</si>
  <si>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</si>
  <si>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</si>
  <si>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Inclusión en el Plan de Acción de AIE la generación de alertas a las fuentes de información cuando se detectan inconsistencias.</t>
  </si>
  <si>
    <t>Profesional AIE
Técnico AIE</t>
  </si>
  <si>
    <t>Tiempos de respuesta a los requerimientos de información estratégica
Nivel de actualización de la información a nivel estratégico y táctico</t>
  </si>
  <si>
    <t>98%
95%</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</si>
  <si>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</si>
  <si>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</si>
  <si>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Calidad de datos</t>
  </si>
  <si>
    <t>Técnico AIE</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</si>
  <si>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</si>
  <si>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</si>
  <si>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Daños o pérdida de información en servidores o equipos de computo. Rotación de personal</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</si>
  <si>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</si>
  <si>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</si>
  <si>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</si>
  <si>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Actividad en el plan de trabajo de AIE para la actualización de los activos de información</t>
  </si>
  <si>
    <t>Profesional AIE</t>
  </si>
  <si>
    <t>Cumplimiento de la actividad Respaldo de activos de Información del Plan de acción de AIE</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</si>
  <si>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</si>
  <si>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Actividad en el plan de trabajo de AIE para la realización de jornadas de los activos de información de OPLA</t>
  </si>
  <si>
    <t xml:space="preserve">Prestación de Servicios No. 5359 </t>
  </si>
  <si>
    <t xml:space="preserve">Bajo nivel de apropiación de los responsables del Plan de Mejoramiento institucional, que dificulte el cumplimiento de las acciones establecidas en el PMI. </t>
  </si>
  <si>
    <t xml:space="preserve">Posibilidad de Incumplimiento del Plan de Mejoramiento Institucional derivado de la autoevaluación institucional con fines de reacreditación, que afecte su reconocimiento como institución acredita de alta calidad </t>
  </si>
  <si>
    <t xml:space="preserve">Riesgo de incumplimiento de las metas propuestas en el Plan de Mejoramiento Institucional derivado de la Autoevaluación con fines de renovación de la acreditación. </t>
  </si>
  <si>
    <t>Pérdida del reconocimiento como Institución acreditada en alta calidad
Pérdida de oportunidades en el contexto a nivel departamental, regional, nacional e internacional
Pérdida de la imagen institucional</t>
  </si>
  <si>
    <t>Seguimiento periódico del PMI.</t>
  </si>
  <si>
    <t>Profesional PAC</t>
  </si>
  <si>
    <t>Nivel cumplimiento del Plan de Mejoramiento Institucional (corte anualizado 2023)</t>
  </si>
  <si>
    <t>Cuadro de control</t>
  </si>
  <si>
    <t>Inexistencia de una control dentro de los documentos previos al inicio el proceso.</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</si>
  <si>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</si>
  <si>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</si>
  <si>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No se prioricen de manera adecuado los proyectos acordes a la necesidades de la institución
Hallazgos por parte de los entes de control</t>
  </si>
  <si>
    <t>Plan Operativo de Gerencia Integral del Campus</t>
  </si>
  <si>
    <t>Profesionl 16
Prestación de Servicios No. 5482</t>
  </si>
  <si>
    <t>Indice Neto de ocupación
Campus incluyente
Fortalecimiento y/o mejoramiento de los medios educativos (Aulas y Laboratorios)
Fortalecimiento de la sostenibilidad y gestión del riesgo del campus</t>
  </si>
  <si>
    <t xml:space="preserve">Incluir en el documento de estudios previos la descripción del eje estratégico del plan maestro y proyecto del PDI al que le apunta. </t>
  </si>
  <si>
    <t>Desconocimiento por parte del equipo GEC del Plan Maestro y del Plan de Desarrollo Institucional, para la adecuada priorización de las obras</t>
  </si>
  <si>
    <t>Plan Operativo de Fortalecimiento de la Insfraestructura física</t>
  </si>
  <si>
    <t>Definir el protocolo para la inclusión de apuestas en infraestructura física que no estén contemplada de manera específica en el plan maestro del campus</t>
  </si>
  <si>
    <t xml:space="preserve">Cambio de diseño por peticion del usuario durante ejecucion de las obras </t>
  </si>
  <si>
    <t>Posible afectación  en la gestión institucional y el desarrollo de la infraestructura física por una mala planeación del espacio físico inadecuado para la prestación del servicio para el cual fue concebido.</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</si>
  <si>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</si>
  <si>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</si>
  <si>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Registro y consolidacion de la necesidad del usuario a traves del aplicativo y/o mediante actas de reunion y/o memorando y/o correos electronicos.</t>
  </si>
  <si>
    <t xml:space="preserve">Intervenciones a la planta fisica del plan de accion de la vigencia/ Intervenciones recibidos a satisfacción por el usuario. </t>
  </si>
  <si>
    <t xml:space="preserve">Falta de planeacion del proyecto </t>
  </si>
  <si>
    <t>Cada proyecto de intervención de infraestructura debe contener (Estudios previos, diseños, presupuesto, especificaciones, en fase III, permisos aprobados)</t>
  </si>
  <si>
    <t>Cambio y actualizacion de normativas de construccion.</t>
  </si>
  <si>
    <t xml:space="preserve">Se validan las intervenciones con las dependencias de la universidad relacionadas con el manejo de la planta fisica tales como seccion de mantenimiento y CRIE Centro de Recursos informaticos. </t>
  </si>
  <si>
    <t>En el Comité de Gerencia se realiza seguimiento a los indicadores de bajo cumplimiento con el fin de poder analizar la expectativa de cumplimiento en los tres niveles de gestión y poder hacer los controles correspondientes</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</si>
  <si>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</si>
  <si>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</si>
  <si>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N.A</t>
  </si>
  <si>
    <t>Se aprobó el plan de acción del área para la vigencia, en el cual se incluyó la generación de alertas a las fuentes primarias de información cuando se encuentren inconsistencias. Las actividades que responden a este control son:
- Actualización de las Estadísticas Institucionales
- Reporte al SNIES</t>
  </si>
  <si>
    <t>Plan de Acción AIE</t>
  </si>
  <si>
    <t>Se incluyó en el Plan de Acción del área AIE, adicionalmente la actividad ya se encuentra en fase de planificación</t>
  </si>
  <si>
    <t>En el Plan de acción de AIE se incluyo la acción: Respaldo de activos de Información, se encuentra en ejecución.</t>
  </si>
  <si>
    <t>Desactualización de las bases de datos suministradas por las dependencias responsables o errónea certificación de los requisitos de los candidatos</t>
  </si>
  <si>
    <t xml:space="preserve">Ilegitimidad en resultados electorales 
</t>
  </si>
  <si>
    <t>Resultados de elecciones con errores o irregularidades</t>
  </si>
  <si>
    <t>Impugnación de resultado electorales.                                                                                                                                                                                                                                                                                        Perdida de credibilidad en el sistema electoral de la Universidad</t>
  </si>
  <si>
    <t>Elaboración de listados descentralizados por parte de las dependencias responsables</t>
  </si>
  <si>
    <t>Software Gestion de Talento Humano y Software de Registro y Control</t>
  </si>
  <si>
    <t>Jefe de Gestion del Talento Humano y la directora de Admisiones registro y Control</t>
  </si>
  <si>
    <t>Nùmero de impugnaciones electorales</t>
  </si>
  <si>
    <t>Errónea configuración de las votaciones, debido a que software requiera demasiadas configuraciones o permisos lo que podría generar fallas en las votaciones</t>
  </si>
  <si>
    <t>Revisión de la configuración de las elecciones y Auditoria por parte de Control Interno</t>
  </si>
  <si>
    <t>Jefe y profesional de Control Interno</t>
  </si>
  <si>
    <t>Fallas técnicas del servidor, o por problemas de energía eléctrica o conexión a Internet</t>
  </si>
  <si>
    <t>Pruebas de simulación de las votaciones</t>
  </si>
  <si>
    <t>Software de Votaciones</t>
  </si>
  <si>
    <t>Ingeniero de Sistemas asignado a las elecciones</t>
  </si>
  <si>
    <t>Omisión o retraso de respuesta por parte del funcionario encargado en la Secretaria General</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</si>
  <si>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</si>
  <si>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</si>
  <si>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</si>
  <si>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Radicación de los Derechos de Petición por parte de Gestión Documental donde se establece fecha de recepción</t>
  </si>
  <si>
    <t>Planta y transitorio</t>
  </si>
  <si>
    <t>Nùmero de Acciones de Tutela o Demandas por la no atención de Derechos de Petición</t>
  </si>
  <si>
    <t>Entidades externas que no suministran soportes o información requerida para dar respuesta</t>
  </si>
  <si>
    <t>Seguimiento por parte del funcionario encargado estableciendo dentro del calendario una alarma de aviso de la proximidad del vencimiento</t>
  </si>
  <si>
    <t>Contrato prestación de servicios</t>
  </si>
  <si>
    <t>Solicitud por escrito a las dependencias internas o externas de la información requerida para la adecuada atención del Derecho de Petición con fecha máxima para aportarla</t>
  </si>
  <si>
    <t>Aplicativo Gestión de Documentos</t>
  </si>
  <si>
    <t>Secretaria General/Contrato  prestación de servicios</t>
  </si>
  <si>
    <t>Falta de claridad sobre la vigencia de las Normas aplicables a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</si>
  <si>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</si>
  <si>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</si>
  <si>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</si>
  <si>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Publicación de Acuerdos del Consejo Superior y Académico así como Resoluciones Generales con anotación correspondientes sobre la vigencia o derogatoria de los actos administrativos en los cuales aplique los temas de vigencia</t>
  </si>
  <si>
    <t>Software UTP Portal</t>
  </si>
  <si>
    <t>Nùmero de procesos judiciales por incumplimiento de normas</t>
  </si>
  <si>
    <t>Cambios de normas expedidas por órganos o entidades extremas a la Universidad</t>
  </si>
  <si>
    <t>Análisis y revisión de los diferentes Estatutos de la Universidad para llevar a cabo un control de la vigencia o modificaciones surtidas</t>
  </si>
  <si>
    <t>Fallas en la actualización de los registros de información almacenados en las unidades de conservación</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</si>
  <si>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</si>
  <si>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</si>
  <si>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</si>
  <si>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Recarga de Extintores , Control de temperatura,humedad y Verificación de sensores de humo</t>
  </si>
  <si>
    <t>Técnico Administrativo  Transitorio - Gestión de Servicios Institucionales</t>
  </si>
  <si>
    <t>Metros lineales de archivos histórico y central conservados únicamente en soporte papel</t>
  </si>
  <si>
    <t>650 Creciente</t>
  </si>
  <si>
    <t>Controles de acceso deficientes</t>
  </si>
  <si>
    <t>Microfilmación y Digitalización</t>
  </si>
  <si>
    <t xml:space="preserve">Transitorio Administrativo II y III. Luis Fernando Guzmán; Hugo Armando Pérez; Sebastian Zapata </t>
  </si>
  <si>
    <t>Inventario documental</t>
  </si>
  <si>
    <t>Transitorio Administrativo III. Laura Gabriela Velandia Rodriguez</t>
  </si>
  <si>
    <t>Cambios constantes en la Normativa Archivistica Nacional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</si>
  <si>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</si>
  <si>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</si>
  <si>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</si>
  <si>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Actualización Inventario documental</t>
  </si>
  <si>
    <t xml:space="preserve">Instrumentos Archivisticos actualizados  (PGD y FUID)  y Convalidados (TRD Y CCD) </t>
  </si>
  <si>
    <t>Modificaciones en la Estructura Organizacional y que tienen relación directa con los instrumentos archivisticos</t>
  </si>
  <si>
    <t>Actualización Programa de Gestión Documental</t>
  </si>
  <si>
    <t>Profesional I Lina Maria Valencia Giraldo</t>
  </si>
  <si>
    <t>Actualización  de las Series Documentales  unidades organizacionales académicas y administrativas</t>
  </si>
  <si>
    <t>Transitorio Administrativo III Hugo Armando Pérez; Luis Fernando Guzmán Profesional I Lina Maria Valencia Giraldo</t>
  </si>
  <si>
    <t>No se ha se ha presentado ninguna imugnacion de los resultados electorales</t>
  </si>
  <si>
    <t>El control ha sido efectivo</t>
  </si>
  <si>
    <t>El control del indicador ha sido efectivo</t>
  </si>
  <si>
    <t>Verificar el cronograma establecido por el proceso interno de Mantenimiento Institucional</t>
  </si>
  <si>
    <t>En el  Plan de Acción de la oficina de la vigencia 2023 se tienen contempladas dichas actividades y mensualmente se registra el avance de las mismas.</t>
  </si>
  <si>
    <t>El Programa de Gestión Documental se encuentra en actualización, está pendiente la actualización de 2 de los 8 procesos</t>
  </si>
  <si>
    <t>Fallos en equipos y redes de media y baja tensión</t>
  </si>
  <si>
    <t xml:space="preserve">Suspensión en el servicio de energia eléctrica en el campus universitario </t>
  </si>
  <si>
    <t>Fallas en el fluido de energía eléctrica por mas de 4 horas</t>
  </si>
  <si>
    <t xml:space="preserve">Suspensión de actividades académicas y administrativas </t>
  </si>
  <si>
    <t xml:space="preserve">Seguimiento a la ejecución del plan de mantenimiento de equipos </t>
  </si>
  <si>
    <t>Jefe Mantenimiento institucional</t>
  </si>
  <si>
    <t>Número de suspensiones del servicio de energía eléctrica por más de cuatro horas presentados por año en actividades no programadas.</t>
  </si>
  <si>
    <t>Máximo tres suspensiones del servicio de energía eléctrica por más de cuatro horas en actividades no programadas.</t>
  </si>
  <si>
    <t>Realizar revisión periódica de estado de plantas eléctricas y UPS.</t>
  </si>
  <si>
    <t>Errores humanos en la operación y mantenimiento de equipos y redes.</t>
  </si>
  <si>
    <t>Revisión periodica al estado de las redes eléctricas</t>
  </si>
  <si>
    <t>Tramitar adquisición o renovacion de plantas eléctricas, UPS y equipos en general en edificios . cuando sea técnica y financieramente posible.</t>
  </si>
  <si>
    <t>Fallos en equipos y redes de media tensión del proveedor de servicio.</t>
  </si>
  <si>
    <t>Revisión de los requerimientos técnicos para la contratacion del servicio  especializado en mantenimiento eléctrico</t>
  </si>
  <si>
    <t>Revisión y mantenimiento de las redes electricas en media y baja tensión</t>
  </si>
  <si>
    <t>El proveedor entraga la factura en sitio diferente del almacén general</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</si>
  <si>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</si>
  <si>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</si>
  <si>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</si>
  <si>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Número de facturas pagadas fuera de las fechas establecidas por el proveedor.</t>
  </si>
  <si>
    <t>Menos de 10 facturas pagadas extemporaneamente por causas atribuidas al almacen general</t>
  </si>
  <si>
    <t>Falta de seguimiento al tramite de pago a proveedores.</t>
  </si>
  <si>
    <t xml:space="preserve">Diligenciamiento oportuno del acta de recibido a satisfaccion por de los supervisores </t>
  </si>
  <si>
    <t>No revisión oportuna de los niveles de los tanques de almacenamiento de agua.</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</si>
  <si>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</si>
  <si>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</si>
  <si>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</si>
  <si>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Revisión periódica de los niveles de los tanques de almacenamiento de agua</t>
  </si>
  <si>
    <t>Trabajador Oficial/Contratista</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</si>
  <si>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</si>
  <si>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</si>
  <si>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 xml:space="preserve">Daños ocurridos en la red hidráulica al interior del campus que imposibiliten el suministro de agua. </t>
  </si>
  <si>
    <t>Mantenimiento preventivo sistemas de bombeo en los tanques de reserva de agua</t>
  </si>
  <si>
    <t xml:space="preserve">Falta de suministro de agua prolongado por parte del prestador del servicio, por daños ocurridos en la red hidráulica  externa </t>
  </si>
  <si>
    <t>Verificación pagos del servicio de agua realizados por la Universidad.</t>
  </si>
  <si>
    <t>A la fecha no se han presentado suspensiones en el servicio de energia electrica en el campus universitario por mas de 4 horas.</t>
  </si>
  <si>
    <t>Se tienen contratos de manteimiento de plantas y UPS en la presente vigencia</t>
  </si>
  <si>
    <t>Fueron asignados recursos para la compra de UPS paa la Facultad de Ciencias Ambientales.</t>
  </si>
  <si>
    <t>Se hace revisión periodica mediante contrato de mantenimiento eléctrico.</t>
  </si>
  <si>
    <t>el control se da  através del correo electronico la limitante es no tener autoridad sobre los interventores</t>
  </si>
  <si>
    <t>A la fecha no se han suspendido las actividades académica por falta en el sumimnistro de agua.</t>
  </si>
  <si>
    <t>Bajo nivel de seguimiento a los idicadores de egresados</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</si>
  <si>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</si>
  <si>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</si>
  <si>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</si>
  <si>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Sistema de seguimiento a través del área de GTISI</t>
  </si>
  <si>
    <t>Ingeniero GTISI
Coordinadora Gestion Egresados</t>
  </si>
  <si>
    <t>Número de asistentes a eventos de pasa la antorcha 
Número de reuniones con empleadores</t>
  </si>
  <si>
    <t>1800 personas beneficiadas de las charlas de actualización profesional
12 encuentros o visitas y jornadas de capacitación a empleadores</t>
  </si>
  <si>
    <t xml:space="preserve">Deficiente comunicación entre la oficina de egresados, con egresados y empresarios </t>
  </si>
  <si>
    <t>Retroalimentación a las comunicaciones emitidas</t>
  </si>
  <si>
    <t>Coordinadora Gestión Egresados
Coordinadora Conmunicaciones ASEUTP</t>
  </si>
  <si>
    <t>Deficiencia en la identificación de estrategias y temas de interés, que incentiven la participación</t>
  </si>
  <si>
    <t>Encuesta de satisfacción y de seguimiento</t>
  </si>
  <si>
    <t>Deficiencia en la efectividad para implementar herramientas para medir el impacto del egresado en el medio</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</si>
  <si>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</si>
  <si>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</si>
  <si>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</si>
  <si>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Número de respuestas satisfactorias (excelente - buena) del punto número 3 de la encuesta / total de respuestas diligenciadas.</t>
  </si>
  <si>
    <t>Superior al 60 %</t>
  </si>
  <si>
    <t>Revisión y mejoramiento de la encuesta, si se requiere para poder medir el impacto esperado</t>
  </si>
  <si>
    <t>Difilcultad en la empleabilidad del egresado</t>
  </si>
  <si>
    <t>Encuesta de empleadores
Indicadores de bolsa de empleo UTP</t>
  </si>
  <si>
    <t>Coordinador bolsa de empleo UTP 
Ingeniero GTISI
Coordinadora Gestion Egresado</t>
  </si>
  <si>
    <t>Encuentros con empleadores y capacitaciones de alto impacto (desayuno con facultades), para identificación de necesidades y medición de impacto del egresado en el medio</t>
  </si>
  <si>
    <t>Falta de claridad en las Normas Nacionales</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</si>
  <si>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</si>
  <si>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</si>
  <si>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</si>
  <si>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Verificar el cumplimiento de los requisitos exigidos en la Reglamentación externa e interna, realizando los procesos adecuadamente, con la colaboración de especialistas académicos.</t>
  </si>
  <si>
    <t>CIARP</t>
  </si>
  <si>
    <t># de Puntos Asignados incorrectos / Total de Puntos Asignados</t>
  </si>
  <si>
    <t>Interpretación de la norma (ambigüedad).</t>
  </si>
  <si>
    <t>Revisión de los Actos Administrativos (Resolución de Rectoría) elaborados, de acuerdo con el estudio preliminar aprobado en Acta</t>
  </si>
  <si>
    <t>Transitorio y Contratista (V Académica)</t>
  </si>
  <si>
    <t>Fallas del sistema de información desde la solicitud hasta el pago y falta de integralidad entre los sistemas.</t>
  </si>
  <si>
    <t>Verificación de los puntos aplicados a nómina o contratación vigente</t>
  </si>
  <si>
    <t>Transitorio y Contratista ( V. Académica) y Profesional de Nómina</t>
  </si>
  <si>
    <t>Disminución del recurso entregado por la vicerrectoría administrativa para el programa del PDI desarrollo docente.</t>
  </si>
  <si>
    <t>Desfinanciación para la ejecución de propuestas de formación enfocadas al bienestar docente</t>
  </si>
  <si>
    <t>Desmotivación del personal docente de la institución
Bajo rendimiento de los  docentes
Detrimento de la calidad de los programas académicos</t>
  </si>
  <si>
    <t>Distribución efectiva del presupuesto desde la Vicerrectoria Administraiva y Financiera, según necesidades presupuestadas por el programa</t>
  </si>
  <si>
    <t>Transitorio: profesional vicerrectoría administrativa</t>
  </si>
  <si>
    <t>% de disminución de los recursos financieros para el desarrollo de propuesta de formación frente al año inmediatamente anterior</t>
  </si>
  <si>
    <t>Uso del recurso en actividades que no aportan al bienestar docente.</t>
  </si>
  <si>
    <t>Contratista: orden de servicio</t>
  </si>
  <si>
    <t>Incumplimiento de las normas que reglamentan el PEI como carta de navegación académica y, las orientaciones institucionales para el diseño y renovación curricular de los programas académicos en la Universidad.</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</si>
  <si>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</si>
  <si>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</si>
  <si>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</si>
  <si>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Registro de las sesiones de acompañamiento a los programas académicos.
Informe de acompañamiento a los programas académicos</t>
  </si>
  <si>
    <t>Contratista:</t>
  </si>
  <si>
    <t># de programas académicos con currículos actualizados/ Meta propuesta de programas académicos con currículos actualizados</t>
  </si>
  <si>
    <t>Renovación curricular</t>
  </si>
  <si>
    <t>Vicerrectoría Académica,
Facultades y programas académicos</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</si>
  <si>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</si>
  <si>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 xml:space="preserve">Sistematización de los programas con renovación curricular (recopilando y almacenando los archivos de renovación curricular y las cartas de aval del comité central de prosgrados o de curriculo según corresponda) </t>
  </si>
  <si>
    <t>No realizar seguimiento adecuado a las fechas de vencimiento y por lo tanto no realizar la solicitud en el tiempo reglamentario</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</si>
  <si>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</si>
  <si>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</si>
  <si>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Seguimiento permanente a la fecha de vencimiento de todos los registros calificados de los programas académicos a través del SACES y del cuadro de Vicerrectoría Académica</t>
  </si>
  <si>
    <t>Profesional Transitorio</t>
  </si>
  <si>
    <t># de programas con registro calificado vencido / programas activos en un año</t>
  </si>
  <si>
    <t>No cumplir con los estándares establecidos para la renovación del Registro Calificado</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</si>
  <si>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</si>
  <si>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</si>
  <si>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 xml:space="preserve">El reglamento estudiantil permite la cancelación de asignaturas en cualquier período del semestre académico. </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</si>
  <si>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</si>
  <si>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</si>
  <si>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</si>
  <si>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Estrategias de acompañamiento a estudiantes y docentes</t>
  </si>
  <si>
    <t>Director/ Transitorio</t>
  </si>
  <si>
    <t>% de cancelación =
# de cancelaciones semestrales/ # de estudiantes matriculados semestrales</t>
  </si>
  <si>
    <t>Comunicación permanente con los estudiantes a través los canales de contacto de Univirtual</t>
  </si>
  <si>
    <t>Falta de habilidades y competencias fundamentales para mantenerse en la modalidad.</t>
  </si>
  <si>
    <t>Medición periódica de la deserción de los estudiantes en las asignaturas semipresenciales</t>
  </si>
  <si>
    <t>Identificación de estudiantes con riesgo de cancelación o abandono de asignaturas semipresenciales y remitir aquellos casos que presenten causas personales y/o académicas a las dependencias que correspondan</t>
  </si>
  <si>
    <t>Falta de cultura en el uso del correo institucional.</t>
  </si>
  <si>
    <t>Se ha aumentado la difusión de las actividades por todos los medios de comunicación, se han ofrecido actividades con diferentes temas de vanguardia para los egresados.</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</si>
  <si>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</si>
  <si>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</si>
  <si>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Ajuste de las encuestas de seguimiento implementadas</t>
  </si>
  <si>
    <t>Se evalua la satisfacción de los egresados, en cuanto a las estrategias de empleabilidad brindadas</t>
  </si>
  <si>
    <t>Seguir realizando este tipo de encuentros con empleadores para la aplicación de las encuestas.</t>
  </si>
  <si>
    <t>Asistencia y encuestas de los encuentros realizados con los empleadores.</t>
  </si>
  <si>
    <t>No se ha presentado ninguna asignación de puntos incorrecta.</t>
  </si>
  <si>
    <t>Los controles existentes han funcionado eficazmente</t>
  </si>
  <si>
    <t>No se ha presentado disminución de los recursos financieros asignados para la ejecución de las propuestas de desarrollo docente, lo cual ha permitido un normal desarrollo de estas actividades.</t>
  </si>
  <si>
    <t>No se han tenido problemas o limitantes en la aplicación del control existente.</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</si>
  <si>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</si>
  <si>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</si>
  <si>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</si>
  <si>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</si>
  <si>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Acompañamiento a través de los diferentes medios de comunicación para que los estudiantes finalizarán su asignatura</t>
  </si>
  <si>
    <t>https://drive.google.com/drive/u/0/folders/1kCBsxBAjo7esuGKhtZqeMZquEwaaNM_7</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</si>
  <si>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</si>
  <si>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Revisión semanal en comité a las diferentes asignaturas y estudiantes que podían estar en riesgo y generar acompañamiento continúo.</t>
  </si>
  <si>
    <t>https://docs.google.com/spreadsheets/d/1b6k5LO5JKHYidBHwhCGmGLsseLs5lTPd/edit#gid=1872872909</t>
  </si>
  <si>
    <t xml:space="preserve">Fallas en el aplicativo PQRS para dar respuesta al Ciudadano. </t>
  </si>
  <si>
    <t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t>
  </si>
  <si>
    <t>Incumplimiento de los tiempos establecidos en la Ley para dar respuesta oportuna a las PQRS  interpuestas por la Ciudadanía a través de los diferentes canales establecidos por la universidad.</t>
  </si>
  <si>
    <t>Falta disciplinaria.
Insatisfacción por parte del   ciudadano
Pérdida de imagen de la institución.</t>
  </si>
  <si>
    <t>Generación de alertas por correo electronico y visuales en el aplicativo PQRS a los responsables de cada unidad organizacional, con respecto al estados de las PQRS pendientes por responder.</t>
  </si>
  <si>
    <t>Aplicativo PQRS</t>
  </si>
  <si>
    <t>Contratista de administración de la Web - Recursos Informáticos y Educativos</t>
  </si>
  <si>
    <t xml:space="preserve">(No. PQRS sin responder en los tiempos establecidos en el año / total de PQRS  recibidas en el año)*100  </t>
  </si>
  <si>
    <t>Cambios en los procedimientos no socializados.</t>
  </si>
  <si>
    <t>Socialización del Sistema PQRS y de la normatividad aplicable a la institución.</t>
  </si>
  <si>
    <t>Técnico grado 18 Vicerrcetoría Administrativa y Financiera</t>
  </si>
  <si>
    <t>Cambios en la reglamentación o normativa en el manejo de PQRS.</t>
  </si>
  <si>
    <t>Manualidad en la obtención y consolidación de la información necesaria para los análisis financieros respectivos.</t>
  </si>
  <si>
    <t>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t>
  </si>
  <si>
    <t xml:space="preserve">Emisión de conceptos administrativos y financieros favorables, avales o recomendaciones  sin soportes o análisis adecuados que permitan la toma de decisiones acertadas por parte de las instancias correspondientes. </t>
  </si>
  <si>
    <t>Aprobación de propuestas no viables administrativa y financieramente. 
Necesidad de realizar ajustes en el presupuesto institucional  para atender gastos adicionales no proyectados por dificulates en los análisis, aplazando gastos priorizados</t>
  </si>
  <si>
    <t>Doble verificación por parte de profesionales que no participaron directamente de la construcción del análisis</t>
  </si>
  <si>
    <t>Profesional Vicerrectoría Administrativa y Financiera</t>
  </si>
  <si>
    <t>No. de conceptos administrativos y financieros emitidos / Proyectos aprobados con posibles impactos financieros</t>
  </si>
  <si>
    <t>Establecer mecanismos de socialización sobre el impacto de contar con un concepto administartivo y financieto favorable para la toma decisiones, generando conciencia de tramitar los proyectos con la debida anticipación.</t>
  </si>
  <si>
    <t>Omisión de información necesaria para el análisis, por desconocimiento u olvido de la persona responsable de hacerlo.</t>
  </si>
  <si>
    <t>Monitoreo y solicitud información de proyectos a proponentes previa reunión para la toma de desiciones, estén incluidas o no en los ordenes del día</t>
  </si>
  <si>
    <t>Acordar con la Secretaria General, el no tramitar algún acuerdo con impacto financiero, sin que previamente se haya emitido el concepto correspondiente.</t>
  </si>
  <si>
    <t>Tiempos de entrega reducidos que no permiten realizar un análisis pertinente.</t>
  </si>
  <si>
    <t>Generación de recomendaciones previas a la aprobación de un proyecto</t>
  </si>
  <si>
    <t>Desconocimiento por parte del personal para la presentación y formulación de un proyecto.</t>
  </si>
  <si>
    <t>Probabilidad de que se presenten convenios o contratos entre la universidad y entes externos que no cumplan con los lineamientos institucionales y no cuentan con respaldo financiero.</t>
  </si>
  <si>
    <t>Propuestas y proyectos con errores técnicos y compromisos no presupuestados.</t>
  </si>
  <si>
    <t xml:space="preserve">Compromisos adquiridos en los proyectos que superan los ingresos pactados para la prestación del servicio.
Reintegros presupuestales a las entidades por incumplimiento de compromisos.
Consecuencias legales por incumplemiento en lo que se habia pactado </t>
  </si>
  <si>
    <t>Revisión por parte de la Vicerrectoría Administrativa y Financiera, de las propuestas, convenios y contratos; que nos envían desde la Oficina Jurídica.</t>
  </si>
  <si>
    <t>Jefe Jurídica/
Profesional Líder Gestión Estratégica de Proyectos Vicerrectoría Administrativa y Financiera</t>
  </si>
  <si>
    <t xml:space="preserve">No. de convenios y contratatos  revisados por la VAF / Total convenios y contratos suscritos en la univesidad </t>
  </si>
  <si>
    <t xml:space="preserve">
Entrega inoportuna de la información por parte del proponente.</t>
  </si>
  <si>
    <t>Revisión por parte de la alta Dirección (comité directivo) de los proyectos en trámite.</t>
  </si>
  <si>
    <t>Profesional Líder Gestión Estratégica de Proyectos Vicerrectoría Administrativa y Financiera</t>
  </si>
  <si>
    <t>Presiones de agentes externos para el cumplimiento de tiempos para la presentación de propuestas.</t>
  </si>
  <si>
    <t>Falta de ética profesional.</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</si>
  <si>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</si>
  <si>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</si>
  <si>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</si>
  <si>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Clausúla de confidencialidad establecida en el contrato</t>
  </si>
  <si>
    <t>Profesional SIG</t>
  </si>
  <si>
    <t># de veces que se detecte y se denuncie</t>
  </si>
  <si>
    <t>Fallas en el software  y  no realización del backup.</t>
  </si>
  <si>
    <t>Pérdida del conocimiento institucional al no garantizar la integridad de la documentación del Sistema Integral de Gestión, por fallas en el software, no realización del backup o Hackers que modifiquen y borren la información.</t>
  </si>
  <si>
    <t>Modificación y  eliminación parcial  de la documentación del Sistema Integral de Gestión de la Universidad</t>
  </si>
  <si>
    <t>Pérdida del conocimiento institucional</t>
  </si>
  <si>
    <t>Realización de Backup a los computadores del Sistema Integral de Gestión
Copias de seguridad al computador personal por trabajo virtual.</t>
  </si>
  <si>
    <t># de pérdidas parciales de la información</t>
  </si>
  <si>
    <t>Hackers que modifiquen o borren documentación.
Pérdida de la informacion por trabajo virtual debido a la pandemia.</t>
  </si>
  <si>
    <t>Backup de los servidores</t>
  </si>
  <si>
    <t>Sotware de GTISI
Página Web-CRIE</t>
  </si>
  <si>
    <t>Profesional CRIE
Profesional GTISI</t>
  </si>
  <si>
    <t>Daño de los equipos y documentación por riesgos biológicos.</t>
  </si>
  <si>
    <t xml:space="preserve">Documentación y equipos salvaguardados </t>
  </si>
  <si>
    <t>Profesional y
Auxiliar III SIG</t>
  </si>
  <si>
    <t>Se ha realizado la doble verificación a los conceptos emitidos</t>
  </si>
  <si>
    <t>Se ha solicitado la información a los proponentes cuando no está completa</t>
  </si>
  <si>
    <t>Se ha realizado las recomendaciones previas</t>
  </si>
  <si>
    <t>Este porcentaje corresponde a la revisión total de los Contratos y Convenios remitidos por Jurídica que fueron revisados por Gestión Estratégica de Proyectos Especiales de la Vicerretoría Administrativa y Financiera</t>
  </si>
  <si>
    <t>El control  se aplica de manera efectiva. Desde la VAF se revisaron las solicitudes recepcionadas, lo cual queda registrado mediante el Aplicativo de Memorandos o comunciación interna.</t>
  </si>
  <si>
    <t>No se ha presentado pérdida de confiencialidad de la información.</t>
  </si>
  <si>
    <t>No se ha presentado pérdidad de la integridad de la documentación.</t>
  </si>
  <si>
    <t>Se realiza diariamente desde el área de GTSI</t>
  </si>
  <si>
    <t>Disminución presupuestal para la financiación de los proyectos de extension</t>
  </si>
  <si>
    <t>Disminución de la inversión institucional en proyectos de Extensión financiados a traves de Convocatorias Internas</t>
  </si>
  <si>
    <t xml:space="preserve">Reducción en la ejecución y financiación de proyectos y actividades de extensión universitaria
</t>
  </si>
  <si>
    <t>Convocatorias periódicas para la financiación de proyectos de Extensión</t>
  </si>
  <si>
    <t>Profesional  de Extension Universitaria</t>
  </si>
  <si>
    <t>Indice de Variación en el Numero de proyectos de Extensión Financiados internamente, respecto al año anterior: No de proyectos de extensión financiados año 2023 / No de proyectos de extensión financiados año 2022</t>
  </si>
  <si>
    <t xml:space="preserve">Desconocimiento de la normatividad vigente que impacta los procesos de protección de la propiedad intelectual </t>
  </si>
  <si>
    <t>Activos de conocimientos no identificados o sin adecuada protección de la propiedad intelectual</t>
  </si>
  <si>
    <t>Reducción en el número de activos de conocimiento identificados o protegidos como consecuencia de la baja apropiación de la normatividad en P.I y el desconocimiento en el proceso institucional de registro de los activos de conocimiento</t>
  </si>
  <si>
    <t xml:space="preserve">Incumplimiento de los indicadores, reducción de transferencia de activos de conocimiento a la sociedad , pérdida de oportunidades de financiación externa </t>
  </si>
  <si>
    <t xml:space="preserve">Implementación de estrategias de difusión y apropiación del Estatuto de Propiedad Intelectual </t>
  </si>
  <si>
    <t xml:space="preserve">Número de activos protegidos a través de estrategias de propiedad intelectual  en la vigencia </t>
  </si>
  <si>
    <t xml:space="preserve">Reducción de recursos destinados a finanaciar actividades de prototipado y validación de activos tecnológicos </t>
  </si>
  <si>
    <t xml:space="preserve">Gestión de recursos y monitoreo de fuentes de financiación </t>
  </si>
  <si>
    <t xml:space="preserve">Debilidad en el proceso de registro y sistematización de los activos de conocimiento </t>
  </si>
  <si>
    <t xml:space="preserve">Implementación de la herramienta de identificación y caracterización de activos </t>
  </si>
  <si>
    <t>Disminución presupuestal para la financiación de los proyectos de investigación.</t>
  </si>
  <si>
    <t xml:space="preserve">Disminución en la financiación interna para proyectos de investigación. </t>
  </si>
  <si>
    <t xml:space="preserve">Disminución de los recursos asignados para el fomento de la investigación, dirigidos a las convocatorias internas para financiar proyectos de investigación. </t>
  </si>
  <si>
    <t xml:space="preserve">Incumplimiento en las metas de los indicadores institucionales. Reducción en los proyectos de investigación. Disminución de la producción intelectual. Deterioro de las capacidades investigativas. Desmotivación para los investigadores de la universidad. </t>
  </si>
  <si>
    <t>Socialización y difusión de las convocatorias externas de MinCiencias y otras entidades, con el fin de que los grupos de investigación puedan acceder a financiación de sus proyectos de investigación.</t>
  </si>
  <si>
    <t xml:space="preserve">No de proyectos de investigación aprobados en la vigencia internos
No de proyectos de investigación aprobados en la vigencia externos. </t>
  </si>
  <si>
    <t xml:space="preserve">22 - Internos 
10 - Externos </t>
  </si>
  <si>
    <t>Gestión de nuevos recursos adte la administración central</t>
  </si>
  <si>
    <t xml:space="preserve">Retención del 20% de los ingresos de los proyectos financiados por entidades externas en algunos casos. </t>
  </si>
  <si>
    <t xml:space="preserve">Acompañamiento en la presentación de propuestas ante entidade externas. </t>
  </si>
  <si>
    <t>En el marco de la convocatoria interna para financiar proyectos de extensión social, cultural y artistica, durante la Vigencia 2022 se financiaron 19 proyectos,  y para la vigencia 2023 se financiaron 20 proyectos, lo que implica un crecimiento del 0.52% en la medición de la inversión institucional en proyectos de extensión</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</si>
  <si>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</si>
  <si>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 xml:space="preserve">Se han publicado tips e infografías con información relevante del Estatuto de Propiedad Intelectual en Campus Informa y las redes sociales institucionales. </t>
  </si>
  <si>
    <t xml:space="preserve">Se monitorean permanentemente fuentes de financiación externas internacionales y nacionales y se difunden a través de boletínes periódicos. Se ha apoyado la postulación de proyectos a convocatorias internacionales y nacionales . </t>
  </si>
  <si>
    <t xml:space="preserve">Se cuenta con los siguientes proyectos financiados en la vigencia 2023: 
31 Proyectos financiados internamente en la convocatoria de grupos. 
11 Proyectos financiados internamente en la convocatoria de semilleros. 
10 Proyectos financiados internamente en la convocatoria de estudiantes de maestría. 
10 Proyectos financiados internamente en la Convocatoria de estudiantes de doctorado. 
21 Jóvenes Innovadores de MinCiencias
1 Proyecto financiado por la Gobernación 
1 Proyecto financiado por el SGR. 
5 Proyectos financiados por MinCiencias, convocatoria 890 de 2020 
</t>
  </si>
  <si>
    <t xml:space="preserve">Se realiza la socialización y difusión de las convocatorias externas de MinCiencias y otras entidades, con el fin de que los grupos de investigación puedan acceder a financiación de sus proyectos de investigación. </t>
  </si>
  <si>
    <t xml:space="preserve">Se realiza la socialización de las convocatorias externas, con el fin de que los grupos e investigadores se presenten. </t>
  </si>
  <si>
    <t xml:space="preserve">Se realiza el  acompañamiento en la presentación de propuesta ante entidades externas. </t>
  </si>
  <si>
    <t>Falta de cuidado en el manejo de la información</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</si>
  <si>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</si>
  <si>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</si>
  <si>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</si>
  <si>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Microfilmación de los documentos de los estudiantes graduados de la Universidad</t>
  </si>
  <si>
    <t>Asistencial II
Ejecutivo 26</t>
  </si>
  <si>
    <t>No. De Historias académicas microfilmadas por periodo académico</t>
  </si>
  <si>
    <t>Falta de verificación de la información física y digitaliada</t>
  </si>
  <si>
    <t>Revisión de los documentos de las historias academicas de los retirados y los graduados</t>
  </si>
  <si>
    <t xml:space="preserve">Ejecutivo 26
Asistencial II </t>
  </si>
  <si>
    <t>No. De historias académicas revisadas por semestre</t>
  </si>
  <si>
    <t>Fallas en el sistema de informaciónn</t>
  </si>
  <si>
    <t>Revisión de los documentos de los estudiantes de primer curso en el aplicativo inscripciones</t>
  </si>
  <si>
    <t>Ejecutivo 26
Asistencial 23
Asistencial III - Pregrado y Posgrado
Técnico 19</t>
  </si>
  <si>
    <t>No. De historias académicas digitales (sistema de información)  revisadas por semestre</t>
  </si>
  <si>
    <t>Decisiones del Consejo Académico</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</si>
  <si>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</si>
  <si>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</si>
  <si>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</si>
  <si>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Procedimiento Calendario Académico</t>
  </si>
  <si>
    <t>Ejecutivo 26
Técnico 18</t>
  </si>
  <si>
    <t>No. De veces que se modifica la fecha de una actividad en el calendario académico en el semestre/Total actividades aprobadas en los calendarios académicos
(que las actividades aprobadas en el calendairo académico se cumplan en un 80%)</t>
  </si>
  <si>
    <t>Reportar al Vicerrector Académico los calendarios académicos general, inscripción y graduaciones, así como sus modificaciones.</t>
  </si>
  <si>
    <t>Vicerrectoria Académica</t>
  </si>
  <si>
    <t>Solicitudes de entidades gubernamentales</t>
  </si>
  <si>
    <t>Coordinación de la comisión de matricula del  consejo academico (conformada por delegados del academico) y otras dependencias</t>
  </si>
  <si>
    <t>Ejecutivo 26
Técnico 18, decanos , representante estudiantil, sistemas y vicerrectoria administrativa</t>
  </si>
  <si>
    <t>1. Fallas en el sistema de información</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</si>
  <si>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</si>
  <si>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</si>
  <si>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</si>
  <si>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Matriz de Seguimiento y control a los certificados académicos</t>
  </si>
  <si>
    <t>Ejecutivo 26
Asistencial 23
Asistencial III - Pregrado y Posgrado
Técnico 18
Asistencial III - Certificados</t>
  </si>
  <si>
    <t>No. De hallazgos en la revisión</t>
  </si>
  <si>
    <t>2. Generación de certificados manuales</t>
  </si>
  <si>
    <t>Reuniones y actas de revisión de certificados acádemicos</t>
  </si>
  <si>
    <t>Automatizar los certificados, para que estos sean expedidos por el sistema de Información</t>
  </si>
  <si>
    <t>Ejecutivo 26
Asistencial III - Certificados</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</si>
  <si>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</si>
  <si>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</si>
  <si>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Actualización diaria de la realización de certificados de estudio
https://docs.google.com/spreadsheets/d/1zWhZ-NzlPzKWmeN43zUyrV6coK4B4yrf/edit?usp=sharing&amp;ouid=115878616014962490313&amp;rtpof=true&amp;sd=true</t>
  </si>
  <si>
    <t>dentro del cuadro de control a las demandas de gestión de la dependencia se tiene incluidas las actualizaciones a los Certificados por documentos digitales y la Actualización nuevos tipos de certificados
https://docs.google.com/spreadsheets/d/163ZZQPhDxxtKM0GAJex-PaOKPjFyvy_T/edit?usp=sharing&amp;ouid=115878616014962490313&amp;rtpof=true&amp;sd=true</t>
  </si>
  <si>
    <t>Seguimiento a los planes de mejoramiento del CNA o la Asociación para la Educación en Ingeniería de Rusia (AEER)</t>
  </si>
  <si>
    <t>Implementación de base de datos de egresados en articulacion con la Asociación de Egresados UTP</t>
  </si>
  <si>
    <t>Decano de la Facultad</t>
  </si>
  <si>
    <t>Seguimiento y actualización de la base de datos y creeación de estrategias que fortalezcan la relación con nuestros egresados</t>
  </si>
  <si>
    <t>Solicitud de información en el momento a cada uno de los actores que intervienen en los procesos</t>
  </si>
  <si>
    <t>Decano
Director de Programa académico
Auxiliar Administrativa</t>
  </si>
  <si>
    <t>Solicitar implementar acciones que aporten a la capacitacion constantde del personal administrativo en los diferentes procesos y procedimientos administrativos</t>
  </si>
  <si>
    <t>Solicitar implementar acciones que aporten a la capacitacion continua del personal administrativo en los diferentes procesos y procedimientos que requieren asesoria juridica y en los que interviene la oficina jurídica</t>
  </si>
  <si>
    <t>Solicitar reconsideraciones de la decision</t>
  </si>
  <si>
    <t>Director de Programa académico</t>
  </si>
  <si>
    <t>Plan de acción para hacer seguimiento y control y continuar con los estudiantes existentes</t>
  </si>
  <si>
    <t>Director de Programa Académico</t>
  </si>
  <si>
    <t>PENDIENTE</t>
  </si>
  <si>
    <t xml:space="preserve">Se soporta con el Plan de Mejoramiento que se tiene suscrito con la Contraloria General de la Republica. </t>
  </si>
  <si>
    <t xml:space="preserve">Líder de Gestión Contable </t>
  </si>
  <si>
    <t>SERVICIOS INSTITUCIONALES</t>
  </si>
  <si>
    <t>Implementar correo exclusivo para tramite de envío de facturas  para pago 
Seguimiento permanente al tramite de pago a proveedores  a través del modulo consultas PCT
Seguimiento y control a las certificaciones por parte de los supervisores.</t>
  </si>
  <si>
    <t>Servicios Institucionales
Contabilidad
Supervisores de compra de bienes</t>
  </si>
  <si>
    <t>Se realiza trabajo no conforme</t>
  </si>
  <si>
    <t>Auxiliar administrativo I, Profesional de laboratorio</t>
  </si>
  <si>
    <t xml:space="preserve">Se actualiza la matriz de riesgos.   </t>
  </si>
  <si>
    <t>Realizar la solicitud de Registro Calificado ante el Ministerio de Educación Nacional</t>
  </si>
  <si>
    <t>Progrma académico</t>
  </si>
  <si>
    <t>1- Asistir a las jornadas de Gestión Curricular que hace la Facultad y la Vicerrectoría Académica
2- Seguimiento y control mensual por parte del profesional que apoya la Gestión Curricular de la Facultad</t>
  </si>
  <si>
    <t>1- Programa académico
2- Profesional de apoyo a la gestión Curricular de la Facultad</t>
  </si>
  <si>
    <t>EFICACIA - (60%)</t>
  </si>
  <si>
    <t>DISEÑO DEL CONTROL</t>
  </si>
  <si>
    <t>El 24 de agosto de 2023 el programa de posgrado (Maestría  en ciencias químicas) recibe renovación de registro  calificado por 7 años.</t>
  </si>
  <si>
    <t>A noviembre 17 se tienen 5 programas acreditados de 9 acreditables.</t>
  </si>
  <si>
    <t xml:space="preserve">Se continúa con la  implementación de la estrategia establecida en el plan de mejoramiento asociado a este riesgo, dando como resultado el cumplimiento por  parte de la facultad  con  los compromisos en la intervención  y por parte del programa próximo a vencer su RC  con las fechas establecidas de entrega de documento maestro .  </t>
  </si>
  <si>
    <t>Con la intervención de la Facultad se tiene más control sobre este riesgo.</t>
  </si>
  <si>
    <t>Soportes: 
 Acta de compromiso
Cronograma de RRC
Rúbrica de  cumplimiento</t>
  </si>
  <si>
    <t xml:space="preserve">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Se continua con la preparación de los registros calificados, ya que los primeros vencimientos se darán en el 2025. MADHO (23/03/2025) y EGP (15/08/2025)
 </t>
  </si>
  <si>
    <t>Para los programas de pregrado de la Facultad en el periodo 2022-2 se presentó la siguiente deserción:
Para el programa de Ingeniería Industrial se registró una deserción del 8,8%.
Para el programa de Administración de Empresas se registro una deserción del 18,2%.
Se tomó el último periodo registrado en el aplicativo de estadísticas e indicadores, el cual corresponde al 2022-2. 
SEGUNDO SEGUIMIENTO
Para los programas de pregrado de la Facultad en el periodo 2023-1 se presentó la siguiente deserción:
Para el programa de Ingeniería Industrial se registró una deserción del 8,0%.
Para el programa de Administración de Empresas se registro una deserción del 17,2%.</t>
  </si>
  <si>
    <t>Para el periodo 2023-1 no finalizó ninguna de las acreditaciones de alta calidad.
Los programas en preparación para acreditación o reacreditación se encuentran en las siguientes fases:
El programa de Maestría en Administración del Desarrollo Humano y Organizacional elaboró el informe para la renovación de Acreditación de Alta calidad.
La Maestría en Sistemas Integrados de Gestión de la Calidad, recibió visita de pares.
SEGUNDO SEGUIMIENTO
Los programas en preparación para acreditación o reacreditación se encuentran en las siguientes fases:
El programa de Maestría en Administración del Desarrollo Humano y Organizacional envió el informe para la renovación de Acreditación de Alta calidad a la Vicerrectoria Academica para ser presentado al Comite Central de Posgrados.
La Maestría en Sistemas Integrados de Gestión de la Calidad, recibió la Acreditación de Alta Calidad el 27-SEP-2023.</t>
  </si>
  <si>
    <t>No se han recibido quejas de fraude en las calificaciones de los estudiantes.
SEGUNDO SEGUIMIENTO
A la fecha no se han presentado  quejas de fraude en las calificaciones de los estudiantes.</t>
  </si>
  <si>
    <t>Se mantiene la calificación, pues Minciencias hizo en 2021 la última medición y clasificación de los grupos de investigación.
SEGUNDO SEGUIMIENTO
Los grupos de investigación mantienen su clasificación.</t>
  </si>
  <si>
    <t>No se han recibido quejas de violación de los derechos de autor.
SEGUNDO SEGUIMIENTO
A la fecha no se han recibido  quejas de violación de los derechos de autor.</t>
  </si>
  <si>
    <t>En lo corrido de la vigencia 2023 se han registrado en el aplicativo de extensión 44 actividades.
SEGUNDO SEGUIMIENTO
A la fecha se han registrado en el aplicativo de extensión 68 actividades.</t>
  </si>
  <si>
    <t>La liquidación de los proyectos se realiza al final de la vigencia.
SEGUNDO SEGUIMIENTO
La liquidación de los proyectos se realiza al final de la vigencia.</t>
  </si>
  <si>
    <t>El sistema para la realización de la evaluación decente aún se encuentra abierto.
SEGUNDO SEGUIMIENTO
Porcentaje de satisfacción de los estudiantes frente a  la labor docente correspondiente al periodo 
2023-1.  
97,85%</t>
  </si>
  <si>
    <t>Para el programa de Ingenieria Industrial se aplica y es eficaz, para el programa de Administración de Empresas se evidencia para este semestre un decrecimiento en los indices de deserción.</t>
  </si>
  <si>
    <t>La Vicerrectoria envio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</si>
  <si>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</si>
  <si>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</si>
  <si>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Desarrollo de la estrategia de unidad de Proyectos FACIEM, apalancada en el posgrado Especialización en Gerencia de Proyectos.</t>
  </si>
  <si>
    <t>enlaces redes sociales</t>
  </si>
  <si>
    <t>Portafolio de servicios</t>
  </si>
  <si>
    <t>A la fecha no se ha dado apertura a ningún posgrado en este periodo. Sin embargo, de 8 posgrados; 4 de ellos se están ofertando en este momento (M. Música, D. Literatura, M. Educación Bilingüe, M. Filosofía)</t>
  </si>
  <si>
    <t>La L. en Bilingüismo tiene 4/5 competencias por encima de la media nacional y el promedio global es de 169.
La L. en Filosofía tiene 3/5 competencias por encima del promedio nacional y el promedio global es de 154.
La L. Música tiene 2/5 competencias por encima de de la media nacional y el promedio global es de 154.
La L. en Artes Visuales tiene 1/5 competencias por encima de la media nacional y el promedio global es de 150.</t>
  </si>
  <si>
    <t xml:space="preserve">Las adecuaciones planeadas han sido ejecutadas satisfactoriamente. Debido a que la casilla de medición no se deja modificar, se indica que la medición es 0/3 </t>
  </si>
  <si>
    <t>El control ha sido efectivo a la fecha. Sin embargo, en algunos programas no se consigue el punto de equilibrio para dar apertura a la cohorte</t>
  </si>
  <si>
    <t>Con la oficina de posgrados aún no se ha articulado una estrategia puntual para la promoción de los posgrados de nuestra facultad</t>
  </si>
  <si>
    <t>Se plantea cambiar la medición y descripción de este riesgo, ya que su medición no arroja el valor que realmente se tiene</t>
  </si>
  <si>
    <t>Establecer estrategias con el PALE y PAME para mejorar las competencias que están por debajo de la media nacional (Razonamienteo crítico y comunicación escrita)
La medición de este indicador es anual, por tanto el resultado se mantiene</t>
  </si>
  <si>
    <t>Esta medición es la misma del año pasado, ya que los resultados dependen  de la evaluación que realiza MinCiencias. Esta evaluación se actualizará en el transcurso del año 2023. Debido a que por parte de MinCiencias no se ha dado la evaluación de los grupos, la medición de este indicador sigue tal cual.</t>
  </si>
  <si>
    <t>Después de llevar a cabo el largo proceso, se realizaron las ejecuciones de cada una de las adecuaciones solicitadas.</t>
  </si>
  <si>
    <t>Se logró validar con la nómina recibida cada mes que los docentes se encuentran bien clasificados</t>
  </si>
  <si>
    <t>Para el semestre 2023-2 realizaron la entrega del nuevo edificio de la facultad, por lo cual se pudo disponer del uso de los salones para ver las clases</t>
  </si>
  <si>
    <t>La deserción académica fue de un total de 91 estudiantes durante el semestre 2023-1</t>
  </si>
  <si>
    <t>Se logró validar la cantidad de actividades de extensión aprobadas en esta vigencia</t>
  </si>
  <si>
    <t>No se terminó la evaluación, pero se envío información a GTH  para la reclasificación del riesgo de los colaboradores y contratistas de la Facultad de Ciencias Agrarias y Agroindustria y adicional se hizo reunión de socialización con SST y el consejo de facultad para iniciar el proceso de identificación del riesgo con cada dependencia</t>
  </si>
  <si>
    <t>Cada semestre se envían los correos compartidos por VIIE de todas las convocatorias activas para participar de dichos apoyos</t>
  </si>
  <si>
    <t>Se sigue realizando visitas a instituciones educativas para promocionar los programas de la facultad</t>
  </si>
  <si>
    <t>Se envió  respuesta a memorando el 30 de mayo con información del riesgo soliictado para cada profesional con el fin de que  se  realice un estudio técnico para la reclasificación del riesgo de los colaboradores y contratistas de la Facultad de Ciencias Agrarias y Agroindustria,
Se realizó reunión el 30 de octubre de SST con el consejo de facultad para socializar Control de peligros y riesgos  y programar reuniones con los directores de cada programa para determinar los riesgos asociados a cada dependencia</t>
  </si>
  <si>
    <t>Se realizó seguimiento mensual a las nominas recibidas por los directores para validar el centro de costos de los docentes</t>
  </si>
  <si>
    <t>No hubo necesidad ya que se pudo hacer uso de los espacios ofrecidos por la Universidad y nos hicieron entrega del nuevo edificio de la Facultad. 
Es importante resaltar que algunos espacios del edifico 18 actualmente se encuentran ocupados por la facultad de educación por decisión interna de planeación  y no se puede hacer uso de ello</t>
  </si>
  <si>
    <t>Se están buscando proyectos para atrer recursos que faciliten la compra de equipos</t>
  </si>
  <si>
    <t>Se han realizado las revisiones respectivas de las solicitudes realizadas en el aplicativo</t>
  </si>
  <si>
    <t xml:space="preserve">Se recibieron por parte de la VIIE todas las convocatorias activas para participar y fueron enviadas respectivamente a los docentes
</t>
  </si>
  <si>
    <t>Se realizaron convenios con 3 universidades de europa y 1 de alemania con el fin de impulsar la movilidad academica y la investigación</t>
  </si>
  <si>
    <t xml:space="preserve">Se realiza constantemente seguimiento al presupuesto ejecutado de cada una de las actividades de extensión 
</t>
  </si>
  <si>
    <t xml:space="preserve">Se han enviado correos cuando ha sido necesario realizar consultas respecto a los convenios a suscribir
</t>
  </si>
  <si>
    <t>Se han enviado correos cuando ha sido necesario realizar consultas respecto a los convenios a suscribir, nos fue asignada una abogada a la Facultad para tener comunicación directa en los procesos 
EFICAZ</t>
  </si>
  <si>
    <t xml:space="preserve">Se han realizado copias de la información de los equipos en el disco duro
</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</si>
  <si>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</si>
  <si>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</si>
  <si>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</si>
  <si>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</si>
  <si>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 elos manuelaes de funciones en cuanto la persona recibe el nuevo cargo 
</t>
  </si>
  <si>
    <t>Se realizó la solicitud para activar los puntos de red del nuevo edificio, aún queda pendiente el bloque B del edificio 18</t>
  </si>
  <si>
    <t>En el transcurso de la presente vigencia se han implementado estrategias que impacten la disminución de los porcentajes de deserción en los programas de posgrado adscritos a la Facultad. Sin embargo, el resultado de la implementación de estas estrategias no es inmediato, por depender de la voluntad de externos. Cabe destacar que la Facultad solo cuenta con un programa de pregrado que ya no tiene inscritos y se esta terminando de atender la población estudiantil actual para lograr un egreso oportuno. El porcentaje de deserción no tiene cambios dado que las estadisticas institucionales no han sido actualizadas.</t>
  </si>
  <si>
    <t>Los Directores de los Departamentos adscritos a la Facultad se encuentran comprometidos con la implementación del seguimiento, Se ha identificado que todos los docentes cumplen con la presentación del plan de trabajo dado que es de obligatorio cumplimiento, sin embargo, para realizar este seguimiento dependemos de las fecha para presentación de autoevaluación y coevaluación, las cuales son definidas por la Vicerrectoria Académica, la cual establecio el plazo hasta el 14 de diciembre de 2023.</t>
  </si>
  <si>
    <t>En articulación con el área de Gestión de Egresados, la facultad da inicio a un proceso de constitución de un observatorio de egresados que propende por una correcta gestión de los egresados de los programas adscritos a la Facultad de Ciencias Basicas. Sin embargo, dado que está en proceso de planeación e implementación, aún no estamos realizando las actividades desde la Facultad pero si apoyamos todo lo que desde el área de Gestión de Egresado promociona.</t>
  </si>
  <si>
    <t>Se hace un seguimiento al historico de los indicadores de deserción por programa para continuar implementando estrategias que disminuyan este indicador y contribuyan con la retención de los estudiantes. Se han identificado las causas de la deserción de nuestros estudiantes de posgrados, en su mayoria son económicas, por lo tanto se ha aplicado el Acuerdo No 07 de 2008, el cual propende alivios financieros para los estudiantes.</t>
  </si>
  <si>
    <t>Dado que las fechas para presentación de la autoevaluación y heteroevaluación son posteriores a este seguimiento, aún no se lleva a cabo esta acción, los resultados de la coevaluación aún no se tienen definidos y se conocerán despues del 14 de diciembre de 2023, sin embargo, los comites evaluadores ya estan conformados.</t>
  </si>
  <si>
    <t>Aún no se tiene este insumo para el control dado que la coevaluación se realiza entre el 23 de noviembre y hasta el 14 de diciembre de 2023, y la consolidación de la información es posterior por parte de la Vicerrectoria Académica, probablemente se tenga para la proxima vigencia, sin embargo, se continua con lo planeado.</t>
  </si>
  <si>
    <t>Revisión de los datos estadisticos historicos, administrados por planeación para los diagnósticos iniciales .Aunque aún no se alcanza el indicador esperado, se están cumpliendo las acciones para identificar las causas de la deserción actualmente y determinar controles y  estrategias más pertinentes para la próxima vigencia. Dado que estas estadisticas no son actualizadas periodicamente, las acciones deberán ser preventivas y no correctivas.</t>
  </si>
  <si>
    <t>El curso del preicfes de la Facultad de Ciencias Básicas, es uno de los antiguos y con mayor acogida en los ultimos años, lo que demuestra que las acciones de socialización han sido eficaces, sin mebargo, se requiere de una mayor acompñamiento institucional.</t>
  </si>
  <si>
    <t>Los programas de extensión ofertados por la Facultad tienen reconocimiento y esto se ve evidenciado en el número de inscritos en cada uno de los programas, reportes administrados por la VIIE</t>
  </si>
  <si>
    <t>Se llevó a cabo la actualización de la página web de la facultad y la construcción y habilitación de la página para los dos nuevos programas académicos. Asi mismo, el crecimiento de seguidores en las redes sociales y el trafico constante para socializar los temas relevantes para la facultad, nos hacen mas visibles.</t>
  </si>
  <si>
    <t>Construcción del observatorio de egresados</t>
  </si>
  <si>
    <t>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t>
  </si>
  <si>
    <t xml:space="preserve">
Mejorar el asesoramiento por parte de la Oficina Jurídica para generar procesos eficientes.
Agilizar las respuestas a las solicitudes con el fín de evitar la dilatación en el tiempo y la pérdida de actividades propuestas en los planes de los programas. </t>
  </si>
  <si>
    <t>Gestión de Egresados</t>
  </si>
  <si>
    <t>Relaciones Internacionales
Vicerrectoria de Investigaciones</t>
  </si>
  <si>
    <t>Oficina Jurídica</t>
  </si>
  <si>
    <t>El observatorio de egresados propuesto requiere de personal para gestionarlo y de la construcción de la base de datos de los egresados y las encuestas para realizar los diagnosticos requeridos. Actualmente no contamos con este personal de apoyo pero se han llevado las actuaciones necesarias para llevar a cabo este proyecto.</t>
  </si>
  <si>
    <t>La capacitación al personal esta sujeto a la disponibilidad de las dependencias que intervienen. Sin embargo, se han podido realizar acercamientos de mucho importancia.</t>
  </si>
  <si>
    <t>Establecer este control ha sido muy importante porque contribuyó a la consecución de varios convenios internacionales, llegando asi a la firma de unos cuantos en esta vigencia.</t>
  </si>
  <si>
    <t>Programación de espacios para realizar capacitación al personal administrativo adscrito a la Facultad.</t>
  </si>
  <si>
    <t>Se llevaron a cabo las capacitaciones necesarias de todo el personal administrativo adscrito a la facultad como proceso de mejoramiento continuo.</t>
  </si>
  <si>
    <t>Al momento del seguimiento no se tenia en proceso registros calificados de los programas de la Facultad.</t>
  </si>
  <si>
    <t>En el ultimo indicador presentado por la Universidad 2023-1 se presenta una deserción en los programas asi: 11.5% Ciencias del Deporte y la Recreación, 12.2% Tecnología en Atención Prehospitalaria, 10.7% Medicina Veterinaria y Zootecnia, con una relación de un 97% del número de matriculados entre 2023-2 y 2023-1</t>
  </si>
  <si>
    <t>Los programas de la Facultad se mantuvieron en los rangos cercanos  del promedio de la  Universidad asi:
Medicina 174
Medicina Veterinaria y Zootecnia 151 Ciencias del Deporte y la Recreación 153
Tecnologia en Atención Prehospitalaria 100
Para este seguimiento no hay nuevos datos, se mantienen los del primer seguimiento de 2023</t>
  </si>
  <si>
    <t>Al momento de la revisión no ha descendido ningun grupo de investigación, no se han presentado nuevas convocatorias de clasificación</t>
  </si>
  <si>
    <t>De 10 solicitudes de movilidad autorizadas se han hecho efectivas 9, una de las solicitantes desistió de continuar despues de ser avalada por comité curricular</t>
  </si>
  <si>
    <t>La vicerrectoria ha realizado reuniones con los programas que se encuentran proximos a vencer los registros para dar instrucciones de los pasos a seguir</t>
  </si>
  <si>
    <t>No se ha presetnado la oportunidad de capacitación para el segundo semestre de 2023</t>
  </si>
  <si>
    <t>Se ha continuado con el trabajo de actualización en los comites curriculares de los programas pero aun no ha sido presentado para actualizar.</t>
  </si>
  <si>
    <t>Debido a que en el momento no hay oferta de capacitación por parte de la Universidad no pudo ser cumplida la cción</t>
  </si>
  <si>
    <t>Se solicita a la Vicerrectoria reporte de los Cvlac y Grouplab y se manda comunicación a los docentes en caso de que no hayan cargado la información.</t>
  </si>
  <si>
    <t>Se esta trabajando mediante equipo de internacionalización donde se han planteado estrategias para generar ofertas para los estudiantes</t>
  </si>
  <si>
    <t>Los programas académicos de la Facultad que recibieron la renovación de Acreditación de Alta Calidad en el 2023, fueron: la Licenciatura en Tecnología, Maestría en Lingüística, Maestría en Comunicación Educativa y el Doctorado en Ciencias de la Educación.
Sin embargo, la Facultad cuenta con 5 programas que todavía no cumplen el requisito de funcionamiento de 8 años para solicitar la Acreditación de Alta Calidad, por lo que no entran en esta medición de renovación.
Los programas de Licenciatura en Educación Básica Primaria, Maestría en Historia y la Maestría en Educación, a los cuales se le vencen su Acreditación en 2024, están en el proceso para solicitar la renovación de la Acreditación de Alta Calidad.
El Doctorado en Didáctica se encuentra en proceso de la realización de su informe de autoevaluación para solicitar su primera Acreditación de Alta Calidad, luego de cumplir con el requisito del MEN  del funcionamiento del programa por 8 años.</t>
  </si>
  <si>
    <t xml:space="preserve">Los programas académicos de la Facultad de Ciencias de la Educación, se encuentran en proceso de renovación curricular.
Programas como la Licenciatura en Ciencias Sociales, la Licenciatura en Educación en Básica Primaria,  la Maestría en Historia, Maestía en Infancia y el Doctorado en Didáctica, ya cuentan con la renovación del curriculo .
Los programas académicos que están cerca de terminar el proceso de renovación son: el  Doctorado en Ciencias de la Educación se encuentran en un 90%, Maestrí en Educación presencial en un 90%, la Licenciatura en Tecnología lleva un 85% y la Maestría en Lingüística en 85%. 
Para el acompañamiento y seguimiento de los procesos de Renovación curricular, se ha contratado un profesional. </t>
  </si>
  <si>
    <t>La Facultad a 2023 cuenta con 16 semilleros de investigación activos. Uno de estos fue creado en el 2023, el Semillero de Investigación en Lectura y Escritura Académica. El Semillero de Investigación Pensamiento Crítico en la Escuela y la Sociedad, y el Semillero de Investigación de las Ciencias / Didácticas de las Ciencias Naturales fueron re activados nuevamente este año.</t>
  </si>
  <si>
    <t>La Facultad se encuentra articulada con diferentes entidades e instituciones del medio externo, tales como ASCOFADE, donde tiene a cargo la secretaria del capítulo del eje cafetero, el Comité Departamental de Formación Docente, articulación con Instituciones Educativas para las Prácticas Pedagógicas, Se artículo al programa Viva la Escuela con dos grupos de estudiantes que han realizado sus práctica en territorios, se ha ganado dos convocatorias del ICETEX, en ASOCOPESES cuenta con la Vicepresidencias y la Secretaría, está en constante vinculación con instituciones de ASONEN , y continua con los convenios interinstitucionales, nacionales e internacionales.
Además, los docentes en el transcurso del 2023 han realizado 117 actividades de extensión para la comunidad académica y la sociedad, las cuales se reportan en el aplicativo de extensión.</t>
  </si>
  <si>
    <t xml:space="preserve">Todos los programas continuan con su correspondiente Registro Calificado. Los programas que recibieron la renovación del Registro Calificado fueron: la Licenciatura en Tecnología, Maestría en comunicación Educativa, Maestría en Linguistica y Maestría en Historia. 
Los programas de  Maestría en Educación modalidad virtual, Maestría en Infancia y el Doctorado en Didáctica se encuentran en la espera de la Resolución por parte del MEN en donde se certifique la renovación del Registro Calificado. 
Por otro lado, en el DECRETO 1174 DE 2023, en su artículo transitorio.2.5.3.2.12.1.  Vigencia de los registros calificados, establece que los "Registro calificado con expiración de vigencia entre la fecha de publicación de este decreto y el 31 de diciembre de 2023, se ampliará transitoriamente hasta el 30 de junio de 2025". Lo que permite una vigencia donde este riesgo no es materializable. 
Para este fin, se ha contratado un profesional que apoya los procesos de Renovación de Registro Calificado y Acreditación de Alta Calidad. </t>
  </si>
  <si>
    <t>El control es continuo.
El profesional de Gestión Curricular de la Facultad acompaña a los Directores y Comités Curriculares de cada programa en el proceso de renovación de Acreditación de Alta Calidad.</t>
  </si>
  <si>
    <t>El control es continuo.
El profesional de Gestión Curricular realiza regularmente informes de seguimiento y control ante el Consejo de Facultad.</t>
  </si>
  <si>
    <t>El control es continuo.
El profesional de Gestión Curricular de la Facultad acompaña a los Comités Curriculares de cada programa en el proceso de renovación curricular.</t>
  </si>
  <si>
    <t xml:space="preserve">El control es continuo.
El profesional encargado de la Renovación Curricular,  lleva un seguimiento y control del proceso de renovación curricular de los programas académicos de la Facultad. </t>
  </si>
  <si>
    <t>El control es continuo.
El profesional del Comité de Investigaciones de la Facultad acompaña a los Grupos de Investigación en la actualización en la plataforma de MinCiencias. Se ha iniciado con el proceso de actualización de los GrupLAC y CvLAC.</t>
  </si>
  <si>
    <t xml:space="preserve">El control es continuo.
El profesional del Comité de Investigaciones de la Facultad realiza la difusión y el seguimiento de las convocatorias de la VIIE en la que pueden participar los Semilleros de Investigación.
De hecho dos Semilleros de la Facultad clasificaron en El Encuentro Regional de Semilleros de Investigación, el Semillero de Investigación Formativa en Historia, Cultura Política y Educación y, el Semillero de Investigación Imparciales por las TIC. </t>
  </si>
  <si>
    <t>El control es continuo.
El profesional del Comité de Investigaciones, Innovación y Extensión de la Facultad realiza las actividades correspondientes para fomentar la investigación como se establece en el acuerdo No. 28 del 2016.</t>
  </si>
  <si>
    <t>El control es continuo.
El profesional del Comité de Investigaciones de la Facultad realiza la difusión y el seguimiento de las jornadas de apropiación social de la Facultad.
La Facultad realizó su Jornada de apropiación social del 2023 el 10 de mayo.</t>
  </si>
  <si>
    <t>El control es continuo.
Desde el Comité de Investigaciones, Innovación y Extensión de la Facultad se creo un formulario que permite realizar el seguimiento y control de las actividades de extensión y su registro en el aplicativo.</t>
  </si>
  <si>
    <t xml:space="preserve">El control es continuo.
Desde el Comité de Investigaciones, Innovación y Extensión de la Facultad se realiza la difusión de convocatorias y cronogramas para el desarrollo de actividades de extensión. 
</t>
  </si>
  <si>
    <t>El control es continuo.
Desde el Comité de Investigaciones, Innovación y Extensión se realiza el seguimiento y difusión de las actividades realizadas por la comunidad de la Facultad.</t>
  </si>
  <si>
    <t>El control es continuo. 
El profesional de la Gestión Curricular realiza el seguimiento  a los programas en el proceso de renovación del Registro Calificado. Además,  se cuenta con un documento  semáforo  que permite ver el estado y el cronograma para solicitar la renovación.</t>
  </si>
  <si>
    <t>El control es continuo. 
El profesional de Gestión Curricular de la Facultad acompaña a los Directores y Comités Curriculares de cada programa en el proceso de renovación de la Registro Calificado.</t>
  </si>
  <si>
    <t xml:space="preserve">El profesional de la renovación curricular ha realizado el seguimiento y acompañamiento a los programas que se encuentran en el proceso de renovación del Registro Calificado en el año 2023. </t>
  </si>
  <si>
    <t xml:space="preserve">Se han realizado 2 Jornadas de Gestión Curricular, que han contado con la participación de los integrantes de los Comités Curricular de cada programa académico de la Facultad.
Se han recibido en el 2023 la renovación de Registro Calificado de 4 programas académicos. </t>
  </si>
  <si>
    <t xml:space="preserve">El sistema de información no se encuentra parametrizado los limites en el proceso de compras según Resolución de Rectoría 4298 del 26 de junio de 2019 </t>
  </si>
  <si>
    <t>Posibilidad que ocurra un error en la aprobación de una compra que supere los montos establecidos por la RR 4298 del 26 de junio de 2019</t>
  </si>
  <si>
    <t>Los decanos de la universidad tienen entre sus funciones la ordenación del  de gasto o compras, establecido por el reglamento, bajo la  Resolución de Rectoría No 4298 del 26 de junio de 2019.</t>
  </si>
  <si>
    <t>El decano/a al autorizar varias compras en el año que corresponden a la Facultad, se puede incurrir en el error de aprobar una compra por un valor superior a los 100 SMLMV sin que el sistema de información notifique y restrinja el monto.</t>
  </si>
  <si>
    <t>Revisión del monto de la compra al momento de llegar la solicitud</t>
  </si>
  <si>
    <t># de Compras que supere los 100 SMLMV</t>
  </si>
  <si>
    <t>Contar con las restricciones parametrizadas e implementadas en el sistema de información de la universidad</t>
  </si>
  <si>
    <t>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t>
  </si>
  <si>
    <t>Se ha realizado la reunión con las partes involucradas el día 24 de octubre de 2023 para tratar el tema en especifico</t>
  </si>
  <si>
    <t>Se ha realizado la reunión con las partes involucradas el día 24 de octubre de 2023 para tratar el tema en especifico, se concluye que se toman acciones correctivas con el sistema de información</t>
  </si>
  <si>
    <t>Se ha parametrizado y restringido en el sistema de información por parte de Gestión de Tecnologías informáticas y Sistemas de Información el monto maximo para los ordenadores del gasto y decanos de la universidad, según la Resolución de Rectoría 4298 del 26 de junio de 2019</t>
  </si>
  <si>
    <t xml:space="preserve">Realizan pruebas para evidenciar las restricciones establecidas, en dado caso que llegue una solicitud de compra al decano por un valor superior a 100 SMLMV se verificará el sistema de información. </t>
  </si>
  <si>
    <t>1. Reuniones permanentes  de los Comités Curriculares que buscan identificar posibles aspectos a actualizar en los currículos del programa.
2. Trabajo asociado con el proceso de Reacreditación Nacional. 
3. Actividades con egresados y empleadores sobre las necesidades que tiene la industria de los ingenieros mecánicos.
4. Actualización de los RAP e indicadores de desempeño del programa de Ingeniería Mecánica.
5. Revisión y propuesta de nueva malla curricular del programa de Ingeniería Mecánica.</t>
  </si>
  <si>
    <t>1. Desde la facultad se han programado capacitaciones docente para favorecer el clima organizacional, en temas como comunicación asertiva y trabajo en equipo.
2. Se realizó la evaluación docente del 2023-1 y sus resultados fueron entregados a los docentes. En casos particulares que requerían atención se realizó reunión por parte de la decana y de los directores de los programas, para establecer acciones de mejora con el docente. 
3. Se encuentra en proceso la evaluación docente del 2023-2 la cual será analizada una vez finalice.
4. Los planes de trabajo ya fueron entregados por los docentes para el 2023-2 y este será también un insumo para el análisis de la evaluación docente.</t>
  </si>
  <si>
    <t>1. Para el semestre 2023-2 se realizó apertura de cohorte de la Maestría en Ingeniería Mecánica y en el 2023-1 se aperturó la Especialización en Soldadura.
2. Los directores de los programas de posgrado se encuentran trabajando en estrategias para la promoción de estos, dentro de las cuales se encuentran la difusión a través de las redes sociales y la página web de la Facultad. Adicionalmente se están trabajando propuestas desde el Comité Central de Posgrados en estrategias de promoción y de búsqueda de lograr puntos de equilibrio para la apertura de los programas.
3. Promoción en los grupos de investigación, lo que deriva en la vinculación de personas a los programas de posgrados.
4. Se realizó despedida de graduados de Ingeniería Mecánica y se realizó presentación y promoción de los programas de posgrado
5. Se determina abrir en promedio 1 cohorte por año.</t>
  </si>
  <si>
    <t>Análisis y seguimiento de la evaluación docente del segundo semestre del 2023</t>
  </si>
  <si>
    <t>Se están realizando encuestas de percepción a egresados y empleadores en el marco del proceso de reacreditación nacional de la Maestría en Ingeniería Mecánica</t>
  </si>
  <si>
    <t>Se están realizando encuestas de percepción a egresados y empleadores en el marco del proceso de reacreditación nacional</t>
  </si>
  <si>
    <t>Se promocionan los programas de posgrados a través de las redes sociales y la página web de la Facultad.
Presentación de los programas de posgrado en despedida de graduados de Ingeniería Mecánica</t>
  </si>
  <si>
    <t>Hasta la fecha no se han presentado informes con pérdida de imparcialidad; se hace revisión de los documentos soportes que hcen parte del control; se recuerda al personal la importancia de tener este riesgo controlado.</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</si>
  <si>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</si>
  <si>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</si>
  <si>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 xml:space="preserve">no se presentaron dificultades en el control, se cuenta con formatos firmados. </t>
  </si>
  <si>
    <t xml:space="preserve">no se presentaron dificultades en el control, el laboratorio no requiere una condición ambiental para operar pero si unos requisitos de instalación. </t>
  </si>
  <si>
    <t xml:space="preserve">no se presentaron dificultades en el control, el plan de calibración se ah cumplido hasta la fecha.  </t>
  </si>
  <si>
    <t xml:space="preserve">no se presentaron dificultades en el control. Se cumple con la revisón en el formato SGC-FOR-009-03 Control de salina y entrada de equipos. </t>
  </si>
  <si>
    <t>no se presentaron dificultades en el control. Se cuenta con la tabla cruzada de la norma NTC 1654.  Se realizo el informe de validación o verficacion del metodo  Camara salina Fecha 2023-08-16, Doblez Fecha 2023-09-14</t>
  </si>
  <si>
    <t xml:space="preserve">no se presentaron dificultades en el control. Realizados para camara salina 15/06/2023 y para doblez 15/06/2023 </t>
  </si>
  <si>
    <t>no se presentaron dificultades en el control. Se cumple el plan de aseguramiento. No se ah podido realizar una contratación con un proveedor para ensayo de aptitud. Estamos en espera de respuesta de justificación de no participación por parte del ONAC</t>
  </si>
  <si>
    <t xml:space="preserve">no se presentaron dificultades en el control. Todos los informes son revisados por el Director del laboratorio, antes de ser enviados. </t>
  </si>
  <si>
    <t xml:space="preserve">Se cuenta con formatos firmados por parte del personal del laboratorio  </t>
  </si>
  <si>
    <t>No se han emitido certificados con perdida de la imparcialidad en el periodo Julio-Octubre de 2023</t>
  </si>
  <si>
    <t>No se han reportado eventos de emision de resultados errados por contaminación cruzada durante el periodo Julio-Octubre de 2023</t>
  </si>
  <si>
    <t xml:space="preserve">Se ha cumplido con la programación de mantenimiento y calibración de Julio-Octubre de 2023.
</t>
  </si>
  <si>
    <t>No se han detectado equipos defectuosos o con funcionamiento incorrecto. Las condiciones ambientales han permanecido constantes durante el periodo Julio-Octubre de 2023. Los valores de temperatura entre 17,1-23,9°C y la humedad relativa 46-55%</t>
  </si>
  <si>
    <t xml:space="preserve">Se incluyeron todas las variables, las solicitadas son precisión, reproducibiliad, repetibilidad.
</t>
  </si>
  <si>
    <t xml:space="preserve">En la última auditoría (interna) realizada el 2023-07-17 no se presentaron no conformidades por verificación/validación de métodos. </t>
  </si>
  <si>
    <t xml:space="preserve">Se recibe certificado de participación y resultados satisfactorios en Noviembre 2023
 El número del precinto es N°87901 </t>
  </si>
  <si>
    <t>No se han emitido certificados con trabajo no conforme en el periodo Julio-Octubre de 2023</t>
  </si>
  <si>
    <t>Se realiza seguimiento de las Normas Técnicas utilizadas en el laboratorio para métodos de calibración (2023-10-27)</t>
  </si>
  <si>
    <t xml:space="preserve"> La acción fue ejecutada.
Formato de Actualización y revisión de normas técnicas  SGC-MC2-FOR-06 diligenciado el 2023-10-27   </t>
  </si>
  <si>
    <t>Se realiza seguimiento de las Normas Técnicas utilizadas en el laboratorio para métodos de calibración (2023-11-27)</t>
  </si>
  <si>
    <t xml:space="preserve"> La acción fue ejecutada.
Formato de Actualización y revisión de normas técnicas  SGC-MC2-FOR-06 diligenciado el 2023-11-27   </t>
  </si>
  <si>
    <t>Se realiza mantenimiento a los equipos deshumidificador y Aire acondicionado (2023-11-15)</t>
  </si>
  <si>
    <t>De 53 informe de ensayo emitidos, en  ninguno se ha presentado la perdida de la imparcialidad</t>
  </si>
  <si>
    <t>Se han emitido 53 informes de ensayo y para ningun caso el cliente ha solicitado declaración de conformidad..</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</si>
  <si>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</si>
  <si>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</si>
  <si>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</si>
  <si>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</si>
  <si>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</si>
  <si>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resto de equipos que siguen pendientes por calibración, se tienen programados para diciembre de 2023</t>
  </si>
  <si>
    <t>Todos los equipos calibrados hasta octubre de 2023, presentaron declaración conforme en el certificado de calibración</t>
  </si>
  <si>
    <t>El promedio de cumplimiento de los proyectos del pilar de gestión es de 77,10%, lo que corresponde a un avance esperado a la fecha del reporte</t>
  </si>
  <si>
    <t>El indicador de equilibrio financiero durante el III trimestre del 2023, indica que el total de los ingresos (recaudo + recursos del balance) obtenidos por la Universidad a la fecha soportan el 100% de los compromisos.
Vale la pena mencionar que con los ingresos obtenidos a la fecha se cubre el 100% de los pagos realizados a los compromisos adquiridos durante el III trimestre por valor de $153.943.400.061, cumpliendo con el pago de los compromisos previamente certificados.
Nota: Si bien se incluye el monitoreo trimestral del equilibrio financiero, es importante precisar que para este indicador la meta se ha establecido al cierre de la vigencia, razón por la cual su resultado definitivo se medirá al cierre del año. Es por ello que se darán avances cualitativos de manera trimestral, dado que los resultados parciales del indicador no son comparables.</t>
  </si>
  <si>
    <t>Con corte al  24 de noviembre de 2023  se tiene un registro de 1349 actividades de extensión universitaria en todas sus modalidades, lo que representa el 122% de las actividades ejecutadas en la misma modalidad para la vigencia 2022 que correspondia a 1.102</t>
  </si>
  <si>
    <t>A la fecha se cuenta 7 activos de conocimiento que cuentan con  soporte de uso por parte de usuarios finales</t>
  </si>
  <si>
    <t xml:space="preserve">Actualmente se cuenta con 201 investigadores  reconocidos por MinCiencias, en las siguientes categorías: 
Émerito: 1
Sénior: 40
Asociado: 49
Junior: 111
</t>
  </si>
  <si>
    <t xml:space="preserve">Se ha actualizado el inventario de activos de conocimiento y se han caracterizado con TRL 28 nuevos activos </t>
  </si>
  <si>
    <t>Se están ejecutando los proyectos de desarrollo tecnológico  e innovación que tienen como objetivo la validación en entorno relevante de 5 activos de conocimiento con un TRL mayor o igual a 5</t>
  </si>
  <si>
    <t>Situación de la empresas o entidades gubernamentales  que impiden o demoran la  donacion de recursos o la disminución de los aportes otorgados</t>
  </si>
  <si>
    <t>Demoras en los trámites internos requeridos para la asignación de recursos y contratacion de los servicios a inicios de la vigencia presupuestal</t>
  </si>
  <si>
    <t xml:space="preserve">Incumplimiento en la entrega de los apoyos economicos a los estudiantes </t>
  </si>
  <si>
    <t>Apoyos socioeconomicos entregados en forma tardía o no entregados a los estudiantes a inicio de cada semestre</t>
  </si>
  <si>
    <t>Deserción estudiantil.
Afectación en la imagen institucional.</t>
  </si>
  <si>
    <t>Seguimiento a la apertura anticipada de la asignación de apoyos económicos</t>
  </si>
  <si>
    <t>Gestión y seguimiento ante la Vicerrectoria Administrativa y financiera para la asignación de CDP requeridos para el servicio de apoyos economicos</t>
  </si>
  <si>
    <t>Gestión y seguimiento a las empresas o entidades que realizan aportes a los programas de apoyos socioeconomocos</t>
  </si>
  <si>
    <t>Solicitudes de apoyos socioeconomicos</t>
  </si>
  <si>
    <t>Coordinador de Promoción social VRSBU</t>
  </si>
  <si>
    <t>Profesional de Gestión Estratégica</t>
  </si>
  <si>
    <t>Promedio del numeros de días pasados para entrega de cada uno de los apoyos socioeconómicos socioeconómicos ofertados a través del sistema de solicitudes</t>
  </si>
  <si>
    <t>6 días</t>
  </si>
  <si>
    <t xml:space="preserve">Realizar los estudios socioeconomicos a tiempos y </t>
  </si>
  <si>
    <t>Realizar el seguimiento a los recursos requeridos
Generar las acciones contrcactuales y actos administrativos necesarios para la entrega de los apoyos</t>
  </si>
  <si>
    <t>Realizar el seguimiento a los recursos requeridos
Generar las acciones contractuales y actos administrativos necesarios para la entrega de los apoyos</t>
  </si>
  <si>
    <t xml:space="preserve">Se realizó apertura anticipada de apoyos socioeconómicos para la vigencia 2023 en 1 momento: Octubre de 2022 y adicionalmente se realizó apertura en los meses de febrero y de marzo de  2023,esta ultima de forma exclusiva para el bono de alimentación.
Para el semestre 2023-2 se tendrán en cuentas las solicitudes del primer semestre que cuentan con renovación o continuidad, y posteriormente a partir de la disponibilidad de cupos, se realizará la apertura del sistema para nuevas solicitudes. </t>
  </si>
  <si>
    <t>Se han realizado las gestiones ante las empresas o entidades que realizan aporte para los programas de apoyos socioeconómicos y a la fecha todos se encuentran en operación</t>
  </si>
  <si>
    <t>Se da inicio al proceso de capacitación r sobre bioseguridad, manejo de residuos y medidas para control de infecciones con los respectivos registros.</t>
  </si>
  <si>
    <t xml:space="preserve">Desde promocion de la salud integral, bajo la asesora se ha realizado la revisión de diferentes criterios, pendiente auditoria de  control interno </t>
  </si>
  <si>
    <t>Se realizan reparaciones de infraestructura pendientes por parte de la oficina de planeación. Revision de nuevas  adecuaciones de infraestructura adaptada a los servicios declarados</t>
  </si>
  <si>
    <t xml:space="preserve">Se ha revisado de manera permanante la disponibilidad de recursos y se han generado las acciones necesaias para la gestión de recusos o alianzas que permitan el desarrollo de los programas sociales ofertados. </t>
  </si>
  <si>
    <t>Seguimientos presupuestales, presentaciones, reuniones en comites directivos, memorandos, correos</t>
  </si>
  <si>
    <t>Convenios, donaciones, contratos, alianzas, disponibilidad de recursos</t>
  </si>
  <si>
    <t>REQUIERE NUEVA ACCIÓN</t>
  </si>
  <si>
    <t>Cambios en la resolución en la  normatidad asociados a los servicios de habilitación</t>
  </si>
  <si>
    <t>Obras de infraestructura complementarias en proceso de ejecución</t>
  </si>
  <si>
    <t>El sistema de información no permite generar estadisticas requeridas para la habilitación y para los programas de promoción y prevención.  Falta de actualización de usuarios que tienen acceso al software de salud</t>
  </si>
  <si>
    <t>No renovación de habilitación del servicio de salud integral de la UTP</t>
  </si>
  <si>
    <t>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t>
  </si>
  <si>
    <t>Cierre de los servicios de salud en la institución
Sanciones y multas a la Universidad
Proceso disciplinarios 
Afectación de imagen  Institucional</t>
  </si>
  <si>
    <t xml:space="preserve">Perdidas o no continuidad de alianzas y convenios orientadas al bienestar y la calidad de vida de la coomunidad universitaria </t>
  </si>
  <si>
    <t>Cambios en la 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</si>
  <si>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</si>
  <si>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generan impacto en la calidad de vida e inclusión de la comunidad universitaria</t>
  </si>
  <si>
    <t>Comunidad Universitaria,  sin impacto a traves de los programas, estrategias y gestiones internas y externas orientadas al Bienestar Institucional, calidad de vida e inclusión.</t>
  </si>
  <si>
    <t xml:space="preserve">Deserción estudiantil.
Falta de credibilidad en los procesos  de la Vicerrectoría de Responsabilidad Social y Bienestar Universitario.
Disminución en el cumplimiento de los indicadores del PDI </t>
  </si>
  <si>
    <t xml:space="preserve">
Durante el primer semestre se realiza la recolección de datos, para la medición  del indicador.El calculo se realiza durante el segundo semestre del año, obteniedo como resultado un 87.08% de estudiantes 
por encima  de la Calidad de Vida Mínima.
</t>
  </si>
  <si>
    <t>Se ha presentado inconvenientes y demoras en la formalización de las alianzas y convenios debido a  la necesidad de revisar y acordar los marcos  legales y contractuales de las entidades y la universidad.
Procesos que se han ido aclarando con las gestiones ante las areas o entidades respectivas.</t>
  </si>
  <si>
    <t xml:space="preserve"> Se realizan ajustes en los procesos de acompañamiento a los estudiantes, en el marco  de la politica de gratuidad, de acuerdo al  cambio de la normatividad realizado por el gobierno nacional.
El proceso de Bono de Alimentación, ha tenido ajustes en relación a la normatividad y las gestiones presupuestales requeridas para dar respuesta a las necesidades de los estudiantes.
A partir del cambio de la normatividad para los servicios de salud, se ha hecho necesario ajustar los servicios y procesos.</t>
  </si>
  <si>
    <t>No se han presentado dificultades.
Se cuenta un avance significativo en el desarrollo de las propuestas y estrategias diseñadas para la divulgación de la política.
Actualmente se cuenta con un blog informativo que está siendo alimentado a través de la articulación de los procesos de las diferentes areas instituciones involucradas, incluyendo el portafolio de servicios de bienestar .</t>
  </si>
  <si>
    <t xml:space="preserve">Todos los programas han realizado las acciones encaminadas a la renovación de registro calificado.
Se mantienen las renovaciones en todos los programas </t>
  </si>
  <si>
    <t>El  GRUPO DE INVESTIGACIÓN EN TURISMO SOSTENIBLE pasó de categoría C a reconocido. 
Se mantiene la categorización de los GI ante minciencias. El GI en Turismo Sostenible sigue como reconocido</t>
  </si>
  <si>
    <t xml:space="preserve">A la fecha se han registrado 16 actividades relacionadas directamente a los proyectos de de extensión de la Facultad. 
Con corte al 30 de noviembre se realizaron 25 actividades de extensión relacionadas directamente con los Proyectos de Extensión de la Facultad  </t>
  </si>
  <si>
    <t xml:space="preserve">A la fecha se tienen 34 proyectos registrados, de los cuales ninguno presenta déficit en su ejecución. 
No se presentan déficit en la ejecución de los proyectos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</si>
  <si>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</si>
  <si>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</si>
  <si>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Si, se realizaron convocatoria. No se reportaron productos
El GI busca iniciar procesos para poder postularse ante minciencias y tratar de obtener categoría
 </t>
  </si>
  <si>
    <t>El sistema de información funciona conforme a los lineamientos de la VIIE</t>
  </si>
  <si>
    <t xml:space="preserve">Incumplimiento en la actualización de los productos en los sistemas de Minciencias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</si>
  <si>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</si>
  <si>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</si>
  <si>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</si>
  <si>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</si>
  <si>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</si>
  <si>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</si>
  <si>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t>
  </si>
  <si>
    <t xml:space="preserve">Se realiza la solicitud de nombramiento </t>
  </si>
  <si>
    <t xml:space="preserve">Sin concursos vigentes </t>
  </si>
  <si>
    <t xml:space="preserve">Las convocatorias fueron publicadas por varios medios </t>
  </si>
  <si>
    <t xml:space="preserve">El sistema de información funciona </t>
  </si>
  <si>
    <t xml:space="preserve">No se registró la totalidad de los productos realizados dentro del GI </t>
  </si>
  <si>
    <t xml:space="preserve">Contribuyen al cumplimiento </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</si>
  <si>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</si>
  <si>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</si>
  <si>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</si>
  <si>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Se cuenta con monitoreo 7/24 a través de servicio de monitoreo realizado desde NOC de Cotel ubicado en la ciudad de Bogotá</t>
  </si>
  <si>
    <t>En el año 2022 se realizó compra de los equipos que dan respaldo eléctrico y ambiental del centro de datos. En dicha compra se contrató servicio de soporte por 5 años.</t>
  </si>
  <si>
    <t>Se han restarurado satisfactorimanente las copias de seguridad que han solicitado.</t>
  </si>
  <si>
    <t xml:space="preserve">Continuamos aplicando la estrategia de enviar mensajes personalizados a cada uno de los usuarios e incluso, visitándolos en sus oficinas (con quienes aplica) con el fin de recuperar de manera exitosa el material bibliográfico prestado durante el año 2023. Esto nos ha permitido recuperar el 97% del material prestado entre el 1 de enero y el  22 de noviembre de 2023. Esperamos recuperar el 3% que aún sigue prestado y algunos se encuentran vigentes aún. </t>
  </si>
  <si>
    <t>Hasta el 31 de octubre de 2023 se han presentado los siguientes informes:
1 - Rendición Anual de Cuentas
9 - Gestión Contractual (Periodicidad mensual)
9 - Obras inconclusas o sin uso  (Periodicidad mensual)
1 - Delitos contra Administración Pública  (Periodicidad semestral)
1 - Acciones de repetición (Periodicidad semestral)
1 - Plan de mejoramiento (Periodicidad semestral)
Los informes se han presentado en la fecha establecida por la CGR</t>
  </si>
  <si>
    <t>Se están realizado auditorías asociadas a temas de:
Proceso Administración Institucional
Proceso Investigación e Innovación
Proceso Docencia
Proceso de Direccionamiento Institucional
Proceso Control y seguimiento Institucional
(Los informes de auditoria reposan en la Oficina de Control Interno)</t>
  </si>
  <si>
    <t>De acuerdo a la ejecución del Programa anual de auditorias a 31/10/2023 se ha ejecutado e 86%, lo cual es un porcentaje de ejecución adecuado para la fecha de corte</t>
  </si>
  <si>
    <t>Con corte al 30 de Octubre del 2023 se ha cumplido con el giro de los recursos solicitados y proyectados en el PAC programado de acuerdo con la establecido en la Resolución de Rectoría No. 265 del 20 de enero del 2023</t>
  </si>
  <si>
    <t>Con corte al 7 de noviembre se han remitido 3 tips relacionados con: Rubros presupuestales VS Ordenadores de gasto, Importancia de trámitar la cancelación de reservas presupuestales, Imporancia del Registro Presupuestal.
Adicionalmente se han realizado dos jornadas de capacitación al equipo de la Vicerrectoría Académica y Vicerrectoría de Responsabilidad Social y Bienestar Universitario.</t>
  </si>
  <si>
    <t>Con corte al 30 Octubre no se  presentarpn accesos no autorizados a las sucursales</t>
  </si>
  <si>
    <t>El SIIF Nación contempla las siguientes guías para la Universidades 
1.  Guía paratametrizaicón gestión Universidades versión 3.0
2.Guía gestión cadena básica EPG Universidades versión 1.0</t>
  </si>
  <si>
    <t>No se han tenido inconvenientes al ingresar a la plataforma SIIF Nación para la gestión relacionada con Presupuesto y ya generó tota la cadena presupuestal con relación a los recursos del Decreto hasta el mes de diciembre de acuerdo con el PAC aprobado.</t>
  </si>
  <si>
    <t>Se remitan Tips con relación a temas presupuestales los días 17/07/2023, 19/09/2023 y 3/10/2023.
Se realizó sensibilización sobre el manejo presupuestal al equipo de la Vicerrectoría Académcia el 14/09/2023  y al equipo de la Vicerrectoría de Responsabilidad Social y Bieneatar Universitario el 10/08/2023</t>
  </si>
  <si>
    <t xml:space="preserve">Se ha realizado una revisión aleatoria del manual de funciones del personal, y se ha verificado que todas las funciones se están ejecutando de manera adecuada.n </t>
  </si>
  <si>
    <t xml:space="preserve">El uso del dispositivo es obligatorio para el ingreso de todas las sucursales bancarias y sus claves son dinamicas </t>
  </si>
  <si>
    <t>Se realizarón diferentes reuniones con las áreas responsables de las políticas contables más significativas de la Universidad, adicionalmente se está trabajando en la reorganización otras políticas contables, se adopta el nuevo régimen de contaduría pública y se ocmparte resumen a los responsables y se publica en la página web de la universidad (contabilidad)</t>
  </si>
  <si>
    <t xml:space="preserve">Se empezaron a enviar memorandos a cada área solicitando la información para un óptimo cierre de fin de año, se adjuntan anexos y lineamientos en cuanto a la misma. </t>
  </si>
  <si>
    <t>Las actualizaciones aseguran el cumplimiento de controles</t>
  </si>
  <si>
    <t>De los colaboradores  reportados para ser vinculados entre los meses de enero y julio, el 100% de colaboradores son afiliados sistema de seguridad social integral
1 de noviembre 2023: 99.92% De los colaboradores  reportados para ser vinculados entre los meses de agosto y octubre se reportaron 2.607 para ser afiliados, el 99,92%  fue el cumplimiento de colaboradores afiliados sistema de seguridad social integral</t>
  </si>
  <si>
    <t xml:space="preserve">De las nóminas mensuales liquidadas hasta la fecha, las nóminas de intereses a las cesantías, enero, febrero, prima de servicios y junio de 2023 fueron pagadas fuera de los tiempos establecidos por la Vicerrectoría Administrativa, en razón a las diversas dificultades presentadas con los servidores de la Universidad, que si bien es una causa externa al proceso, impactó directamente ya que no fue posible la liquidación de las nóminas en las fechas correspondientes, generando así un desplazamiento en las fechas previstas hacia el final de cada uno de los meses.
1 de noviembre 2023: Las nominas liquidadadas de Agosto a octubre, se entregaron a Gestion Financiera acorde a las fechas establecidas en el calendario de nómina
 </t>
  </si>
  <si>
    <t>No se han materializado riegos que no estuviesen en la matriz de identificación de peligros y riesgos.
Los riesgos materializados en el periodo evaluado corresponden a riesgos identificados dentro de las matrices de riesgos y procesos misionales de las dependencias o areas. Lo correspondiente a la intervención es la reevaluación y valoración de los controles existentes teniendo en cuenta la jerarquia de los medios de control</t>
  </si>
  <si>
    <t xml:space="preserve">Durante esta vigencia se intervinieron los resultados de las variables factores de riesgo de la medición de riesgo psicosocial,  facilitación para el cambio, trabajo en equipo, orientación a los resultados, orientación al usuario, comunicación, relaciones interpersonales, negociacíon y manejo de conflictos y Liderazgo.  La Intervención a las dependencias varia de acuerdo a los resultados.  </t>
  </si>
  <si>
    <t xml:space="preserve">Se encuentra en proceso de diseño e implementación de la primera fase  de la prueba piloto con enfoque en el retiro por pensión , teniendo en cuenta:
*Sensibilización de los grupos focales
*Metodologias a utilizar 
*Acompañamiento y Vínculo 
*Interrelación con las áreas que intervienen en el proceso </t>
  </si>
  <si>
    <t xml:space="preserve">Se compara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sumando que solamente se puede registrar el ingreso a partir de la fecha de inicio del colaborador, se optó por iniciar el proceso de afiliación 4 horas antes del inicio de jornada laboral.
1 de noviembre 2023: Desde administracion del Personal-Legalizacion, se debe verificar que el certificado de afiliacion en Salud del régimen de excepción o especial, evidencie que es cotizante y no beneficiario.
Administracion de la Compensacion debe realizar revisión de los certificados de afiliación en Salud de los colaboradores nuevos pertenecientes al régimen de excepción o especial.
</t>
  </si>
  <si>
    <t xml:space="preserve">Actualmente se aplica la Resolucion de lineaminetos de Nomina N°  7141  del año 2020. </t>
  </si>
  <si>
    <t xml:space="preserve">1 de noviembre 2023: En el mes de octubre se incluyo la base de datos de la nomina en los nuevos servidores de la institución  </t>
  </si>
  <si>
    <t>Se identifica que ademas del soporte por parte del operador externo, se hace necesario el soporte permanente de un Ingeniero en Sistemas, practicante o monitor en el área de Administración de la Compensación que genere y desarrolle soluciones rápidas y funcionales que eliminen la manualidad en la solución de errores que se presentan en la liquidación de la nómina.
1 de noviembre 2023: Realizada la consulta a GTISI no es posible la asignacion de practicante o monitor, por la seguridad de la informacion. Quedamos atentos a la mejora en el soporte que brinde el ingeniero asignado a la nomina</t>
  </si>
  <si>
    <t xml:space="preserve">Este es un control que independientemente del riesgo, se debe realizar para la liquidación de la nómina mensual.
1 noviembre 2023: se evidencia que este riesgo es compartido con Administracion del Personal, puesto que se hace necesario que se evidencie el riesgo de una contratacion fuera de las fechas establecidas. </t>
  </si>
  <si>
    <t>Estrategia estandarizada para la identificación de los peligros y riesgos en los diferentes procesos de la universidad tecnologica de pereira, teniendo como base el mapa de procesos Institucional</t>
  </si>
  <si>
    <t>La medición de clima se realiza cada dos años, la intervención se realizó con base en los datos establecidos en el año 2021, la intervención de los resultados  de  evaluación de competencias se realizaron con base en los resultados del año 2022</t>
  </si>
  <si>
    <t xml:space="preserve">
Previo a la intervención y medición de cada uno de los instrumentos se ha ralizado sensibilización frente a la importancia de este tipo de ejercicios.  Sin embargo, no se ha cuenta con  la participación  de todos los lideres . 
</t>
  </si>
  <si>
    <t xml:space="preserve">Para la presente vigencia se han realizado las gestiones pertinentes para la medición de clima organizaciónal y riesgos psicosocial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</si>
  <si>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</si>
  <si>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1 de noviembre 2023: En el mes de octubre se incluyo la base de datos de la nomina en los nuevos servidores de la institución</t>
  </si>
  <si>
    <t xml:space="preserve">Se ha generado un conocimiento en el manejo y consulta de base de datos de manera empirica con el fin de dar soluciones inmediatas como se requieren en el area, sin embargo se hace necesario que esta formación se orgine de manera formal por parte del area de GTISI.
1 de noviembre 2023: Se solicitaron los SQL de los reportes del sistema de información y fueron creados directamente para ser generados desde reportes en Humano Web, evitando así demora en la entrega de la información 
</t>
  </si>
  <si>
    <t>Por Cambios normativos en el Plan de Desarrollo Nacional, se generó el cambio de ARL, esto conllevo a dejar de utilizar la herramienta virtual y construir una metodologia propia</t>
  </si>
  <si>
    <t>Cronograma de inspecciones de seguridad para la identificación de peligros y riesgos en las areas</t>
  </si>
  <si>
    <t>Se materializo un riesgo que se tenia identificado en la matriz con una valoración baja, la cual tuvo que haber sido actualizada a alta debido que el accidente fue grave</t>
  </si>
  <si>
    <t xml:space="preserve">Revisión y análisis del documento transferencia del conocimiento  (plan de relevo) teniendo en cuenta los grupos focales.
Diseño de formatos  y entrevistas 
Gestiones realizadas con las áreas involucradas el CRIE y SIG 
Diseño de sensibilización del proceso a través de la metafora </t>
  </si>
  <si>
    <t xml:space="preserve">Caracterización de la población </t>
  </si>
  <si>
    <t>Se encontraron 52 errores en los aplicativos de 1409 casos reportados en el software de Aranda para el 2do semestre.  Con este insumo se van a programar acciones de mejora para corregirlos.  
El riesgo se mantiene en el rango establecido 0,04%.</t>
  </si>
  <si>
    <t>no se tuvo afectación física en los servidores, ni en sus partes</t>
  </si>
  <si>
    <t>El resultado de la medición es cero ya que en el aplicativo de control de entrada y salida de equipos no se tiene elementos reportados como no ubicados en bodegas A.S.I          1/(1+480)=0</t>
  </si>
  <si>
    <t>No se han tenido problemas con el control, pero se debe seguir monitoreando.</t>
  </si>
  <si>
    <t>De los 8970 requerimientos de tipo contractual que ha recibido la Oficina Jurídica, así: Solicitudes de contratos perfeccionados y legalizados:3186; Actas de inicio:3168;Modificaciones a los contratos:292; Actas de liquidación:1756 y Actas de terminación:756, se han demorado en la atención 467.</t>
  </si>
  <si>
    <t>De los 3168 procesos publicados en el Secop, 457 fueron publicados de forma exremporánea, y hubo 0 procesos no publicados.</t>
  </si>
  <si>
    <t>De 31 procesos que se encuentran en curso,en 3  se condenó a la Universidad por falta de unificación de criterios de los jueces.</t>
  </si>
  <si>
    <t>Respecto a  la vigencia 2022 y 2023, a la fecha,  se reportan 5 demandas en contra de la Universidad asociadas a las causas priorizadas de la política de prevención del daño antijurídico, que para el caso son contrato realidad</t>
  </si>
  <si>
    <t>Con corte al 31 de agosto de 2023 (parcial), el Plan de Desarrollo Institucional cuenta con un avance de cumplimiento del  77.51% en sus tres niveles de gestión.  
Nivel de pilar:81.97%
Nivel de programa: 79.71%
Nivel de proyectos:  72.51%</t>
  </si>
  <si>
    <t>Tiempos de respuesta: 95%
Nivel de actualización de la información: 61%
Ambos indicadores tienen un comportamiento normal para la fecha de seguimiento.</t>
  </si>
  <si>
    <t>Se recibieron en el mes de Julio por parte de la universidad dos discos duros de 2Tb para la ejeución de la actividad.
Se realizó jornada de respaldo en el mes de junio</t>
  </si>
  <si>
    <t xml:space="preserve">A la fecha, el nivel de cumplimiento del cumplimiento del Plan de Mejoramiento Institucional ha avanzado en un 82.5%, con corte al segundo cuatrimestre respecto a la meta proyectada para el 2023. Este indicador se mide desde los resultados del PDI y los avances de la encuesta de MSU del Sistema de Gestión. </t>
  </si>
  <si>
    <t>A la fecha se adelantan obras de nueva infraestuctura las cuales se ecuentran alineaneadas al plan maestro y le apuntan a las metas del PDI. 
Indice Neto de ocupacion : 60,45 
Campus incluyente: 64 
Fortalecimiento de los medios educativos: 98
Fortalecimiento de la sostenibilidad y gestion del riesgo del campus: 59</t>
  </si>
  <si>
    <t xml:space="preserve">Se tiene como meta al 2023 terminar  14  contratos de obras y adecuaciones y amoblamiento , tendientes a mejorar la infraestructura del campus UTP , de estos procesos para el periodo se reportan 4  Procesos de diseño y/o consultorìa  terminados y 6 contratos de obras y adecuaciones y amoblamiento finalizados </t>
  </si>
  <si>
    <t xml:space="preserve">Se realizó el segundo seguimiento en el mes de abril,  acorde a los resultados del PDI, articulados con el PMI. </t>
  </si>
  <si>
    <t xml:space="preserve">Se adelanta el proceso para incorporar las observaciones derivadas del proceso de acreditación internacional institucional, y definir el Plan de Mejoramiento Internacional Institucional, que permita atender las observaciones respectivas. </t>
  </si>
  <si>
    <t xml:space="preserve">A la fecha los proyectos que se han contratado cuentan con sus respectivos estudios previos tales como pliegos de condiciones y/o terminos de referencia en los que se ha incluido lo convenido en el presente control. Para el periodo se anexa como soporte el pliego de una (1)  invitacion publica, una (1) invitacion privada y una (1) invitacion a ofertar para un total de tres (3) procesos. </t>
  </si>
  <si>
    <t xml:space="preserve">A la fecha se trabaja en el cierre de los procesos iniciados en la vigencia y se prepara el plan de accion de la siguiente vigencia, en tal sentido y luego de avanzar en estos temas prioritarios de programacion, se darà inicio con la generacion del  mencionado protocolo. </t>
  </si>
  <si>
    <t>Se programó la recepción de las transferencias primarias hasta el 31 de octubre de la presente vigencia, se recibieron a satisfacción 50 carpetas que equivaldrian a 25 mts lineales, actualizando la cantidad de archivos conservados en formato papel.</t>
  </si>
  <si>
    <t>Actualmente está pendiende la actualización de las TRD y el CCD. Del PGD se han actualizado 6 de los 8 procesos y los FUID tanto de los Archivos Central como Histórico presentan un avance de actualización de más del 97%.</t>
  </si>
  <si>
    <t>Los inventarios documentales del  Archivo Central se encuentra actualizado en un 97% y del  Archivo  Histórico se encuentran actualizados en un 98% con corte al 31 de octubre. El recibido de las transferencias primarias permitió la actualización de lo inventarios documentales.</t>
  </si>
  <si>
    <t>Con cierre al 31 de octubre dicha actividad  presenta avance en el inventario del Archivo Central, actualmente está en un 97% con    20,869 carpetas registradas. El inventario del  Archivo Histórico  presenta un avance del 98% con un total de 7,281  carpetas registradas. Los inventarios se pudieron actualizar conforme a la recepción de  58  transferencias primarias, recibidas a satisfacción de las dependencias académicas y administrativas  conforme al calendario establecido para recepción hasta el 31 de octubre.</t>
  </si>
  <si>
    <t>En la vigencia 2,022 se actualizaron las Series Documentales de las dependencias académicas y administrativas.  Para la para la vigencia 2023 se recibieron 2 solicitudes para la creación de las TRD de  nuevos programas académicos.</t>
  </si>
  <si>
    <t>Se pagó una factura con 60 días a la empresa IMPOINTER  dedbido al demora en  firma por parte del interventor</t>
  </si>
  <si>
    <t xml:space="preserve">Las dificultades se presentan por la asiganción de recursos los cuales no son suficientes para contratar la totalidad de las rutinas de matenimiento requeridas. 
En octubre 2023 se solicitaron recursos adiconales para atender necesidades de mantenimiento eléctrico.
</t>
  </si>
  <si>
    <t>En la vigencia 2022 se solicitó en el plan de necesidades la asignación de recursos para la compra de una planta eléctrica, a la fecha no han asignado los recursos.
Para la vigencia 2024 se incluyó nuevamente la solicitud de compra de dos plantas electricas.</t>
  </si>
  <si>
    <t>Se revisaron y analizaron los requerimientos técnicos para la contratación del mantenimiento electrico especializado, con base en esta información se contrataron servicios que a la fecha se encuentran en ejecución.</t>
  </si>
  <si>
    <t>Semanalmente se realiza revisón visual del nivel de los tanques de almacenamiento de agua.
En el mes de septiembre se realizó analisis de abastecimiento de agua potable en el campus, lo cual permitió establecer el número de días con suministro de agua potable.</t>
  </si>
  <si>
    <t>Se cuienta con un contrato para el mantenimiento de los equipos de bombeo instalados en los tanques de almacenamiento de agua.
Se cuenta con información periodica de las revisiones realizadas y las intervenciones ejecutadas para el normal funcionamiento de los equipos. El contrato se ha ejecutado en un 80%</t>
  </si>
  <si>
    <t>Los pagos del suministro de agua se realizan por debito automatico. Se llava registro de los valores y consumos por cada matricula.
Se continua con los registros y analisis de las variaciones en el consumo de agua lo cual impacta directamente en el costo del servicio</t>
  </si>
  <si>
    <t>Se creo cuenta especial con los funcionarios que intervienen en el proceso de pago tanto de almacén como de contabiolidad. 
En el mes de septiembre se realizó reunión con algunos supervisores y contabilidad con el objeto de socializar los controles a implementar</t>
  </si>
  <si>
    <t>Se vienen realizando seguimiento a los pagos a través del módulo consulta de PCTG.
Se detectó falta de información para consultar saldos de los CPCs, se solicito a PCT creación de este reporte.</t>
  </si>
  <si>
    <t xml:space="preserve">Se envian correos a los supervisores para firma diariamente, se revisa y se reenvia solicitando la intervención.
Se realiza sensibilización a los supervisores y proveedores sobre la importancia de entregar a tiempo los documentos para tramites de pago.
</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</si>
  <si>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</si>
  <si>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</si>
  <si>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De los 109 programas de pregrado y posgrado, se tiene como meta al año 2023 el 40% de los programa con curriculos renovados. (37 programas).                                                                                   A la fecha 36 programas (33% de la meta) han actualizado sus curriculos de acuerdo al PEI, la política académica curricular y las orientaciones institucionales para la renovación curricular, lo que representa el 81%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</si>
  <si>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</si>
  <si>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</si>
  <si>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ido aplicando la estrategia de enviar las actividades realizadas por la oficina de egresados a una base de datos de jefes de áreas para que lo difundan con sus equipos de trabajo</t>
  </si>
  <si>
    <t>Implementación de plataforma más ágil y amigable para el usuario</t>
  </si>
  <si>
    <t>Nuevas estrategias para la constante comunicación</t>
  </si>
  <si>
    <t>Aseguramiento del diligenciamiento de las encuestas de satisfacción y seguimiento</t>
  </si>
  <si>
    <t>Soporte Sistema</t>
  </si>
  <si>
    <t>Articulación con profesionales de apoyo de decanaturas</t>
  </si>
  <si>
    <t>Comunicación continua con empleadores</t>
  </si>
  <si>
    <t>Actividades con nuevos temas para la comunidad en general y egresados de otras instituciones</t>
  </si>
  <si>
    <t>Comunicación constante con empresas e instituciones y realización de actividades</t>
  </si>
  <si>
    <t xml:space="preserve">Con corte al 17 de noviembre de 2023 se han presentado un total de 709 PQRS, de las cuales 8 de ellas se respondieron por fuera de los tiempos establecidos en la Ley; lo cual corresponde a un 1% que es la meta definida para este indicador.
Sin embargo, es importante aclarar que este indicador se debe medir anual, contemplando toda la información de la vigencia, para contemplar todas las PQRS recibidas y atendidas en los tiempos definidos. 
De acuerdo con lo anterior, el valor final se reportaria en el mes de enero 2024 una vez se tenga el cierre de la vigencia. </t>
  </si>
  <si>
    <t>De los 61 acuerdos generados por el Consejo Académico y Superior que impactan financieramente a la universidad, analizados a fecha de corte 31 de octubre de 2023, se pudo verificar 54 de estos a través de los conceptos administrativos y financieros enviados por medio de memorandos. 
En el siguiente link se encuentra el acceso al documento que soporta la medición y verificación del alcance: 
https://docs.google.com/spreadsheets/d/1IzeCId-f3S1t0tH4CcqvWpcRGSMpN5XfOP6DFm0z8EI/edit#gid=975312494</t>
  </si>
  <si>
    <t xml:space="preserve">La generación de alertas está funcionando correctamente tanto por el aplicativo PQRS, como las que se envían automáticamente a los correos electrónicos de las dependencias que tengan PQRS pendientes por responder. </t>
  </si>
  <si>
    <t xml:space="preserve">Durante el II semestre de 2023 se han realizado varias acciones para socializar el Sistema PQRS y sus ajustes a las personas a quien les aplica esta información, así:
 * Se enviaron periódicamente tips con aspectos importantes del Sistema PQRS, a los correos electrónicos de las dependencias.
* Se realizaron 3 socializaciones: 1. Dirigida a todas las dependencias que tienen usuario en el sistema, 2. Dirigida a los jefes nuevos, 3. Dirigida al grupo de apoyo de la VAF.
* Se realizó una Campaña de Socialización del Sistema PQRS a través de Campus Al Día en el mes de marzo (2 publicaciones por semana), con tips y aspectos importantes sobre la normatividad.
Lo anterior ha permitido un mayor conocimiento de las dependencias sobre el manejo y atención de las PQRS. 
</t>
  </si>
  <si>
    <t>Se realizó el seguimiento por parte de la Alta Dirección en 14 reuniones del Comité directivo con corte al 31 de octubre de 2023.</t>
  </si>
  <si>
    <t xml:space="preserve">Se mantiene el control, y desde la Vicerrectoría Administrativa y Financiera se firmó por cada colaborador un "Acuerdo de Confidencialidad" en el mes de junio de 2023 </t>
  </si>
  <si>
    <t>Se realizó Backup en los meses de abril,  julio y noviembre.</t>
  </si>
  <si>
    <t>Se realizó mantenimiento de los computadores en el mes de julio para el SIG.</t>
  </si>
  <si>
    <t>Ya inició el curso de Educación financiera con diferentes temáticas que buscan concientizar a los usuarios sobre la toma de decisiones del manejo financiero. 
Así mismo, se han remitido Tips a la comunidad universitaria, con el objetivo de generar conciencia frente al manejo del presupuesto Institucional.</t>
  </si>
  <si>
    <t>Se continua recibiendo por parte de la Secretaria General el orden del día de las sesiones a realizarse para el comité directivo donde se analizan muchas de las decisiones a presentar en el Consejo Superior, en el cual vienen adjunto las propuestas de acuerdos para su respectivo análisis y emisión de concepto</t>
  </si>
  <si>
    <t xml:space="preserve">Se han gestionado 16 registros de software ante la Dirección Nacional de Derechos de Autor, se avanza en la validación e  implementación del protocolo requerido para  secretos empresariales y se tomó bajo custodia un secreto empresarial </t>
  </si>
  <si>
    <t>Se han caracterizado 28 activos de conocimiento a través de fichas Kick Off</t>
  </si>
  <si>
    <t>Mediante memorando 02-125-273 del 12 de octubre de 2022, se solicito la microfilmación de 10.000 historias académicas del cual nos informan mediante memorando 02-1122-111 que para la vigencia 2023, nos incluirian dentro del plan de microfilmación 2000 historias académicas de graduados
A la fecha se han enviado 300 historias académicas y tenemos reporte de la microfilmación de 220 en el archivo https://docs.google.com/spreadsheets/d/182NGX2thAiriTjt6HRYv7brW_WyovwLM/edit?usp=sharing&amp;ouid=115878616014962490313&amp;rtpof=true&amp;sd=true
Se enviaron 2003 historias académicas, pero en el registro de microfilmación figuran 1999 para un 99.80% de Historias Académicas microfilmadas para el 2023 - R1_Anexo 1</t>
  </si>
  <si>
    <t>Seguimiento Noviembre
- El calendario General 2023 (aunque sigue vigente el 20232), se ha modificado en un 99.96%, por situaciones externas o ampliación en las fechas de pago
- El Calendario de Graduaciones se ha modificado en un 99.97% por compromiso oficial Rectoria y porblemas en el diligenciamiento del formulario de solicitud de grado
- Calendario de Inscripcioes, se ha modificado en un 99.96% por adopción de la política de gratuidad del Gobierno Nacional
Seguimiento Julio
- El calendario general se ha cumplido en un 99.96% para el primer semestre de 2023.
- Se modifico la fecha de reinicio de clases del programa de Medicina para el segundo semestre de 2022 por bloque en la via por un deslizamiento
- No se programa 20231 para el programa de Medicina y los estudiantes de primer semestre se trasladan al 20232
- Se corrige en el calendario de Medicina para el 20232 la fecha de la cuarta semana de clases
- Los calendarios de grado se cumplieron al 99.98%
- Los calendarios de inscripciones para el 2023 se han cumplido en el 99.97%</t>
  </si>
  <si>
    <t>Seguimiento Noviembre 
Acta de Reunión 21, 26/05/2023,        Periodo Enero - Marzo, Realizado por        Brian Felipe Marín Arboleda, observación: No se encuentran observaciones que alteren el contenido de los certificados.
Acta de Reunón 30, 23/08/2023, Periodo Mayo - Julio, Realizado por Brian Felipe Marín Arboleda, observación: Incluir en la columna Forma de pago, la observación del pago el valor total cancelado por el estudiante, aclarando si se expiden 2 certificados o si fue un error del usuario en la consignación - Certificados 7011 y 6352
Acta de Reunón 53, 9/10/2023, Periodo Julio - Septiembre, Realizado por Ana María Muñoz Zapata, Se encontró: 
1. 6573: Estudiante de sexto (6) semestre que figuraba en primer (1) semestre, se solicita a Suany la revisión de la tabla de ubicación semestral
2. 7042: se certificaron 57 horas porque se multiplico la intensidad horaria semestral de 19 * 48, se indico que la forma correcta es multiplicando por el valor de los créditos académicos matriculados, siendo la intensidad horario correcta 33 horas semanales
3. 9513: El documento 42084369 no pertenece a la estudiante, pero en el certificado de estudios el documento de identidad 1089098439 si pertenece a María Camila Mejía Jiménez, se corrige en el listado de control para certificados expedidos"
Para el ultimo seguimito que se realizara en diciembre incluira los periodos Abril, Octubre - Diciembre.
- Se han realizado 5999 certificados, en seguimiento realizado en el mes de mayo no se encontraron inconsistencias en los certificados
- Se actualiza la estadistica de certificados en el archivo drive https://docs.google.com/spreadsheets/d/1zWhZ-NzlPzKWmeN43zUyrV6coK4B4yrf/edit?usp=sharing&amp;ouid=115878616014962490313&amp;rtpof=true&amp;sd=true
- Esta pendiente la actualización de las actualizaciones de las plantillas de certificados</t>
  </si>
  <si>
    <t>Seguimiento Noviembre
Se enviaron 2003 historias académicas, pero en el registro de microfilmación figuran 1999 para un 99.80% de Historias Académicas microfilmadas para el 2023 - R1_Anexo 1
Seguimiento Julio
se han microfilmado el 11% de las historias académicas programadas para la vigencia 2023</t>
  </si>
  <si>
    <t>Seguimiento Noviembre
Se organizaron 3340 historias académicas de estudiantes retirados de la universidad en el formato INVENTARIO DOCUMENTAL - R1_Anexo 2
Seguimiento Julio
Se revisaron 12071 historias académicas de graduados y 2941 historias académicas de retirados faltan organizar 2057 historias académicas</t>
  </si>
  <si>
    <t>Seguimiento Noviembre
Se revisaron un total de 2305 estudiantes matriculados en primer semestre de los cuales 6 estudiantes no aportaron su acta de grado.  Se bloqueo el recibo de pago para el 20232 sin recibir respuesta.  - R1_Anexo 3
Seguimiento Julio
Se revisaron 2305 historias académicas de matriculados en primer semestre de 2023, encontrando que 14 estudiantes no habian aportado el Acta de grado, razón por la cual se les bloqueo el recibo de pago para el 20232 y 7 aspirantes la enviaron para corregir la situación https://docs.google.com/spreadsheets/d/1fb9u1KFAlXgDThcGD-_zXMzvbz9H9DL-0Lt9nX5ynXE/edit?usp=sharing
Para el segundo semestre de 2023, se han revisado 1310 historias académicas pero esta tarea esta activa hasta la cuarta semana de clases. https://docs.google.com/spreadsheets/d/1NoZOZhxoGdPdDAqZ0IsrDzgWfzzwsuMKadDjiDpN_Pk/edit?usp=sharing</t>
  </si>
  <si>
    <t>Se realizo el seguimiento correspondiente a enero-abril en el mes de mayo, la segunda semana de agosto se relizó el seguimiento a mayo-Julio y en el mes de octubre al trimestre de julio-septiembre.</t>
  </si>
  <si>
    <t>Pendiente para  el segundo semestre de 2023 el control de las actividades del calendario por estar vigente</t>
  </si>
  <si>
    <t>Pendiente la programación de actividades para el primer semestre de 2024</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</si>
  <si>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</si>
  <si>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</si>
  <si>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</si>
  <si>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</si>
  <si>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</si>
  <si>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</si>
  <si>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</si>
  <si>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Implentar el proceso de unificacion de informacion entre facultades y dependencias de la UTP para la movilidad entrante de invitados internacionales.</t>
  </si>
  <si>
    <t>Asistencia III</t>
  </si>
  <si>
    <t>Número de sanciones generadas por Migración Colombia a la UTP</t>
  </si>
  <si>
    <t>El 17 de noviembre de 2023 se llevó a cabo una charla de migracion colombia con funcionarios del departamento de verificacion migratoria en el cual se convoca a toda la universidad por memorando, campus informa, redes y correo electronico, con el fin de actualizar a la comunidad universitaria en las modificaciones realizadas este año, adicional se solucionan preguntas acerca el tema migratorio en contratacion e invitados acaemicos</t>
  </si>
  <si>
    <t>Se publicado en la pagina y en capus informa la infografía de invitados internacionales detallando los pasos necesarios para traer realizar esta actividad, tambien se ha compartido esta informacion con los debidos instructivos a las dependencias y programas que realizan la solicitud al correo de cooperacion@utp.edu.co</t>
  </si>
  <si>
    <t>Se han elaborado los protocolos adecuados para llevar a cabo la difusión del proceso de invitados internacionales, esta informacion esta alineada con los cuadros del CNA, SNIES, y SIGER que se consolida semestralmente en la ORI .</t>
  </si>
  <si>
    <t>En el segundo semestre de 2023, se ha intensificado la divulgacion de la informacion de invitados internacionales en las instalaciones de la Universidad Tecnologica de Pereira.</t>
  </si>
  <si>
    <t>Revisión del cumplimiento de los estándares de habilitación en  plantilla de autoevaluación</t>
  </si>
  <si>
    <t>Asesoría especializada en  el proceso de habilitación en salud y su  sostenimiento</t>
  </si>
  <si>
    <t>Seguimiento al presupuesto asignado al proceso de habilitación</t>
  </si>
  <si>
    <t>Profesional contratista (líder de salud)</t>
  </si>
  <si>
    <t>Técnico (Contrato Prestación de Servicios Salud Integral)</t>
  </si>
  <si>
    <t>(No. de items de la autoevaluación que cumplen con los estandares de habilitación / Total de items de la autoevaluación de habilitación) * 100</t>
  </si>
  <si>
    <t>Capacitar al personal involucrado en los servicios de salud  sobre las normas y estandares de habilitación de servicios de salud con el fin de revisar y ajustar, si es del caso, la documentación asociada a la habilitación.</t>
  </si>
  <si>
    <t>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t>
  </si>
  <si>
    <t>Hacer seguimiento a las condiciones física de la insfraestructura en cumplimiento de su estandar, con   el fin de realizar el reporte a las dependencias pertinentes para la toma de las acciones requeridas en el proceso de habilitación y su sostenimiento</t>
  </si>
  <si>
    <t>CONTROL INTERNO</t>
  </si>
  <si>
    <t>OfICINA DE PLANEACION
MANTENIMIENTO  INSTITUCIONAL</t>
  </si>
  <si>
    <t>El cumplimiento de los criterios aumentó respecto de la última medición, sin embargo, los estandares de historia clínica e infraestructura continuan en desarrollo</t>
  </si>
  <si>
    <t>Todos los apoyos fueron entregados desde el primer día de clases para los estudiantes que contaban con el beneficio previamente, los apoyos para los estudiantes que lo solicitaron de manera posterior, fueron entregados posteriormente de acuerdo al avance en los estudios</t>
  </si>
  <si>
    <t>Los estandares de historia clínica e infraestructura se encuentran en no cumplimiento, ya que se estan realizando ajustes en el software y en la construcción del CAT</t>
  </si>
  <si>
    <t xml:space="preserve">En el momento se esta llevando a cabo la  asesoría para proceso de habilitación </t>
  </si>
  <si>
    <t xml:space="preserve">Esta en proceso la identificación de nuevas necesidades presupuestales  asociadas a la habilitación de los servicios </t>
  </si>
  <si>
    <t xml:space="preserve">Se continua realizando todas las gestiones y actividades  necesarias para la asignción de los CDP´s requeridos para dar respeusta a los servicios de apoyos económicos, se adicinaron los recursos necesarios al CDP para el bono de alimentación </t>
  </si>
  <si>
    <t xml:space="preserve">Se inicia levantamiento documental para incluir los procedimientos de SST en el proceso de Habilitación </t>
  </si>
  <si>
    <t>Desde promocion de la salud integral, la asesora determina cumplimiento en los criterios individuales, por lo que se centra en aumentar el cumplimiento en criterios que corresponden a SST o que son trasversales en el proceso</t>
  </si>
  <si>
    <t xml:space="preserve">Se entregan especificaciones al área de planeación frente a las condiciones de infraestructura del CAT. Asimismo, se realiza acompañamiento en visitia de Secretaría de Salud Municipal para concepto favorable </t>
  </si>
  <si>
    <t>Se han realizado las aperturas del sistema de solicitude conforme a lo planeado y a las necesidades, para dar respuesta a los estudiantes y sus requerimientos; sin embargo se hace necesario avanzar con el esquema de asignación de recursos a los estudiantes por parte del área de trabajo social, de tal forma que la asignación de los apoyos conforme la necesidad de los estudiantes sea mucho más agil y oportuna</t>
  </si>
  <si>
    <t>Se reviso de manera permanente, se generaron las alertas y se contó con la disponibilidad de recursos necesarios  para la entrega de los apoyos socioeconómicos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</si>
</sst>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yyyy;@"/>
    <numFmt numFmtId="165" formatCode="yyyy\-mm\-dd;@"/>
  </numFmts>
  <fonts count="43"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name val="Arial"/>
      <family val="2"/>
    </font>
    <font>
      <b/>
      <sz val="9"/>
      <color indexed="81"/>
      <name val="Tahoma"/>
      <family val="2"/>
    </font>
    <font>
      <sz val="9"/>
      <color indexed="81"/>
      <name val="Tahoma"/>
      <family val="2"/>
    </font>
    <font>
      <sz val="8"/>
      <color theme="1"/>
      <name val="Calibri"/>
      <family val="2"/>
      <scheme val="minor"/>
    </font>
    <font>
      <b/>
      <sz val="8"/>
      <color rgb="FF000000"/>
      <name val="Calibri"/>
      <family val="2"/>
      <scheme val="minor"/>
    </font>
    <font>
      <sz val="8"/>
      <color rgb="FF000000"/>
      <name val="Calibri"/>
      <family val="2"/>
      <scheme val="minor"/>
    </font>
  </fonts>
  <fills count="2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indexed="64"/>
      </patternFill>
    </fill>
    <fill>
      <patternFill patternType="solid">
        <fgColor rgb="FFE8FEE9"/>
        <bgColor indexed="64"/>
      </patternFill>
    </fill>
    <fill>
      <patternFill patternType="solid">
        <fgColor rgb="FFCCFFFF"/>
        <bgColor indexed="64"/>
      </patternFill>
    </fill>
    <fill>
      <patternFill patternType="solid">
        <fgColor rgb="FF00B0F0"/>
        <bgColor indexed="64"/>
      </patternFill>
    </fill>
    <fill>
      <patternFill patternType="solid">
        <fgColor rgb="FFFFCC00"/>
        <bgColor indexed="64"/>
      </patternFill>
    </fill>
    <fill>
      <patternFill patternType="solid">
        <fgColor theme="4" tint="0.79998168889431442"/>
        <bgColor indexed="64"/>
      </patternFill>
    </fill>
    <fill>
      <patternFill patternType="solid">
        <fgColor rgb="FFFF9F9F"/>
        <bgColor indexed="64"/>
      </patternFill>
    </fill>
    <fill>
      <patternFill patternType="solid">
        <fgColor rgb="FFFFFFCC"/>
      </patternFill>
    </fill>
    <fill>
      <patternFill patternType="solid">
        <fgColor rgb="FFFFFFCC"/>
        <bgColor rgb="FFFFFFCC"/>
      </patternFill>
    </fill>
  </fills>
  <borders count="9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3">
    <xf numFmtId="0" fontId="0" fillId="0" borderId="0"/>
    <xf numFmtId="9" fontId="5" fillId="0" borderId="0" applyFont="0" applyFill="0" applyBorder="0" applyAlignment="0" applyProtection="0"/>
    <xf numFmtId="0" fontId="37" fillId="23" borderId="88" applyNumberFormat="0" applyFont="0" applyAlignment="0" applyProtection="0"/>
  </cellStyleXfs>
  <cellXfs count="64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0" borderId="23"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23"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41" xfId="0" applyFont="1" applyFill="1" applyBorder="1" applyAlignment="1">
      <alignment horizontal="center" vertical="center" wrapText="1"/>
    </xf>
    <xf numFmtId="0" fontId="11" fillId="0" borderId="0" xfId="0" applyFont="1" applyBorder="1" applyAlignment="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28" fillId="8" borderId="30" xfId="0" applyFont="1" applyFill="1" applyBorder="1" applyAlignment="1">
      <alignment horizontal="center" vertical="center" wrapText="1"/>
    </xf>
    <xf numFmtId="0" fontId="28" fillId="4" borderId="41"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8" fillId="6" borderId="41" xfId="0" applyFont="1" applyFill="1" applyBorder="1" applyAlignment="1">
      <alignment horizontal="center" vertical="center" wrapText="1"/>
    </xf>
    <xf numFmtId="0" fontId="28" fillId="14" borderId="31"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41"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55" xfId="0" applyFont="1" applyBorder="1" applyAlignment="1">
      <alignment horizontal="left" wrapText="1"/>
    </xf>
    <xf numFmtId="0" fontId="3" fillId="0" borderId="61" xfId="0" applyFont="1" applyBorder="1" applyAlignment="1">
      <alignment horizontal="left" wrapText="1"/>
    </xf>
    <xf numFmtId="0" fontId="3" fillId="0" borderId="57" xfId="0" applyFont="1" applyBorder="1" applyAlignment="1">
      <alignment horizontal="left" wrapText="1"/>
    </xf>
    <xf numFmtId="0" fontId="32" fillId="15" borderId="65" xfId="0" applyFont="1" applyFill="1" applyBorder="1" applyAlignment="1">
      <alignment horizontal="center"/>
    </xf>
    <xf numFmtId="0" fontId="32" fillId="15" borderId="66" xfId="0" applyFont="1" applyFill="1" applyBorder="1" applyAlignment="1">
      <alignment horizontal="center"/>
    </xf>
    <xf numFmtId="0" fontId="32" fillId="15" borderId="41" xfId="0" applyFont="1" applyFill="1" applyBorder="1" applyAlignment="1">
      <alignment horizontal="center"/>
    </xf>
    <xf numFmtId="0" fontId="31" fillId="0" borderId="6" xfId="0" applyFont="1" applyFill="1" applyBorder="1" applyAlignment="1"/>
    <xf numFmtId="0" fontId="32" fillId="15" borderId="78" xfId="0" applyFont="1" applyFill="1" applyBorder="1" applyAlignment="1">
      <alignment horizontal="center"/>
    </xf>
    <xf numFmtId="0" fontId="3" fillId="0" borderId="53" xfId="0" applyFont="1" applyBorder="1" applyAlignment="1">
      <alignment horizontal="left"/>
    </xf>
    <xf numFmtId="0" fontId="3" fillId="0" borderId="55" xfId="0" applyFont="1" applyBorder="1" applyAlignment="1">
      <alignment horizontal="left"/>
    </xf>
    <xf numFmtId="0" fontId="3" fillId="0" borderId="53" xfId="0" applyFont="1" applyBorder="1" applyAlignment="1">
      <alignment vertical="center" wrapText="1"/>
    </xf>
    <xf numFmtId="0" fontId="3" fillId="0" borderId="55" xfId="0" applyFont="1" applyBorder="1" applyAlignment="1">
      <alignment vertical="center" wrapText="1"/>
    </xf>
    <xf numFmtId="0" fontId="3" fillId="0" borderId="57" xfId="0" applyFont="1" applyBorder="1" applyAlignment="1">
      <alignment vertical="center" wrapText="1"/>
    </xf>
    <xf numFmtId="0" fontId="3" fillId="0" borderId="79" xfId="0" applyFont="1" applyBorder="1" applyAlignment="1">
      <alignment vertical="center" wrapText="1"/>
    </xf>
    <xf numFmtId="0" fontId="3" fillId="0" borderId="61" xfId="0" applyFont="1" applyBorder="1" applyAlignment="1">
      <alignment vertical="center" wrapText="1"/>
    </xf>
    <xf numFmtId="0" fontId="3" fillId="0" borderId="12" xfId="0" applyFont="1" applyBorder="1" applyAlignment="1">
      <alignment vertical="center" wrapText="1"/>
    </xf>
    <xf numFmtId="0" fontId="3" fillId="0" borderId="81" xfId="0" applyFont="1" applyBorder="1" applyAlignment="1">
      <alignment vertical="center" wrapText="1"/>
    </xf>
    <xf numFmtId="0" fontId="29" fillId="0" borderId="53" xfId="0" applyFont="1" applyBorder="1" applyAlignment="1">
      <alignment vertical="center" wrapText="1"/>
    </xf>
    <xf numFmtId="0" fontId="29" fillId="0" borderId="55" xfId="0" applyFont="1" applyBorder="1" applyAlignment="1">
      <alignment vertical="center" wrapText="1"/>
    </xf>
    <xf numFmtId="0" fontId="29" fillId="0" borderId="61" xfId="0" applyFont="1" applyBorder="1" applyAlignment="1">
      <alignment vertical="center" wrapText="1"/>
    </xf>
    <xf numFmtId="0" fontId="3" fillId="0" borderId="83" xfId="0" applyFont="1" applyBorder="1" applyAlignment="1">
      <alignment vertical="center" wrapText="1"/>
    </xf>
    <xf numFmtId="0" fontId="29" fillId="0" borderId="81" xfId="0" applyFont="1" applyBorder="1" applyAlignment="1">
      <alignment vertical="center" wrapText="1"/>
    </xf>
    <xf numFmtId="0" fontId="29" fillId="0" borderId="55" xfId="0" applyFont="1" applyBorder="1" applyAlignment="1">
      <alignment wrapText="1"/>
    </xf>
    <xf numFmtId="0" fontId="29" fillId="0" borderId="83" xfId="0" applyFont="1" applyBorder="1" applyAlignment="1">
      <alignment vertical="center" wrapText="1"/>
    </xf>
    <xf numFmtId="0" fontId="3" fillId="0" borderId="77" xfId="0" applyFont="1" applyBorder="1" applyAlignment="1">
      <alignment vertical="center" wrapText="1"/>
    </xf>
    <xf numFmtId="0" fontId="3" fillId="0" borderId="81" xfId="0" applyFont="1" applyFill="1" applyBorder="1" applyAlignment="1">
      <alignment vertical="center" wrapText="1"/>
    </xf>
    <xf numFmtId="0" fontId="3" fillId="0" borderId="55" xfId="0" applyFont="1" applyFill="1" applyBorder="1" applyAlignment="1">
      <alignment vertical="center" wrapText="1"/>
    </xf>
    <xf numFmtId="0" fontId="3" fillId="0" borderId="83" xfId="0" applyFont="1" applyFill="1" applyBorder="1" applyAlignment="1">
      <alignment vertical="center" wrapText="1"/>
    </xf>
    <xf numFmtId="0" fontId="11" fillId="0" borderId="0"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xf>
    <xf numFmtId="0" fontId="1" fillId="10" borderId="0" xfId="0" applyFont="1" applyFill="1" applyBorder="1" applyAlignment="1">
      <alignment horizontal="center" vertical="center" textRotation="90"/>
    </xf>
    <xf numFmtId="0" fontId="2" fillId="10" borderId="2" xfId="0" applyFont="1" applyFill="1" applyBorder="1"/>
    <xf numFmtId="0" fontId="1" fillId="21" borderId="2" xfId="0" applyFont="1" applyFill="1" applyBorder="1" applyAlignment="1">
      <alignment horizontal="center" vertical="center"/>
    </xf>
    <xf numFmtId="0" fontId="1" fillId="20" borderId="2" xfId="0" applyFont="1" applyFill="1" applyBorder="1" applyAlignment="1">
      <alignment horizontal="center" vertical="center"/>
    </xf>
    <xf numFmtId="0" fontId="30" fillId="3" borderId="2" xfId="0" applyFont="1" applyFill="1" applyBorder="1" applyAlignment="1">
      <alignment horizontal="center" vertical="center"/>
    </xf>
    <xf numFmtId="0" fontId="1" fillId="3" borderId="2" xfId="0" applyFont="1" applyFill="1" applyBorder="1" applyAlignment="1">
      <alignment horizontal="center" vertical="center"/>
    </xf>
    <xf numFmtId="0" fontId="2" fillId="3" borderId="2" xfId="0" applyFont="1" applyFill="1" applyBorder="1"/>
    <xf numFmtId="0" fontId="30" fillId="20" borderId="2" xfId="0" applyFont="1" applyFill="1" applyBorder="1" applyAlignment="1">
      <alignment horizontal="center" vertical="center"/>
    </xf>
    <xf numFmtId="0" fontId="1" fillId="14" borderId="2" xfId="0" applyFont="1" applyFill="1" applyBorder="1" applyAlignment="1">
      <alignment horizontal="center" vertical="center"/>
    </xf>
    <xf numFmtId="0" fontId="2" fillId="20" borderId="2" xfId="0" applyFont="1" applyFill="1" applyBorder="1"/>
    <xf numFmtId="0" fontId="30" fillId="14" borderId="2" xfId="0" applyFont="1" applyFill="1" applyBorder="1" applyAlignment="1">
      <alignment horizontal="center" vertical="center"/>
    </xf>
    <xf numFmtId="0" fontId="2" fillId="14" borderId="2" xfId="0" applyFont="1" applyFill="1" applyBorder="1"/>
    <xf numFmtId="0" fontId="1" fillId="10" borderId="0" xfId="0" applyFont="1" applyFill="1" applyBorder="1" applyAlignment="1">
      <alignment horizontal="center" vertical="center"/>
    </xf>
    <xf numFmtId="0" fontId="1" fillId="21" borderId="2" xfId="0" applyFont="1" applyFill="1" applyBorder="1" applyAlignment="1">
      <alignment horizontal="center"/>
    </xf>
    <xf numFmtId="0" fontId="30" fillId="21" borderId="2" xfId="0" applyFont="1" applyFill="1" applyBorder="1" applyAlignment="1">
      <alignment horizontal="center"/>
    </xf>
    <xf numFmtId="0" fontId="2" fillId="10" borderId="0" xfId="0" applyFont="1" applyFill="1" applyBorder="1"/>
    <xf numFmtId="0" fontId="2" fillId="10" borderId="0" xfId="0" applyFont="1" applyFill="1" applyBorder="1" applyAlignment="1"/>
    <xf numFmtId="14" fontId="11" fillId="10"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xf>
    <xf numFmtId="0" fontId="11" fillId="2" borderId="1" xfId="0" applyFont="1" applyFill="1" applyBorder="1" applyAlignment="1" applyProtection="1">
      <alignment vertical="center" wrapText="1"/>
    </xf>
    <xf numFmtId="0" fontId="11" fillId="2" borderId="3" xfId="0" applyFont="1" applyFill="1" applyBorder="1" applyAlignment="1" applyProtection="1">
      <alignment vertical="center" wrapText="1"/>
    </xf>
    <xf numFmtId="0" fontId="11" fillId="0" borderId="0" xfId="0" applyFont="1" applyAlignment="1">
      <alignment vertical="center"/>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14" fontId="11" fillId="2" borderId="3" xfId="0" applyNumberFormat="1" applyFont="1" applyFill="1" applyBorder="1" applyAlignment="1" applyProtection="1">
      <alignment vertical="center" wrapText="1"/>
    </xf>
    <xf numFmtId="0" fontId="41" fillId="0" borderId="52" xfId="0" applyFont="1" applyBorder="1" applyAlignment="1">
      <alignment horizontal="center" vertical="center" wrapText="1"/>
    </xf>
    <xf numFmtId="0" fontId="42" fillId="0" borderId="53" xfId="0" applyFont="1" applyBorder="1" applyAlignment="1">
      <alignment horizontal="center" vertical="center" wrapText="1"/>
    </xf>
    <xf numFmtId="0" fontId="11" fillId="2" borderId="6" xfId="0" applyFont="1" applyFill="1" applyBorder="1" applyAlignment="1" applyProtection="1">
      <alignment horizontal="center" vertical="center" wrapText="1"/>
    </xf>
    <xf numFmtId="0" fontId="41" fillId="0" borderId="54" xfId="0" applyFont="1" applyBorder="1" applyAlignment="1">
      <alignment horizontal="center" vertical="center" wrapText="1"/>
    </xf>
    <xf numFmtId="0" fontId="42" fillId="10" borderId="55" xfId="0" applyFont="1" applyFill="1" applyBorder="1" applyAlignment="1">
      <alignment horizontal="center" vertical="center" wrapText="1"/>
    </xf>
    <xf numFmtId="165" fontId="42" fillId="10" borderId="55" xfId="0" applyNumberFormat="1" applyFont="1" applyFill="1" applyBorder="1" applyAlignment="1">
      <alignment horizontal="center" vertical="center" wrapText="1"/>
    </xf>
    <xf numFmtId="0" fontId="11" fillId="2" borderId="7"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41" fillId="0" borderId="56" xfId="0" applyFont="1" applyBorder="1" applyAlignment="1">
      <alignment horizontal="center" vertical="center" wrapText="1"/>
    </xf>
    <xf numFmtId="0" fontId="42" fillId="0" borderId="57" xfId="0" applyFont="1" applyBorder="1" applyAlignment="1">
      <alignment horizontal="center" vertical="center" wrapText="1"/>
    </xf>
    <xf numFmtId="0" fontId="16" fillId="15" borderId="38" xfId="0" applyFont="1" applyFill="1" applyBorder="1" applyAlignment="1" applyProtection="1">
      <alignment horizontal="center" vertical="center"/>
    </xf>
    <xf numFmtId="0" fontId="11" fillId="2" borderId="0" xfId="0" applyFont="1" applyFill="1" applyBorder="1" applyAlignment="1">
      <alignment horizontal="center" vertical="center" wrapText="1"/>
    </xf>
    <xf numFmtId="14" fontId="11" fillId="0" borderId="0" xfId="0" applyNumberFormat="1" applyFont="1" applyAlignment="1">
      <alignment vertical="center"/>
    </xf>
    <xf numFmtId="0" fontId="16" fillId="2" borderId="0" xfId="0" applyFont="1" applyFill="1" applyAlignment="1">
      <alignment horizontal="center" vertical="center" wrapText="1"/>
    </xf>
    <xf numFmtId="0" fontId="11" fillId="2" borderId="13" xfId="0" applyFont="1" applyFill="1" applyBorder="1" applyAlignment="1" applyProtection="1">
      <alignment vertical="center" wrapText="1"/>
    </xf>
    <xf numFmtId="0" fontId="11" fillId="10" borderId="13" xfId="0" applyFont="1" applyFill="1" applyBorder="1" applyAlignment="1" applyProtection="1">
      <alignment horizontal="center" vertical="center" wrapText="1"/>
    </xf>
    <xf numFmtId="14" fontId="11" fillId="10" borderId="13" xfId="0" applyNumberFormat="1" applyFont="1" applyFill="1" applyBorder="1" applyAlignment="1" applyProtection="1">
      <alignment horizontal="center" vertical="center" wrapText="1"/>
    </xf>
    <xf numFmtId="14" fontId="11" fillId="2" borderId="0" xfId="0" applyNumberFormat="1" applyFont="1" applyFill="1" applyAlignment="1">
      <alignment horizontal="center" vertical="center" wrapText="1"/>
    </xf>
    <xf numFmtId="0" fontId="11" fillId="3" borderId="2" xfId="0" applyFont="1" applyFill="1" applyBorder="1" applyAlignment="1" applyProtection="1">
      <alignment horizontal="center" vertical="center" wrapText="1"/>
      <protection locked="0"/>
    </xf>
    <xf numFmtId="14" fontId="11" fillId="2" borderId="2" xfId="0" applyNumberFormat="1"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xf>
    <xf numFmtId="0" fontId="11" fillId="10" borderId="2" xfId="0" applyFont="1" applyFill="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10" borderId="2" xfId="0" applyFont="1" applyFill="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10" borderId="2" xfId="0" applyFont="1" applyFill="1" applyBorder="1" applyAlignment="1" applyProtection="1">
      <alignment horizontal="left" vertical="center" wrapText="1"/>
      <protection locked="0"/>
    </xf>
    <xf numFmtId="0" fontId="11" fillId="2" borderId="2" xfId="0" applyFont="1" applyFill="1" applyBorder="1" applyAlignment="1" applyProtection="1">
      <alignment horizontal="left" vertical="center" wrapText="1"/>
      <protection locked="0"/>
    </xf>
    <xf numFmtId="0" fontId="11" fillId="10" borderId="2" xfId="0" applyFont="1" applyFill="1" applyBorder="1" applyAlignment="1" applyProtection="1">
      <alignment horizontal="justify" vertical="center" wrapText="1"/>
      <protection locked="0"/>
    </xf>
    <xf numFmtId="0" fontId="11" fillId="2" borderId="2" xfId="0" applyFont="1" applyFill="1" applyBorder="1" applyAlignment="1" applyProtection="1">
      <alignment horizontal="justify" vertical="center" wrapText="1"/>
      <protection locked="0"/>
    </xf>
    <xf numFmtId="0" fontId="11" fillId="0" borderId="2" xfId="0" applyFont="1" applyBorder="1" applyAlignment="1" applyProtection="1">
      <alignment vertical="center" wrapText="1"/>
      <protection locked="0"/>
    </xf>
    <xf numFmtId="0" fontId="11" fillId="2" borderId="49"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13" xfId="0" applyFont="1" applyFill="1" applyBorder="1" applyAlignment="1" applyProtection="1">
      <alignment horizontal="center" vertical="center" wrapText="1"/>
      <protection locked="0"/>
    </xf>
    <xf numFmtId="0" fontId="11" fillId="2" borderId="50"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2" borderId="0" xfId="0" applyFont="1" applyFill="1" applyAlignment="1" applyProtection="1">
      <alignment horizontal="center" vertical="center" wrapText="1"/>
    </xf>
    <xf numFmtId="14" fontId="11" fillId="0" borderId="0" xfId="0" applyNumberFormat="1" applyFont="1" applyBorder="1" applyAlignment="1">
      <alignment horizontal="center" vertical="center" wrapText="1"/>
    </xf>
    <xf numFmtId="0" fontId="11" fillId="6" borderId="0" xfId="0" applyFont="1" applyFill="1" applyAlignment="1">
      <alignment horizontal="center" vertical="center" wrapText="1"/>
    </xf>
    <xf numFmtId="0" fontId="11" fillId="6" borderId="0" xfId="0" applyFont="1" applyFill="1" applyAlignment="1" applyProtection="1">
      <alignment horizontal="center" vertical="center" wrapText="1"/>
      <protection hidden="1"/>
    </xf>
    <xf numFmtId="14" fontId="11" fillId="6" borderId="0" xfId="0" applyNumberFormat="1" applyFont="1" applyFill="1" applyAlignment="1">
      <alignment horizontal="center" vertical="center" wrapText="1"/>
    </xf>
    <xf numFmtId="0" fontId="11" fillId="2" borderId="48"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16" fillId="2" borderId="0" xfId="0" applyFont="1" applyFill="1" applyAlignment="1" applyProtection="1">
      <alignment horizontal="center" vertical="center" wrapText="1"/>
      <protection hidden="1"/>
    </xf>
    <xf numFmtId="0" fontId="11" fillId="2" borderId="4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1" fillId="2" borderId="3" xfId="0" applyFont="1" applyFill="1" applyBorder="1" applyAlignment="1">
      <alignment vertical="center" wrapText="1"/>
    </xf>
    <xf numFmtId="0" fontId="11" fillId="0" borderId="18" xfId="0" applyFont="1" applyBorder="1" applyAlignment="1">
      <alignment horizontal="center" vertical="center" wrapText="1"/>
    </xf>
    <xf numFmtId="0" fontId="11" fillId="2" borderId="6" xfId="0" applyFont="1" applyFill="1" applyBorder="1" applyAlignment="1">
      <alignment vertical="center" wrapText="1"/>
    </xf>
    <xf numFmtId="0" fontId="11" fillId="2" borderId="33" xfId="0" applyFont="1" applyFill="1" applyBorder="1" applyAlignment="1">
      <alignment horizontal="center" vertical="center" wrapText="1"/>
    </xf>
    <xf numFmtId="0" fontId="11" fillId="2" borderId="85" xfId="0" applyFont="1" applyFill="1" applyBorder="1" applyAlignment="1">
      <alignment horizontal="center" vertical="center" wrapText="1"/>
    </xf>
    <xf numFmtId="0" fontId="11" fillId="0" borderId="30" xfId="0" applyFont="1" applyBorder="1" applyAlignment="1">
      <alignment vertical="center" wrapText="1"/>
    </xf>
    <xf numFmtId="0" fontId="11" fillId="2" borderId="51" xfId="0" applyFont="1" applyFill="1" applyBorder="1" applyAlignment="1">
      <alignment horizontal="center" vertical="center" wrapText="1"/>
    </xf>
    <xf numFmtId="0" fontId="11" fillId="10" borderId="48"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6" xfId="0" applyFont="1" applyFill="1" applyBorder="1" applyAlignment="1">
      <alignment horizontal="center" vertical="center" wrapText="1"/>
    </xf>
    <xf numFmtId="14" fontId="11" fillId="2" borderId="22" xfId="0" applyNumberFormat="1"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16" borderId="0" xfId="0" applyFont="1" applyFill="1" applyAlignment="1">
      <alignment horizontal="center" vertical="center" wrapText="1"/>
    </xf>
    <xf numFmtId="0" fontId="11" fillId="0" borderId="22" xfId="0" applyFont="1" applyBorder="1" applyAlignment="1">
      <alignment horizontal="justify" vertical="center" wrapText="1"/>
    </xf>
    <xf numFmtId="0" fontId="11" fillId="19" borderId="33" xfId="0" applyFont="1" applyFill="1" applyBorder="1" applyAlignment="1">
      <alignment horizontal="center" vertical="center" wrapText="1"/>
    </xf>
    <xf numFmtId="0" fontId="11" fillId="19" borderId="2"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2" xfId="0" applyFont="1" applyBorder="1" applyAlignment="1">
      <alignment vertical="center" wrapText="1"/>
    </xf>
    <xf numFmtId="0" fontId="11" fillId="0" borderId="86" xfId="0" applyFont="1" applyBorder="1" applyAlignment="1">
      <alignment vertical="center" wrapText="1"/>
    </xf>
    <xf numFmtId="0" fontId="11" fillId="10" borderId="49"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6" borderId="15" xfId="0" applyFont="1" applyFill="1" applyBorder="1" applyAlignment="1">
      <alignment horizontal="center" vertical="center" wrapText="1"/>
    </xf>
    <xf numFmtId="0" fontId="11" fillId="16" borderId="13" xfId="0" applyFont="1" applyFill="1" applyBorder="1" applyAlignment="1">
      <alignment horizontal="center" vertical="center" wrapText="1"/>
    </xf>
    <xf numFmtId="0" fontId="11" fillId="16" borderId="32"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11" fillId="0" borderId="22" xfId="0" applyFont="1" applyBorder="1" applyAlignment="1">
      <alignment horizontal="justify" vertical="center"/>
    </xf>
    <xf numFmtId="0" fontId="11" fillId="2" borderId="7" xfId="0" applyFont="1" applyFill="1" applyBorder="1" applyAlignment="1">
      <alignment horizontal="center" vertical="center" wrapText="1"/>
    </xf>
    <xf numFmtId="0" fontId="11" fillId="2" borderId="4" xfId="0" applyFont="1" applyFill="1" applyBorder="1" applyAlignment="1">
      <alignment horizontal="center" vertical="center" wrapText="1"/>
    </xf>
    <xf numFmtId="14" fontId="11" fillId="2" borderId="5" xfId="0" applyNumberFormat="1"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14"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11" fillId="0" borderId="5" xfId="0" applyFont="1" applyBorder="1" applyAlignment="1">
      <alignment horizontal="justify" vertical="center" wrapText="1"/>
    </xf>
    <xf numFmtId="0" fontId="11" fillId="0" borderId="33" xfId="0" applyFont="1" applyBorder="1" applyAlignment="1">
      <alignment horizontal="center" vertical="center" wrapText="1"/>
    </xf>
    <xf numFmtId="0" fontId="11" fillId="0" borderId="31" xfId="0" applyFont="1" applyBorder="1" applyAlignment="1">
      <alignment vertical="center" wrapText="1"/>
    </xf>
    <xf numFmtId="0" fontId="11" fillId="0" borderId="14"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6"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6" fillId="0" borderId="0" xfId="0" applyFont="1" applyBorder="1" applyAlignment="1" applyProtection="1">
      <alignment horizontal="center" vertical="center" wrapText="1"/>
      <protection hidden="1"/>
    </xf>
    <xf numFmtId="0" fontId="16"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1" fillId="10" borderId="3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6" fillId="2" borderId="0" xfId="0" applyFont="1" applyFill="1" applyBorder="1" applyAlignment="1" applyProtection="1">
      <alignment horizontal="center" vertical="center" wrapText="1"/>
      <protection hidden="1"/>
    </xf>
    <xf numFmtId="0" fontId="11" fillId="2" borderId="35"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19" borderId="49" xfId="0" applyFont="1" applyFill="1" applyBorder="1" applyAlignment="1">
      <alignment horizontal="center" vertical="center" wrapText="1"/>
    </xf>
    <xf numFmtId="0" fontId="11" fillId="19" borderId="14"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10" borderId="0" xfId="0" applyFont="1" applyFill="1" applyBorder="1" applyAlignment="1" applyProtection="1">
      <alignment horizontal="center" vertical="center" wrapText="1"/>
      <protection hidden="1"/>
    </xf>
    <xf numFmtId="0" fontId="16" fillId="10" borderId="0" xfId="0" applyFont="1" applyFill="1" applyBorder="1" applyAlignment="1" applyProtection="1">
      <alignment horizontal="center" vertical="center" wrapText="1"/>
      <protection hidden="1"/>
    </xf>
    <xf numFmtId="0" fontId="16" fillId="10" borderId="0" xfId="0" applyFont="1" applyFill="1" applyBorder="1" applyAlignment="1">
      <alignment vertical="center" wrapText="1"/>
    </xf>
    <xf numFmtId="14" fontId="16"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wrapText="1"/>
    </xf>
    <xf numFmtId="0" fontId="11" fillId="10" borderId="0" xfId="0" applyFont="1" applyFill="1" applyBorder="1" applyAlignment="1">
      <alignment vertical="center" wrapText="1"/>
    </xf>
    <xf numFmtId="14" fontId="11"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xf>
    <xf numFmtId="0" fontId="11" fillId="10" borderId="0" xfId="0" applyFont="1" applyFill="1" applyBorder="1" applyAlignment="1">
      <alignment vertical="center"/>
    </xf>
    <xf numFmtId="0" fontId="11" fillId="2" borderId="10"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0" xfId="0" applyFont="1" applyFill="1" applyAlignment="1">
      <alignment horizontal="center" vertical="center" wrapText="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vertical="center" wrapText="1"/>
    </xf>
    <xf numFmtId="0" fontId="11" fillId="2" borderId="8" xfId="0" applyFont="1" applyFill="1" applyBorder="1" applyAlignment="1" applyProtection="1">
      <alignment vertical="center" wrapText="1"/>
    </xf>
    <xf numFmtId="0" fontId="11" fillId="10" borderId="3" xfId="0" applyFont="1" applyFill="1" applyBorder="1" applyAlignment="1" applyProtection="1">
      <alignment vertical="center" wrapText="1"/>
    </xf>
    <xf numFmtId="0" fontId="11" fillId="2" borderId="3" xfId="0" applyFont="1" applyFill="1" applyBorder="1" applyAlignment="1" applyProtection="1">
      <alignment horizontal="center" vertical="center" wrapText="1"/>
      <protection hidden="1"/>
    </xf>
    <xf numFmtId="14" fontId="11" fillId="0" borderId="52" xfId="0" applyNumberFormat="1" applyFont="1" applyBorder="1" applyAlignment="1">
      <alignment horizontal="center" vertical="center" wrapText="1"/>
    </xf>
    <xf numFmtId="0" fontId="16" fillId="0" borderId="62" xfId="0" applyFont="1" applyBorder="1" applyAlignment="1">
      <alignment horizontal="center" vertical="center" wrapText="1"/>
    </xf>
    <xf numFmtId="0" fontId="11" fillId="10" borderId="53" xfId="0" applyFont="1" applyFill="1" applyBorder="1" applyAlignment="1">
      <alignment horizontal="center" vertical="center" wrapText="1"/>
    </xf>
    <xf numFmtId="0" fontId="11" fillId="2" borderId="6" xfId="0" applyFont="1" applyFill="1" applyBorder="1" applyAlignment="1" applyProtection="1">
      <alignment vertical="center" wrapText="1"/>
    </xf>
    <xf numFmtId="0" fontId="11" fillId="2" borderId="0" xfId="0" applyFont="1" applyFill="1" applyBorder="1" applyAlignment="1" applyProtection="1">
      <alignment vertical="center" wrapText="1"/>
    </xf>
    <xf numFmtId="14" fontId="11" fillId="0" borderId="54" xfId="0" applyNumberFormat="1" applyFont="1" applyBorder="1" applyAlignment="1">
      <alignment horizontal="center" vertical="center" wrapText="1"/>
    </xf>
    <xf numFmtId="0" fontId="16" fillId="0" borderId="63" xfId="0" applyFont="1" applyBorder="1" applyAlignment="1">
      <alignment horizontal="center" vertical="center" wrapText="1"/>
    </xf>
    <xf numFmtId="0" fontId="11" fillId="10" borderId="55" xfId="0" applyFont="1" applyFill="1" applyBorder="1" applyAlignment="1">
      <alignment horizontal="center" vertical="center" wrapText="1"/>
    </xf>
    <xf numFmtId="165" fontId="11" fillId="10" borderId="55" xfId="0" applyNumberFormat="1" applyFont="1" applyFill="1" applyBorder="1" applyAlignment="1">
      <alignment horizontal="center" vertical="center" wrapText="1"/>
    </xf>
    <xf numFmtId="14" fontId="11" fillId="0" borderId="60" xfId="0" applyNumberFormat="1" applyFont="1" applyBorder="1" applyAlignment="1">
      <alignment horizontal="center" vertical="center" wrapText="1"/>
    </xf>
    <xf numFmtId="0" fontId="16" fillId="0" borderId="64" xfId="0" applyFont="1" applyBorder="1" applyAlignment="1">
      <alignment horizontal="center" vertical="center" wrapText="1"/>
    </xf>
    <xf numFmtId="0" fontId="11" fillId="10" borderId="61" xfId="0" applyFont="1" applyFill="1" applyBorder="1" applyAlignment="1">
      <alignment horizontal="center" vertical="center" wrapText="1"/>
    </xf>
    <xf numFmtId="14" fontId="11" fillId="18" borderId="4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vertical="center" wrapText="1"/>
    </xf>
    <xf numFmtId="0" fontId="16" fillId="0" borderId="0" xfId="0" applyFont="1" applyFill="1" applyBorder="1" applyAlignment="1" applyProtection="1">
      <alignment vertical="center" wrapText="1"/>
    </xf>
    <xf numFmtId="0" fontId="16" fillId="9" borderId="38" xfId="0" applyFont="1" applyFill="1" applyBorder="1" applyAlignment="1" applyProtection="1">
      <alignment vertical="center" wrapText="1"/>
    </xf>
    <xf numFmtId="0" fontId="16" fillId="9" borderId="39"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14" fontId="11" fillId="2" borderId="0" xfId="0" applyNumberFormat="1" applyFont="1" applyFill="1" applyBorder="1" applyAlignment="1">
      <alignment horizontal="center" vertical="center" wrapText="1"/>
    </xf>
    <xf numFmtId="0" fontId="16" fillId="0" borderId="0" xfId="0" applyFont="1" applyAlignment="1">
      <alignment horizontal="center" vertical="center"/>
    </xf>
    <xf numFmtId="0" fontId="11" fillId="0" borderId="0" xfId="0" applyFont="1" applyFill="1" applyBorder="1" applyAlignment="1" applyProtection="1">
      <alignment horizontal="center" vertical="center" wrapText="1"/>
      <protection locked="0"/>
    </xf>
    <xf numFmtId="0" fontId="11" fillId="2" borderId="2" xfId="0" quotePrefix="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protection locked="0"/>
    </xf>
    <xf numFmtId="0" fontId="11" fillId="2" borderId="0" xfId="0" applyFont="1" applyFill="1" applyBorder="1" applyAlignment="1" applyProtection="1">
      <alignment vertical="center" wrapText="1"/>
      <protection locked="0"/>
    </xf>
    <xf numFmtId="0" fontId="11" fillId="2" borderId="0" xfId="0" quotePrefix="1"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hidden="1"/>
    </xf>
    <xf numFmtId="0" fontId="16" fillId="2" borderId="3"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4" xfId="0" applyFont="1" applyFill="1" applyBorder="1" applyAlignment="1" applyProtection="1">
      <alignment vertical="center"/>
    </xf>
    <xf numFmtId="0" fontId="16" fillId="15" borderId="44"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10" borderId="0" xfId="0" applyFont="1" applyFill="1" applyBorder="1" applyAlignment="1" applyProtection="1">
      <alignment vertical="center" wrapText="1"/>
    </xf>
    <xf numFmtId="0" fontId="16" fillId="9" borderId="42" xfId="0" applyFont="1" applyFill="1" applyBorder="1" applyAlignment="1" applyProtection="1">
      <alignment vertical="center" wrapText="1"/>
    </xf>
    <xf numFmtId="0" fontId="16" fillId="9" borderId="17" xfId="0" applyFont="1" applyFill="1" applyBorder="1" applyAlignment="1" applyProtection="1">
      <alignment vertical="center" wrapText="1"/>
    </xf>
    <xf numFmtId="0" fontId="16" fillId="9" borderId="17" xfId="0" applyFont="1" applyFill="1" applyBorder="1" applyAlignment="1" applyProtection="1">
      <alignment horizontal="center" vertical="center" wrapText="1"/>
    </xf>
    <xf numFmtId="0" fontId="16" fillId="9" borderId="18" xfId="0" applyFont="1" applyFill="1" applyBorder="1" applyAlignment="1" applyProtection="1">
      <alignment vertical="center" wrapText="1"/>
    </xf>
    <xf numFmtId="0" fontId="16" fillId="10" borderId="2" xfId="0" applyFont="1" applyFill="1" applyBorder="1" applyAlignment="1" applyProtection="1">
      <alignment horizontal="center" vertical="center" wrapText="1"/>
    </xf>
    <xf numFmtId="9" fontId="16" fillId="9" borderId="2" xfId="0" applyNumberFormat="1"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protection hidden="1"/>
    </xf>
    <xf numFmtId="9" fontId="16" fillId="9" borderId="2" xfId="0" applyNumberFormat="1" applyFont="1" applyFill="1" applyBorder="1" applyAlignment="1" applyProtection="1">
      <alignment horizontal="center" vertical="center" wrapText="1"/>
      <protection hidden="1"/>
    </xf>
    <xf numFmtId="14" fontId="16" fillId="9"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protection hidden="1"/>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hidden="1"/>
    </xf>
    <xf numFmtId="14" fontId="11" fillId="0" borderId="2" xfId="0" applyNumberFormat="1" applyFont="1" applyFill="1" applyBorder="1" applyAlignment="1" applyProtection="1">
      <alignment horizontal="center" vertical="center" wrapText="1"/>
      <protection locked="0"/>
    </xf>
    <xf numFmtId="14" fontId="11" fillId="2" borderId="2" xfId="0" applyNumberFormat="1" applyFont="1" applyFill="1" applyBorder="1" applyAlignment="1">
      <alignment horizontal="center" vertical="center" wrapText="1"/>
    </xf>
    <xf numFmtId="0" fontId="11" fillId="10" borderId="42" xfId="0" applyFont="1" applyFill="1" applyBorder="1" applyAlignment="1" applyProtection="1">
      <alignment vertical="center" wrapText="1"/>
    </xf>
    <xf numFmtId="0" fontId="11" fillId="10" borderId="17" xfId="0" applyFont="1" applyFill="1" applyBorder="1" applyAlignment="1" applyProtection="1">
      <alignment vertical="center" wrapText="1"/>
    </xf>
    <xf numFmtId="0" fontId="16" fillId="10" borderId="14" xfId="0" applyFont="1" applyFill="1" applyBorder="1" applyAlignment="1" applyProtection="1">
      <alignment horizontal="center" vertical="center" wrapText="1"/>
    </xf>
    <xf numFmtId="0" fontId="16" fillId="9" borderId="14"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0" borderId="12" xfId="0" applyFont="1" applyFill="1" applyBorder="1" applyAlignment="1" applyProtection="1">
      <alignment horizontal="center" vertical="center" wrapText="1"/>
      <protection locked="0"/>
    </xf>
    <xf numFmtId="0" fontId="11" fillId="10" borderId="12"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hidden="1"/>
    </xf>
    <xf numFmtId="0" fontId="11" fillId="2" borderId="13" xfId="0" applyFont="1" applyFill="1" applyBorder="1" applyAlignment="1" applyProtection="1">
      <alignment horizontal="center" vertical="center" wrapText="1"/>
      <protection locked="0" hidden="1"/>
    </xf>
    <xf numFmtId="0" fontId="11" fillId="2" borderId="13" xfId="0" applyFont="1" applyFill="1" applyBorder="1" applyAlignment="1" applyProtection="1">
      <alignment horizontal="center" vertical="center" wrapText="1"/>
      <protection hidden="1"/>
    </xf>
    <xf numFmtId="14" fontId="11" fillId="2" borderId="13" xfId="0" applyNumberFormat="1" applyFont="1" applyFill="1" applyBorder="1" applyAlignment="1" applyProtection="1">
      <alignment horizontal="center" vertical="center" wrapText="1"/>
      <protection locked="0"/>
    </xf>
    <xf numFmtId="0" fontId="11" fillId="0" borderId="3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left" vertical="center" wrapText="1"/>
      <protection locked="0"/>
    </xf>
    <xf numFmtId="0" fontId="16" fillId="9" borderId="42" xfId="0" applyFont="1" applyFill="1" applyBorder="1" applyAlignment="1" applyProtection="1">
      <alignment horizontal="center" vertical="center" wrapText="1"/>
    </xf>
    <xf numFmtId="14" fontId="16" fillId="9" borderId="17" xfId="0" applyNumberFormat="1"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1" fillId="2" borderId="2" xfId="0"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14" xfId="0" applyFont="1" applyFill="1" applyBorder="1" applyAlignment="1" applyProtection="1">
      <alignment horizontal="center" vertical="center" wrapText="1"/>
      <protection locked="0"/>
    </xf>
    <xf numFmtId="0" fontId="11" fillId="10"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6" fillId="2" borderId="2" xfId="0" applyFont="1" applyFill="1" applyBorder="1" applyAlignment="1" applyProtection="1">
      <alignment horizontal="center" vertical="center" wrapText="1"/>
    </xf>
    <xf numFmtId="0" fontId="11" fillId="0" borderId="2" xfId="0" applyFont="1" applyBorder="1" applyAlignment="1" applyProtection="1">
      <alignment horizontal="center" vertical="center" wrapText="1"/>
      <protection locked="0"/>
    </xf>
    <xf numFmtId="9" fontId="11" fillId="0" borderId="2" xfId="0" applyNumberFormat="1"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hidden="1"/>
    </xf>
    <xf numFmtId="9" fontId="11" fillId="10" borderId="2" xfId="0" applyNumberFormat="1" applyFont="1" applyFill="1" applyBorder="1" applyAlignment="1" applyProtection="1">
      <alignment horizontal="center" vertical="center" wrapText="1"/>
      <protection locked="0"/>
    </xf>
    <xf numFmtId="0" fontId="11" fillId="10" borderId="14" xfId="0" applyFont="1" applyFill="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9" fontId="11" fillId="0" borderId="2" xfId="0" applyNumberFormat="1" applyFont="1" applyFill="1" applyBorder="1" applyAlignment="1" applyProtection="1">
      <alignment horizontal="center" vertical="center" wrapText="1"/>
      <protection locked="0"/>
    </xf>
    <xf numFmtId="0" fontId="16" fillId="2" borderId="2" xfId="0" applyFont="1" applyFill="1" applyBorder="1" applyAlignment="1">
      <alignment horizontal="center" vertical="center" wrapText="1"/>
    </xf>
    <xf numFmtId="0" fontId="11" fillId="3"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justify" vertical="center" wrapText="1"/>
      <protection locked="0"/>
    </xf>
    <xf numFmtId="0" fontId="11" fillId="10" borderId="2" xfId="0" applyFont="1" applyFill="1" applyBorder="1" applyAlignment="1" applyProtection="1">
      <alignment horizontal="justify" vertical="center" wrapText="1"/>
      <protection locked="0"/>
    </xf>
    <xf numFmtId="0" fontId="11" fillId="2" borderId="10"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0" borderId="10" xfId="0" applyFont="1" applyFill="1" applyBorder="1" applyAlignment="1" applyProtection="1">
      <alignment horizontal="center" vertical="center" wrapText="1"/>
      <protection locked="0"/>
    </xf>
    <xf numFmtId="0" fontId="11" fillId="0" borderId="28"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1" fontId="11" fillId="10" borderId="2" xfId="0" applyNumberFormat="1" applyFont="1" applyFill="1" applyBorder="1" applyAlignment="1" applyProtection="1">
      <alignment horizontal="center" vertical="center" wrapText="1"/>
      <protection locked="0"/>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hidden="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locked="0" hidden="1"/>
    </xf>
    <xf numFmtId="0" fontId="11" fillId="2" borderId="0"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locked="0"/>
    </xf>
    <xf numFmtId="0" fontId="16" fillId="2" borderId="0" xfId="0" applyFont="1" applyFill="1" applyBorder="1" applyAlignment="1" applyProtection="1">
      <alignment horizontal="center" vertical="center"/>
    </xf>
    <xf numFmtId="0" fontId="11" fillId="9" borderId="37" xfId="0" applyFont="1" applyFill="1" applyBorder="1" applyAlignment="1" applyProtection="1">
      <alignment horizontal="center" vertical="center" wrapText="1"/>
    </xf>
    <xf numFmtId="0" fontId="11" fillId="9" borderId="38" xfId="0"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9" borderId="58" xfId="0" applyFont="1" applyFill="1" applyBorder="1" applyAlignment="1" applyProtection="1">
      <alignment horizontal="center" vertical="center"/>
    </xf>
    <xf numFmtId="0" fontId="11" fillId="9" borderId="43" xfId="0" applyFont="1" applyFill="1" applyBorder="1" applyAlignment="1" applyProtection="1">
      <alignment horizontal="center" vertical="center"/>
    </xf>
    <xf numFmtId="0" fontId="11" fillId="9" borderId="44" xfId="0" applyFont="1" applyFill="1" applyBorder="1" applyAlignment="1" applyProtection="1">
      <alignment horizontal="center" vertical="center"/>
    </xf>
    <xf numFmtId="0" fontId="16" fillId="9" borderId="2" xfId="0" applyFont="1" applyFill="1" applyBorder="1" applyAlignment="1" applyProtection="1">
      <alignment horizontal="center" vertical="center" wrapText="1"/>
    </xf>
    <xf numFmtId="0" fontId="16" fillId="9" borderId="17" xfId="0" applyFont="1" applyFill="1" applyBorder="1" applyAlignment="1" applyProtection="1">
      <alignment horizontal="center" vertical="center" wrapText="1"/>
    </xf>
    <xf numFmtId="0" fontId="11" fillId="0" borderId="0" xfId="0" applyFont="1" applyAlignment="1">
      <alignment vertical="center"/>
    </xf>
    <xf numFmtId="0" fontId="16" fillId="9" borderId="18"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2" borderId="8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18" borderId="37" xfId="0" applyFont="1" applyFill="1" applyBorder="1" applyAlignment="1" applyProtection="1">
      <alignment horizontal="center" vertical="center"/>
      <protection locked="0"/>
    </xf>
    <xf numFmtId="0" fontId="11" fillId="18" borderId="38" xfId="0" applyFont="1" applyFill="1" applyBorder="1" applyAlignment="1" applyProtection="1">
      <alignment horizontal="center" vertical="center"/>
      <protection locked="0"/>
    </xf>
    <xf numFmtId="0" fontId="11" fillId="18" borderId="39" xfId="0" applyFont="1" applyFill="1" applyBorder="1" applyAlignment="1" applyProtection="1">
      <alignment horizontal="center" vertical="center"/>
      <protection locked="0"/>
    </xf>
    <xf numFmtId="1" fontId="11" fillId="0" borderId="2" xfId="1"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11" fillId="2" borderId="2" xfId="0" applyFont="1" applyFill="1" applyBorder="1" applyAlignment="1">
      <alignment horizontal="center" vertical="center" wrapText="1"/>
    </xf>
    <xf numFmtId="0" fontId="11" fillId="2" borderId="15"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hidden="1"/>
    </xf>
    <xf numFmtId="0" fontId="11" fillId="2" borderId="28"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locked="0"/>
    </xf>
    <xf numFmtId="0" fontId="16" fillId="10" borderId="2" xfId="0" applyFont="1" applyFill="1" applyBorder="1" applyAlignment="1" applyProtection="1">
      <alignment horizontal="center" vertical="center" wrapText="1"/>
      <protection locked="0"/>
    </xf>
    <xf numFmtId="0" fontId="11" fillId="10"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protection locked="0" hidden="1"/>
    </xf>
    <xf numFmtId="0" fontId="16" fillId="0" borderId="13"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11" fillId="2" borderId="13" xfId="0" applyFont="1" applyFill="1" applyBorder="1" applyAlignment="1">
      <alignment horizontal="center" vertical="center" wrapText="1"/>
    </xf>
    <xf numFmtId="0" fontId="16" fillId="2" borderId="4" xfId="0" applyFont="1" applyFill="1" applyBorder="1" applyAlignment="1" applyProtection="1">
      <alignment horizontal="center" vertical="center"/>
    </xf>
    <xf numFmtId="0" fontId="16" fillId="15" borderId="37" xfId="0" applyFont="1" applyFill="1" applyBorder="1" applyAlignment="1" applyProtection="1">
      <alignment horizontal="center" vertical="center"/>
    </xf>
    <xf numFmtId="0" fontId="16" fillId="15" borderId="38"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9" borderId="10"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17" borderId="37" xfId="0" applyFont="1" applyFill="1" applyBorder="1" applyAlignment="1" applyProtection="1">
      <alignment horizontal="center" vertical="center" wrapText="1"/>
    </xf>
    <xf numFmtId="0" fontId="11" fillId="17" borderId="38" xfId="0" applyFont="1" applyFill="1" applyBorder="1" applyAlignment="1" applyProtection="1">
      <alignment horizontal="center" vertical="center" wrapText="1"/>
    </xf>
    <xf numFmtId="0" fontId="11" fillId="17" borderId="39" xfId="0" applyFont="1" applyFill="1" applyBorder="1" applyAlignment="1" applyProtection="1">
      <alignment horizontal="center" vertical="center" wrapText="1"/>
    </xf>
    <xf numFmtId="164" fontId="11" fillId="17" borderId="37" xfId="0" applyNumberFormat="1" applyFont="1" applyFill="1" applyBorder="1" applyAlignment="1" applyProtection="1">
      <alignment horizontal="center" vertical="center" wrapText="1"/>
      <protection locked="0"/>
    </xf>
    <xf numFmtId="164" fontId="11" fillId="17" borderId="39" xfId="0" applyNumberFormat="1" applyFont="1" applyFill="1" applyBorder="1" applyAlignment="1" applyProtection="1">
      <alignment horizontal="center" vertical="center" wrapText="1"/>
      <protection locked="0"/>
    </xf>
    <xf numFmtId="0" fontId="11" fillId="0" borderId="2" xfId="0" applyFont="1" applyFill="1" applyBorder="1" applyAlignment="1" applyProtection="1">
      <alignment horizontal="center" vertical="center" wrapText="1"/>
    </xf>
    <xf numFmtId="0" fontId="11" fillId="2" borderId="6"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xf>
    <xf numFmtId="0" fontId="40" fillId="24" borderId="2" xfId="0" applyFont="1" applyFill="1" applyBorder="1" applyAlignment="1" applyProtection="1">
      <alignment horizontal="center" vertical="center" wrapText="1"/>
      <protection locked="0"/>
    </xf>
    <xf numFmtId="0" fontId="11" fillId="0" borderId="2" xfId="0" applyFont="1" applyBorder="1" applyProtection="1">
      <protection locked="0"/>
    </xf>
    <xf numFmtId="0" fontId="11" fillId="5" borderId="2" xfId="0" applyFont="1" applyFill="1" applyBorder="1" applyAlignment="1" applyProtection="1">
      <alignment horizontal="center" vertical="center" wrapText="1"/>
      <protection locked="0"/>
    </xf>
    <xf numFmtId="0" fontId="11" fillId="2" borderId="2" xfId="0" applyNumberFormat="1" applyFont="1" applyFill="1" applyBorder="1" applyAlignment="1" applyProtection="1">
      <alignment horizontal="center" vertical="center" wrapText="1"/>
    </xf>
    <xf numFmtId="0" fontId="11" fillId="5" borderId="2" xfId="1" applyNumberFormat="1" applyFont="1" applyFill="1" applyBorder="1" applyAlignment="1" applyProtection="1">
      <alignment horizontal="center" vertical="center" wrapText="1"/>
      <protection locked="0"/>
    </xf>
    <xf numFmtId="10" fontId="11" fillId="5" borderId="2" xfId="1" applyNumberFormat="1" applyFont="1" applyFill="1" applyBorder="1" applyAlignment="1" applyProtection="1">
      <alignment horizontal="center" vertical="center" wrapText="1"/>
      <protection locked="0"/>
    </xf>
    <xf numFmtId="9" fontId="11" fillId="5" borderId="2" xfId="1" applyNumberFormat="1" applyFont="1" applyFill="1" applyBorder="1" applyAlignment="1" applyProtection="1">
      <alignment horizontal="center" vertical="center" wrapText="1"/>
      <protection locked="0"/>
    </xf>
    <xf numFmtId="9" fontId="11" fillId="5" borderId="2" xfId="1" applyFont="1" applyFill="1" applyBorder="1" applyAlignment="1" applyProtection="1">
      <alignment horizontal="center" vertical="center" wrapText="1"/>
      <protection locked="0"/>
    </xf>
    <xf numFmtId="0" fontId="40" fillId="24" borderId="2" xfId="0" applyFont="1" applyFill="1" applyBorder="1" applyAlignment="1">
      <alignment horizontal="center" vertical="center" wrapText="1"/>
    </xf>
    <xf numFmtId="0" fontId="11" fillId="0" borderId="2" xfId="0" applyFont="1" applyBorder="1"/>
    <xf numFmtId="9" fontId="40" fillId="24" borderId="2" xfId="0" applyNumberFormat="1" applyFont="1" applyFill="1" applyBorder="1" applyAlignment="1">
      <alignment horizontal="center" vertical="center" wrapText="1"/>
    </xf>
    <xf numFmtId="10" fontId="40" fillId="24" borderId="2" xfId="0" applyNumberFormat="1" applyFont="1" applyFill="1" applyBorder="1" applyAlignment="1">
      <alignment horizontal="center" vertical="center" wrapText="1"/>
    </xf>
    <xf numFmtId="0" fontId="11" fillId="0" borderId="0" xfId="0" applyFont="1" applyFill="1" applyBorder="1" applyAlignment="1" applyProtection="1">
      <alignment horizontal="center" vertical="center" wrapText="1"/>
    </xf>
    <xf numFmtId="0" fontId="11" fillId="0" borderId="13" xfId="0" applyFont="1" applyBorder="1" applyProtection="1">
      <protection locked="0"/>
    </xf>
    <xf numFmtId="0" fontId="11" fillId="2" borderId="32" xfId="0" applyFont="1" applyFill="1" applyBorder="1" applyAlignment="1" applyProtection="1">
      <alignment horizontal="center" vertical="center" wrapText="1"/>
      <protection locked="0"/>
    </xf>
    <xf numFmtId="0" fontId="40" fillId="24" borderId="13" xfId="0" applyFont="1" applyFill="1" applyBorder="1" applyAlignment="1" applyProtection="1">
      <alignment horizontal="center" vertical="center" wrapText="1"/>
      <protection locked="0"/>
    </xf>
    <xf numFmtId="0" fontId="11" fillId="2" borderId="13" xfId="0" applyNumberFormat="1" applyFont="1" applyFill="1" applyBorder="1" applyAlignment="1" applyProtection="1">
      <alignment horizontal="center" vertical="center" wrapText="1"/>
    </xf>
    <xf numFmtId="0" fontId="40" fillId="23" borderId="2" xfId="2" applyFont="1" applyBorder="1" applyAlignment="1" applyProtection="1">
      <alignment horizontal="center" vertical="center" wrapText="1"/>
      <protection locked="0"/>
    </xf>
    <xf numFmtId="0" fontId="16" fillId="15" borderId="59" xfId="0" applyFont="1" applyFill="1" applyBorder="1" applyAlignment="1" applyProtection="1">
      <alignment horizontal="center" vertical="center" wrapText="1"/>
    </xf>
    <xf numFmtId="0" fontId="16" fillId="9" borderId="8" xfId="0" applyFont="1" applyFill="1" applyBorder="1" applyAlignment="1" applyProtection="1">
      <alignment horizontal="center" vertical="center" wrapText="1"/>
    </xf>
    <xf numFmtId="0" fontId="16" fillId="9" borderId="3" xfId="0" applyFont="1" applyFill="1" applyBorder="1" applyAlignment="1" applyProtection="1">
      <alignment horizontal="center" vertical="center" wrapText="1"/>
    </xf>
    <xf numFmtId="0" fontId="16" fillId="9" borderId="21" xfId="0" applyFont="1" applyFill="1" applyBorder="1" applyAlignment="1" applyProtection="1">
      <alignment horizontal="center" vertical="center" wrapText="1"/>
    </xf>
    <xf numFmtId="0" fontId="16" fillId="15" borderId="58" xfId="0" applyFont="1" applyFill="1" applyBorder="1" applyAlignment="1" applyProtection="1">
      <alignment horizontal="center" vertical="center"/>
    </xf>
    <xf numFmtId="0" fontId="16" fillId="15" borderId="44"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14" fontId="16" fillId="17" borderId="59" xfId="0" applyNumberFormat="1" applyFont="1" applyFill="1" applyBorder="1" applyAlignment="1" applyProtection="1">
      <alignment horizontal="center" vertical="center" wrapText="1"/>
      <protection locked="0"/>
    </xf>
    <xf numFmtId="0" fontId="16" fillId="17" borderId="45" xfId="0" applyFont="1" applyFill="1" applyBorder="1" applyAlignment="1" applyProtection="1">
      <alignment horizontal="center" vertical="center" wrapText="1"/>
      <protection locked="0"/>
    </xf>
    <xf numFmtId="0" fontId="11" fillId="17" borderId="37" xfId="0" applyFont="1" applyFill="1" applyBorder="1" applyAlignment="1" applyProtection="1">
      <alignment horizontal="center" vertical="center"/>
    </xf>
    <xf numFmtId="0" fontId="11" fillId="17" borderId="38" xfId="0" applyFont="1" applyFill="1" applyBorder="1" applyAlignment="1" applyProtection="1">
      <alignment horizontal="center" vertical="center"/>
    </xf>
    <xf numFmtId="0" fontId="11" fillId="17" borderId="39" xfId="0" applyFont="1" applyFill="1" applyBorder="1" applyAlignment="1" applyProtection="1">
      <alignment horizontal="center" vertical="center"/>
    </xf>
    <xf numFmtId="0" fontId="16" fillId="2" borderId="0" xfId="0" applyFont="1" applyFill="1" applyAlignment="1">
      <alignment horizontal="center" vertical="center" wrapText="1"/>
    </xf>
    <xf numFmtId="0" fontId="40" fillId="5" borderId="2" xfId="0" applyFont="1" applyFill="1" applyBorder="1" applyAlignment="1" applyProtection="1">
      <alignment horizontal="center" vertical="center" wrapText="1"/>
      <protection locked="0"/>
    </xf>
    <xf numFmtId="10" fontId="40" fillId="24" borderId="2" xfId="0" applyNumberFormat="1" applyFont="1" applyFill="1" applyBorder="1" applyAlignment="1" applyProtection="1">
      <alignment horizontal="center" vertical="center" wrapText="1"/>
      <protection locked="0"/>
    </xf>
    <xf numFmtId="0" fontId="40" fillId="24" borderId="67" xfId="0" applyFont="1" applyFill="1" applyBorder="1" applyAlignment="1" applyProtection="1">
      <alignment horizontal="center" vertical="center" wrapText="1"/>
      <protection locked="0"/>
    </xf>
    <xf numFmtId="0" fontId="11" fillId="0" borderId="67" xfId="0" applyFont="1" applyBorder="1" applyProtection="1">
      <protection locked="0"/>
    </xf>
    <xf numFmtId="0" fontId="11" fillId="0" borderId="89" xfId="0" applyFont="1" applyBorder="1" applyProtection="1">
      <protection locked="0"/>
    </xf>
    <xf numFmtId="0" fontId="40" fillId="24" borderId="90" xfId="0" applyFont="1" applyFill="1" applyBorder="1" applyAlignment="1" applyProtection="1">
      <alignment horizontal="center" vertical="center" wrapText="1"/>
      <protection locked="0"/>
    </xf>
    <xf numFmtId="0" fontId="40" fillId="24" borderId="91" xfId="0" applyFont="1" applyFill="1" applyBorder="1" applyAlignment="1" applyProtection="1">
      <alignment horizontal="center" vertical="center" wrapText="1"/>
      <protection locked="0"/>
    </xf>
    <xf numFmtId="0" fontId="11" fillId="0" borderId="92" xfId="0" applyFont="1" applyBorder="1" applyProtection="1">
      <protection locked="0"/>
    </xf>
    <xf numFmtId="0" fontId="16" fillId="0" borderId="0" xfId="0" applyFont="1" applyBorder="1" applyAlignment="1">
      <alignment horizontal="left" vertical="center" wrapText="1"/>
    </xf>
    <xf numFmtId="0" fontId="11" fillId="0" borderId="3" xfId="0" applyFont="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23" xfId="0" applyFont="1" applyBorder="1" applyAlignment="1">
      <alignment horizontal="center" vertical="top" wrapText="1"/>
    </xf>
    <xf numFmtId="0" fontId="16" fillId="0" borderId="29" xfId="0" applyFont="1" applyBorder="1" applyAlignment="1">
      <alignment horizontal="center" vertical="top"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20" xfId="0" applyFont="1" applyBorder="1" applyAlignment="1">
      <alignment horizontal="center" vertical="top" wrapText="1"/>
    </xf>
    <xf numFmtId="0" fontId="16" fillId="0" borderId="25" xfId="0" applyFont="1" applyBorder="1" applyAlignment="1">
      <alignment horizontal="center" vertical="top" wrapText="1"/>
    </xf>
    <xf numFmtId="0" fontId="14" fillId="0" borderId="0" xfId="0" applyFont="1" applyBorder="1" applyAlignment="1">
      <alignment horizontal="center"/>
    </xf>
    <xf numFmtId="0" fontId="14" fillId="0" borderId="22" xfId="0" applyFont="1" applyBorder="1" applyAlignment="1">
      <alignment horizontal="center"/>
    </xf>
    <xf numFmtId="0" fontId="16" fillId="0" borderId="22" xfId="0" applyFont="1" applyBorder="1" applyAlignment="1">
      <alignment horizontal="center" vertical="top" wrapText="1"/>
    </xf>
    <xf numFmtId="0" fontId="16" fillId="0" borderId="0" xfId="0" applyFont="1" applyBorder="1" applyAlignment="1">
      <alignment horizontal="center" vertical="center" wrapText="1"/>
    </xf>
    <xf numFmtId="0" fontId="15" fillId="0" borderId="0" xfId="0" applyFont="1" applyBorder="1" applyAlignment="1">
      <alignment horizontal="justify" vertical="top" wrapText="1"/>
    </xf>
    <xf numFmtId="0" fontId="16" fillId="0" borderId="7" xfId="0" applyFont="1" applyBorder="1" applyAlignment="1">
      <alignment horizontal="center" wrapText="1"/>
    </xf>
    <xf numFmtId="0" fontId="14" fillId="0" borderId="4" xfId="0" applyFont="1" applyBorder="1" applyAlignment="1">
      <alignment horizontal="center"/>
    </xf>
    <xf numFmtId="0" fontId="11" fillId="0" borderId="4" xfId="0" applyFont="1" applyBorder="1" applyAlignment="1">
      <alignment horizontal="center" vertical="top" wrapText="1"/>
    </xf>
    <xf numFmtId="0" fontId="14" fillId="0" borderId="3" xfId="0" applyFont="1" applyBorder="1" applyAlignment="1">
      <alignment horizontal="center"/>
    </xf>
    <xf numFmtId="0" fontId="11" fillId="0" borderId="0" xfId="0" quotePrefix="1" applyFont="1" applyBorder="1" applyAlignment="1">
      <alignment horizontal="left" vertical="center" wrapText="1"/>
    </xf>
    <xf numFmtId="0" fontId="11" fillId="0" borderId="0" xfId="0" applyFont="1" applyBorder="1" applyAlignment="1">
      <alignment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0" xfId="0" applyFont="1" applyBorder="1" applyAlignment="1">
      <alignment horizontal="left" vertical="top" wrapText="1"/>
    </xf>
    <xf numFmtId="0" fontId="16" fillId="0" borderId="26" xfId="0" applyFont="1" applyBorder="1" applyAlignment="1">
      <alignment horizontal="center" vertical="top" wrapText="1"/>
    </xf>
    <xf numFmtId="0" fontId="14" fillId="0" borderId="9" xfId="0" applyFont="1" applyBorder="1" applyAlignment="1">
      <alignment horizontal="center"/>
    </xf>
    <xf numFmtId="0" fontId="14" fillId="0" borderId="23" xfId="0" applyFont="1" applyBorder="1" applyAlignment="1">
      <alignment horizontal="center"/>
    </xf>
    <xf numFmtId="0" fontId="14" fillId="0" borderId="29" xfId="0" applyFont="1" applyBorder="1" applyAlignment="1">
      <alignment horizontal="center"/>
    </xf>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0" xfId="0" applyFont="1" applyBorder="1" applyAlignment="1">
      <alignment horizontal="center" vertical="top" wrapText="1"/>
    </xf>
    <xf numFmtId="0" fontId="11" fillId="0" borderId="0" xfId="0" quotePrefix="1" applyFont="1" applyFill="1" applyBorder="1" applyAlignment="1">
      <alignment horizontal="left" vertical="center" wrapText="1"/>
    </xf>
    <xf numFmtId="0" fontId="18" fillId="0" borderId="23" xfId="0" applyFont="1" applyBorder="1" applyAlignment="1">
      <alignment horizontal="center"/>
    </xf>
    <xf numFmtId="0" fontId="18" fillId="0" borderId="0" xfId="0" applyFont="1" applyBorder="1" applyAlignment="1">
      <alignment horizontal="center"/>
    </xf>
    <xf numFmtId="0" fontId="18" fillId="0" borderId="27" xfId="0" applyFont="1" applyBorder="1" applyAlignment="1">
      <alignment horizontal="center"/>
    </xf>
    <xf numFmtId="0" fontId="18" fillId="0" borderId="16" xfId="0" applyFont="1" applyBorder="1" applyAlignment="1">
      <alignment horizont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1" fillId="10" borderId="0" xfId="0" applyFont="1" applyFill="1" applyBorder="1" applyAlignment="1">
      <alignment horizontal="center" vertical="center" wrapText="1"/>
    </xf>
    <xf numFmtId="0" fontId="30" fillId="10" borderId="0" xfId="0" applyFont="1" applyFill="1" applyBorder="1" applyAlignment="1">
      <alignment horizontal="center" vertical="center" wrapText="1"/>
    </xf>
    <xf numFmtId="0" fontId="14" fillId="0" borderId="21" xfId="0" applyFont="1" applyFill="1" applyBorder="1" applyAlignment="1">
      <alignment horizontal="center"/>
    </xf>
    <xf numFmtId="0" fontId="14" fillId="0" borderId="22" xfId="0" applyFont="1" applyFill="1" applyBorder="1" applyAlignment="1">
      <alignment horizontal="center"/>
    </xf>
    <xf numFmtId="0" fontId="14" fillId="0" borderId="5" xfId="0" applyFont="1" applyFill="1" applyBorder="1" applyAlignment="1">
      <alignment horizontal="center"/>
    </xf>
    <xf numFmtId="0" fontId="23" fillId="11" borderId="24"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1"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8"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21" xfId="0" applyFont="1" applyBorder="1" applyAlignment="1">
      <alignment horizontal="center" vertical="top" wrapText="1"/>
    </xf>
    <xf numFmtId="0" fontId="16" fillId="0" borderId="5" xfId="0" applyFont="1" applyBorder="1" applyAlignment="1">
      <alignment horizontal="center" vertical="top" wrapText="1"/>
    </xf>
    <xf numFmtId="0" fontId="7" fillId="0" borderId="20" xfId="0" applyFont="1" applyBorder="1" applyAlignment="1">
      <alignment horizontal="center" vertical="top" wrapText="1"/>
    </xf>
    <xf numFmtId="0" fontId="7" fillId="0" borderId="25" xfId="0" applyFont="1" applyBorder="1" applyAlignment="1">
      <alignment horizontal="center" vertical="top" wrapText="1"/>
    </xf>
    <xf numFmtId="0" fontId="7" fillId="0" borderId="26"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2" fillId="10" borderId="40" xfId="0" applyFont="1" applyFill="1" applyBorder="1" applyAlignment="1">
      <alignment horizontal="center" vertical="center" wrapText="1"/>
    </xf>
    <xf numFmtId="0" fontId="2" fillId="10" borderId="3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31" xfId="0" applyFont="1" applyFill="1" applyBorder="1" applyAlignment="1">
      <alignment horizontal="center" vertical="center" wrapText="1"/>
    </xf>
    <xf numFmtId="0" fontId="1"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1" fillId="10" borderId="17"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1" fillId="10" borderId="18"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9" fillId="10" borderId="37" xfId="0" applyFont="1" applyFill="1" applyBorder="1" applyAlignment="1">
      <alignment horizontal="center" vertical="center" wrapText="1"/>
    </xf>
    <xf numFmtId="0" fontId="19" fillId="10" borderId="38" xfId="0" applyFont="1" applyFill="1" applyBorder="1" applyAlignment="1">
      <alignment horizontal="center" vertical="center" wrapText="1"/>
    </xf>
    <xf numFmtId="0" fontId="19" fillId="10" borderId="39" xfId="0" applyFont="1" applyFill="1" applyBorder="1" applyAlignment="1">
      <alignment horizontal="center" vertical="center" wrapText="1"/>
    </xf>
    <xf numFmtId="0" fontId="1" fillId="10" borderId="40" xfId="0" applyFont="1" applyFill="1" applyBorder="1" applyAlignment="1">
      <alignment horizontal="left" vertical="center" wrapText="1"/>
    </xf>
    <xf numFmtId="0" fontId="1" fillId="10" borderId="30" xfId="0" applyFont="1" applyFill="1" applyBorder="1" applyAlignment="1">
      <alignment horizontal="left" vertical="center" wrapText="1"/>
    </xf>
    <xf numFmtId="0" fontId="1" fillId="10" borderId="21"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1" xfId="0" applyFont="1" applyFill="1" applyBorder="1" applyAlignment="1">
      <alignment horizontal="center" vertical="center" wrapText="1"/>
    </xf>
    <xf numFmtId="0" fontId="1" fillId="21" borderId="2" xfId="0" applyFont="1" applyFill="1" applyBorder="1" applyAlignment="1">
      <alignment horizontal="center" vertical="center"/>
    </xf>
    <xf numFmtId="0" fontId="1" fillId="21" borderId="2" xfId="0" applyFont="1" applyFill="1" applyBorder="1" applyAlignment="1">
      <alignment horizontal="center" vertical="center" textRotation="90"/>
    </xf>
    <xf numFmtId="0" fontId="30" fillId="22" borderId="19" xfId="0" applyFont="1" applyFill="1" applyBorder="1" applyAlignment="1">
      <alignment horizontal="center" vertical="center"/>
    </xf>
    <xf numFmtId="0" fontId="30" fillId="22" borderId="33" xfId="0" applyFont="1" applyFill="1" applyBorder="1" applyAlignment="1">
      <alignment horizontal="center" vertical="center"/>
    </xf>
    <xf numFmtId="0" fontId="2" fillId="21" borderId="2" xfId="0" applyFont="1" applyFill="1" applyBorder="1" applyAlignment="1">
      <alignment horizontal="center"/>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30" fillId="10" borderId="17"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36" fillId="0" borderId="40"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35" fillId="0" borderId="71" xfId="0" applyFont="1" applyBorder="1" applyAlignment="1">
      <alignment horizontal="center" vertical="center" wrapText="1"/>
    </xf>
    <xf numFmtId="0" fontId="34" fillId="0" borderId="73" xfId="0" applyFont="1" applyBorder="1"/>
    <xf numFmtId="0" fontId="34" fillId="0" borderId="74" xfId="0" applyFont="1" applyBorder="1"/>
    <xf numFmtId="0" fontId="0" fillId="0" borderId="72" xfId="0" applyFont="1" applyBorder="1" applyAlignment="1">
      <alignment horizontal="center" vertical="center" wrapText="1"/>
    </xf>
    <xf numFmtId="0" fontId="34" fillId="0" borderId="67" xfId="0" applyFont="1" applyBorder="1" applyAlignment="1">
      <alignment vertical="center"/>
    </xf>
    <xf numFmtId="0" fontId="34" fillId="0" borderId="76" xfId="0" applyFont="1" applyBorder="1" applyAlignment="1">
      <alignment vertical="center"/>
    </xf>
    <xf numFmtId="0" fontId="35" fillId="0" borderId="73" xfId="0" applyFont="1" applyBorder="1" applyAlignment="1">
      <alignment horizontal="center" vertical="center" wrapText="1"/>
    </xf>
    <xf numFmtId="0" fontId="3" fillId="0" borderId="67" xfId="0" applyFont="1" applyBorder="1" applyAlignment="1">
      <alignment horizontal="center" vertical="center" wrapText="1"/>
    </xf>
    <xf numFmtId="0" fontId="34" fillId="0" borderId="67" xfId="0" applyFont="1" applyBorder="1"/>
    <xf numFmtId="0" fontId="34" fillId="0" borderId="70" xfId="0" applyFont="1" applyBorder="1"/>
    <xf numFmtId="0" fontId="35" fillId="0" borderId="80" xfId="0" applyFont="1" applyBorder="1" applyAlignment="1">
      <alignment horizontal="center" vertical="center" wrapText="1"/>
    </xf>
    <xf numFmtId="0" fontId="0" fillId="0" borderId="68" xfId="0" applyFont="1" applyBorder="1" applyAlignment="1">
      <alignment horizontal="center" vertical="center" wrapText="1"/>
    </xf>
    <xf numFmtId="0" fontId="33" fillId="0" borderId="80" xfId="0" applyFont="1" applyFill="1" applyBorder="1" applyAlignment="1">
      <alignment horizontal="center" vertical="center" wrapText="1"/>
    </xf>
    <xf numFmtId="0" fontId="34" fillId="0" borderId="73" xfId="0" applyFont="1" applyFill="1" applyBorder="1"/>
    <xf numFmtId="0" fontId="34" fillId="0" borderId="82" xfId="0" applyFont="1" applyFill="1" applyBorder="1"/>
    <xf numFmtId="0" fontId="3" fillId="0" borderId="68" xfId="0" applyFont="1" applyFill="1" applyBorder="1" applyAlignment="1">
      <alignment horizontal="center" vertical="center" wrapText="1"/>
    </xf>
    <xf numFmtId="0" fontId="3" fillId="0" borderId="67" xfId="0" applyFont="1" applyFill="1" applyBorder="1" applyAlignment="1">
      <alignment vertical="center" wrapText="1"/>
    </xf>
    <xf numFmtId="0" fontId="3" fillId="0" borderId="69" xfId="0" applyFont="1" applyFill="1" applyBorder="1" applyAlignment="1">
      <alignment vertical="center" wrapText="1"/>
    </xf>
    <xf numFmtId="0" fontId="33" fillId="0" borderId="71" xfId="0" applyFont="1" applyBorder="1" applyAlignment="1">
      <alignment horizontal="center" vertical="center" wrapText="1"/>
    </xf>
    <xf numFmtId="0" fontId="34" fillId="0" borderId="75" xfId="0" applyFont="1" applyBorder="1"/>
    <xf numFmtId="0" fontId="3" fillId="0" borderId="72" xfId="0" applyFont="1" applyBorder="1" applyAlignment="1">
      <alignment horizontal="center" vertical="center" wrapText="1"/>
    </xf>
    <xf numFmtId="0" fontId="34" fillId="0" borderId="67" xfId="0" applyFont="1" applyBorder="1" applyAlignment="1">
      <alignment vertical="center" wrapText="1"/>
    </xf>
    <xf numFmtId="0" fontId="34" fillId="0" borderId="75" xfId="0" applyFont="1" applyBorder="1" applyAlignment="1">
      <alignment vertical="center" wrapText="1"/>
    </xf>
    <xf numFmtId="0" fontId="29" fillId="0" borderId="68" xfId="0" applyFont="1" applyBorder="1" applyAlignment="1">
      <alignment horizontal="center" vertical="center" wrapText="1"/>
    </xf>
    <xf numFmtId="0" fontId="3" fillId="0" borderId="67" xfId="0" applyFont="1" applyBorder="1" applyAlignment="1">
      <alignment vertical="center" wrapText="1"/>
    </xf>
    <xf numFmtId="0" fontId="29" fillId="0" borderId="72" xfId="0" applyFont="1" applyBorder="1" applyAlignment="1">
      <alignment horizontal="center" vertical="center" wrapText="1"/>
    </xf>
    <xf numFmtId="0" fontId="3" fillId="0" borderId="76" xfId="0" applyFont="1" applyBorder="1" applyAlignment="1">
      <alignment vertical="center"/>
    </xf>
    <xf numFmtId="0" fontId="31" fillId="15" borderId="37" xfId="0" applyFont="1" applyFill="1" applyBorder="1" applyAlignment="1">
      <alignment horizontal="center"/>
    </xf>
    <xf numFmtId="0" fontId="31" fillId="15" borderId="38" xfId="0" applyFont="1" applyFill="1" applyBorder="1" applyAlignment="1">
      <alignment horizontal="center"/>
    </xf>
    <xf numFmtId="0" fontId="31" fillId="15" borderId="39" xfId="0" applyFont="1" applyFill="1" applyBorder="1" applyAlignment="1">
      <alignment horizontal="center"/>
    </xf>
    <xf numFmtId="0" fontId="0" fillId="0" borderId="67" xfId="0" applyFont="1" applyBorder="1" applyAlignment="1">
      <alignment horizontal="center" vertical="center" wrapText="1"/>
    </xf>
    <xf numFmtId="0" fontId="34" fillId="0" borderId="82" xfId="0" applyFont="1" applyBorder="1"/>
    <xf numFmtId="0" fontId="3" fillId="0" borderId="67" xfId="0" applyFont="1" applyBorder="1"/>
    <xf numFmtId="0" fontId="3" fillId="0" borderId="69" xfId="0" applyFont="1" applyBorder="1"/>
    <xf numFmtId="0" fontId="3" fillId="0" borderId="67" xfId="0" applyFont="1" applyBorder="1" applyAlignment="1">
      <alignment vertical="center"/>
    </xf>
    <xf numFmtId="0" fontId="3" fillId="0" borderId="69" xfId="0" applyFont="1" applyBorder="1" applyAlignment="1">
      <alignment vertical="center"/>
    </xf>
    <xf numFmtId="0" fontId="3" fillId="0" borderId="68" xfId="0" applyFont="1" applyBorder="1" applyAlignment="1">
      <alignment horizontal="center" vertical="center" wrapText="1"/>
    </xf>
  </cellXfs>
  <cellStyles count="3">
    <cellStyle name="Normal" xfId="0" builtinId="0"/>
    <cellStyle name="Notas" xfId="2" builtinId="10"/>
    <cellStyle name="Porcentaje" xfId="1" builtinId="5"/>
  </cellStyles>
  <dxfs count="50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none"/>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mediumGray"/>
      </fill>
    </dxf>
    <dxf>
      <fill>
        <patternFill patternType="mediumGray"/>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CLASIFICACIÓN</a:t>
            </a:r>
            <a:r>
              <a:rPr lang="en-US" baseline="0"/>
              <a:t> SEGÚN SEVERIDAD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166666666666667E-2"/>
          <c:y val="0.22203412073490814"/>
          <c:w val="0.95"/>
          <c:h val="0.7733362496354622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3C7-4402-A893-8FC84266581B}"/>
              </c:ext>
            </c:extLst>
          </c:dPt>
          <c:dPt>
            <c:idx val="1"/>
            <c:bubble3D val="0"/>
            <c:explosion val="11"/>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3C7-4402-A893-8FC84266581B}"/>
              </c:ext>
            </c:extLst>
          </c:dPt>
          <c:dPt>
            <c:idx val="2"/>
            <c:bubble3D val="0"/>
            <c:explosion val="5"/>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3C7-4402-A893-8FC8426658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ESCALA!$M$28:$M$30</c:f>
              <c:strCache>
                <c:ptCount val="3"/>
                <c:pt idx="0">
                  <c:v>GRAVE</c:v>
                </c:pt>
                <c:pt idx="1">
                  <c:v>MODERADO</c:v>
                </c:pt>
                <c:pt idx="2">
                  <c:v>LEVE</c:v>
                </c:pt>
              </c:strCache>
            </c:strRef>
          </c:cat>
          <c:val>
            <c:numRef>
              <c:f>ESCALA!$N$28:$N$30</c:f>
              <c:numCache>
                <c:formatCode>General</c:formatCode>
                <c:ptCount val="3"/>
                <c:pt idx="0">
                  <c:v>1</c:v>
                </c:pt>
                <c:pt idx="1">
                  <c:v>9</c:v>
                </c:pt>
                <c:pt idx="2">
                  <c:v>11</c:v>
                </c:pt>
              </c:numCache>
            </c:numRef>
          </c:val>
          <c:extLst>
            <c:ext xmlns:c16="http://schemas.microsoft.com/office/drawing/2014/chart" uri="{C3380CC4-5D6E-409C-BE32-E72D297353CC}">
              <c16:uniqueId val="{00000006-C3C7-4402-A893-8FC84266581B}"/>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85446</xdr:colOff>
      <xdr:row>0</xdr:row>
      <xdr:rowOff>0</xdr:rowOff>
    </xdr:from>
    <xdr:to>
      <xdr:col>1</xdr:col>
      <xdr:colOff>153683</xdr:colOff>
      <xdr:row>3</xdr:row>
      <xdr:rowOff>136071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46" y="0"/>
          <a:ext cx="796619" cy="60671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549490</xdr:colOff>
      <xdr:row>3</xdr:row>
      <xdr:rowOff>133350</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3450" cy="5619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59529</xdr:colOff>
      <xdr:row>0</xdr:row>
      <xdr:rowOff>0</xdr:rowOff>
    </xdr:from>
    <xdr:to>
      <xdr:col>1</xdr:col>
      <xdr:colOff>750092</xdr:colOff>
      <xdr:row>2</xdr:row>
      <xdr:rowOff>236724</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29" y="0"/>
          <a:ext cx="1047751" cy="94059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165100</xdr:colOff>
      <xdr:row>29</xdr:row>
      <xdr:rowOff>12700</xdr:rowOff>
    </xdr:from>
    <xdr:to>
      <xdr:col>20</xdr:col>
      <xdr:colOff>165100</xdr:colOff>
      <xdr:row>45</xdr:row>
      <xdr:rowOff>114300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UTP%20-%20RIESGOS/Equipo%20de%20Riesgos%202023/Primer%20Seguimiento%202023/UNIDADES%20ORGANIZACIONALES/Enviados%20incialmente/1er.%20Seguimiento%202023%20-%20Mapa%20de%20Riesgos%20-%20Gesti&#243;n%20Financier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 val="Soporte indicador"/>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826"/>
  <sheetViews>
    <sheetView showGridLines="0" tabSelected="1" view="pageBreakPreview" zoomScale="115" zoomScaleNormal="70" zoomScaleSheetLayoutView="115" workbookViewId="0">
      <pane xSplit="1" ySplit="10" topLeftCell="B524" activePane="bottomRight" state="frozen"/>
      <selection pane="topRight" activeCell="B1" sqref="B1"/>
      <selection pane="bottomLeft" activeCell="A11" sqref="A11"/>
      <selection pane="bottomRight" activeCell="B533" sqref="B533:B535"/>
    </sheetView>
  </sheetViews>
  <sheetFormatPr baseColWidth="10" defaultColWidth="0" defaultRowHeight="11.25" x14ac:dyDescent="0.2"/>
  <cols>
    <col min="1" max="1" width="11" style="264" customWidth="1"/>
    <col min="2" max="2" width="28.28515625" style="264" customWidth="1"/>
    <col min="3" max="3" width="14.140625" style="264" customWidth="1"/>
    <col min="4" max="4" width="29.5703125" style="264" customWidth="1"/>
    <col min="5" max="5" width="58.5703125" style="264" customWidth="1"/>
    <col min="6" max="6" width="15.85546875" style="264" customWidth="1"/>
    <col min="7" max="8" width="16.85546875" style="264" customWidth="1"/>
    <col min="9" max="9" width="64.85546875" style="264" customWidth="1"/>
    <col min="10" max="10" width="19.28515625" style="264" bestFit="1" customWidth="1"/>
    <col min="11" max="11" width="49.28515625" style="177" customWidth="1"/>
    <col min="12" max="12" width="49.28515625" style="264" customWidth="1"/>
    <col min="13" max="13" width="46.7109375" style="264" customWidth="1"/>
    <col min="14" max="14" width="21.5703125" style="264" bestFit="1" customWidth="1"/>
    <col min="15" max="15" width="18.5703125" style="264" hidden="1" customWidth="1"/>
    <col min="16" max="16" width="16.28515625" style="264" bestFit="1" customWidth="1"/>
    <col min="17" max="17" width="2.85546875" style="264" hidden="1" customWidth="1"/>
    <col min="18" max="18" width="18.140625" style="264" bestFit="1" customWidth="1"/>
    <col min="19" max="19" width="29.5703125" style="264" bestFit="1" customWidth="1"/>
    <col min="20" max="20" width="8.5703125" style="264" hidden="1" customWidth="1"/>
    <col min="21" max="21" width="6.5703125" style="264" hidden="1" customWidth="1"/>
    <col min="22" max="22" width="11.5703125" style="264" hidden="1" customWidth="1"/>
    <col min="23" max="23" width="105.5703125" style="264" bestFit="1" customWidth="1"/>
    <col min="24" max="24" width="10.5703125" style="264" hidden="1" customWidth="1"/>
    <col min="25" max="25" width="6.5703125" style="262" hidden="1" customWidth="1"/>
    <col min="26" max="26" width="1.85546875" style="262" hidden="1" customWidth="1"/>
    <col min="27" max="27" width="29.7109375" style="264" bestFit="1" customWidth="1"/>
    <col min="28" max="28" width="28.85546875" style="264" bestFit="1" customWidth="1"/>
    <col min="29" max="29" width="11.42578125" style="262" hidden="1" customWidth="1"/>
    <col min="30" max="31" width="1.85546875" style="262" hidden="1" customWidth="1"/>
    <col min="32" max="32" width="24.85546875" style="264" bestFit="1" customWidth="1"/>
    <col min="33" max="33" width="43.140625" style="264" bestFit="1" customWidth="1"/>
    <col min="34" max="34" width="11.42578125" style="262" hidden="1" customWidth="1"/>
    <col min="35" max="35" width="6.5703125" style="262" hidden="1" customWidth="1"/>
    <col min="36" max="36" width="1.85546875" style="262" hidden="1" customWidth="1"/>
    <col min="37" max="37" width="21.7109375" style="264" bestFit="1" customWidth="1"/>
    <col min="38" max="38" width="18.28515625" style="264" bestFit="1" customWidth="1"/>
    <col min="39" max="39" width="11.42578125" style="262" hidden="1" customWidth="1"/>
    <col min="40" max="41" width="1.85546875" style="262" hidden="1" customWidth="1"/>
    <col min="42" max="42" width="25.85546875" style="264" bestFit="1" customWidth="1"/>
    <col min="43" max="43" width="14" style="264" hidden="1" customWidth="1"/>
    <col min="44" max="44" width="26.7109375" style="264" bestFit="1" customWidth="1"/>
    <col min="45" max="45" width="23.5703125" style="264" hidden="1" customWidth="1"/>
    <col min="46" max="46" width="30.28515625" style="264" bestFit="1" customWidth="1"/>
    <col min="47" max="47" width="37.28515625" style="264" customWidth="1"/>
    <col min="48" max="48" width="15.5703125" style="264" customWidth="1"/>
    <col min="49" max="49" width="13.42578125" style="264" bestFit="1" customWidth="1"/>
    <col min="50" max="50" width="64.7109375" style="264" customWidth="1"/>
    <col min="51" max="51" width="18.5703125" style="157" customWidth="1"/>
    <col min="52" max="52" width="18.5703125" style="264" hidden="1" customWidth="1"/>
    <col min="53" max="53" width="46.7109375" style="264" bestFit="1" customWidth="1"/>
    <col min="54" max="54" width="22.140625" style="264" hidden="1" customWidth="1"/>
    <col min="55" max="56" width="38.28515625" style="264" hidden="1"/>
    <col min="57" max="57" width="52.140625" style="264" hidden="1"/>
    <col min="58" max="58" width="51.85546875" style="264" hidden="1"/>
    <col min="59" max="59" width="66.42578125" style="264" hidden="1"/>
    <col min="60" max="60" width="36" style="264" hidden="1"/>
    <col min="61" max="61" width="11.42578125" style="264" hidden="1"/>
    <col min="62" max="62" width="26.5703125" style="264" hidden="1"/>
    <col min="63" max="63" width="28.140625" style="264" hidden="1"/>
    <col min="64" max="64" width="27.42578125" style="264" hidden="1"/>
    <col min="65" max="65" width="27.7109375" style="264" hidden="1"/>
    <col min="66" max="67" width="27.140625" style="264" hidden="1"/>
    <col min="68" max="68" width="31.42578125" style="264" hidden="1"/>
    <col min="69" max="69" width="26.42578125" style="264" hidden="1"/>
    <col min="70" max="70" width="22" style="264" hidden="1"/>
    <col min="71" max="71" width="26.5703125" style="264" hidden="1"/>
    <col min="72" max="73" width="25.7109375" style="264" hidden="1"/>
    <col min="74" max="74" width="26.85546875" style="264" hidden="1"/>
    <col min="75" max="75" width="26.5703125" style="264" hidden="1"/>
    <col min="76" max="76" width="27.140625" style="264" hidden="1"/>
    <col min="77" max="77" width="26.85546875" style="264" hidden="1"/>
    <col min="78" max="78" width="26.140625" style="264" hidden="1"/>
    <col min="79" max="79" width="25.85546875" style="264" hidden="1"/>
    <col min="80" max="80" width="31.28515625" style="264" hidden="1"/>
    <col min="81" max="81" width="11.42578125" style="264" hidden="1"/>
    <col min="82" max="16384" width="0" style="264" hidden="1"/>
  </cols>
  <sheetData>
    <row r="1" spans="1:89" s="151" customFormat="1" x14ac:dyDescent="0.2">
      <c r="A1" s="288"/>
      <c r="B1" s="135"/>
      <c r="C1" s="135"/>
      <c r="D1" s="135"/>
      <c r="E1" s="135"/>
      <c r="F1" s="135"/>
      <c r="G1" s="135"/>
      <c r="H1" s="135"/>
      <c r="I1" s="135"/>
      <c r="J1" s="135"/>
      <c r="K1" s="289"/>
      <c r="L1" s="138"/>
      <c r="M1" s="138"/>
      <c r="N1" s="138"/>
      <c r="O1" s="138"/>
      <c r="P1" s="138"/>
      <c r="Q1" s="138"/>
      <c r="R1" s="138"/>
      <c r="S1" s="138"/>
      <c r="T1" s="138"/>
      <c r="U1" s="138"/>
      <c r="V1" s="138"/>
      <c r="W1" s="138"/>
      <c r="X1" s="138"/>
      <c r="Y1" s="290"/>
      <c r="Z1" s="290"/>
      <c r="AA1" s="138"/>
      <c r="AB1" s="138"/>
      <c r="AC1" s="290"/>
      <c r="AD1" s="290"/>
      <c r="AE1" s="290"/>
      <c r="AF1" s="138"/>
      <c r="AG1" s="138"/>
      <c r="AH1" s="290"/>
      <c r="AI1" s="290"/>
      <c r="AJ1" s="290"/>
      <c r="AK1" s="138"/>
      <c r="AL1" s="138"/>
      <c r="AM1" s="290"/>
      <c r="AN1" s="290"/>
      <c r="AO1" s="290"/>
      <c r="AP1" s="138"/>
      <c r="AQ1" s="138"/>
      <c r="AR1" s="138"/>
      <c r="AS1" s="138"/>
      <c r="AW1" s="138"/>
      <c r="AX1" s="269"/>
      <c r="AY1" s="291" t="s">
        <v>66</v>
      </c>
      <c r="AZ1" s="292"/>
      <c r="BA1" s="293" t="s">
        <v>65</v>
      </c>
      <c r="BB1" s="286"/>
      <c r="BC1" s="286"/>
      <c r="BD1" s="286"/>
      <c r="BE1" s="286"/>
      <c r="BF1" s="286"/>
      <c r="BG1" s="286"/>
    </row>
    <row r="2" spans="1:89" s="151" customFormat="1" x14ac:dyDescent="0.2">
      <c r="A2" s="294"/>
      <c r="B2" s="295"/>
      <c r="C2" s="295"/>
      <c r="D2" s="295"/>
      <c r="E2" s="295"/>
      <c r="F2" s="295"/>
      <c r="G2" s="295"/>
      <c r="H2" s="295"/>
      <c r="I2" s="295"/>
      <c r="J2" s="295"/>
      <c r="K2" s="160"/>
      <c r="L2" s="400" t="s">
        <v>68</v>
      </c>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W2" s="281"/>
      <c r="AY2" s="296" t="s">
        <v>436</v>
      </c>
      <c r="AZ2" s="297"/>
      <c r="BA2" s="298">
        <v>9</v>
      </c>
      <c r="BB2" s="286"/>
      <c r="BC2" s="286"/>
      <c r="BD2" s="286"/>
      <c r="BE2" s="286"/>
      <c r="BF2" s="286"/>
      <c r="BG2" s="286"/>
    </row>
    <row r="3" spans="1:89" s="151" customFormat="1" x14ac:dyDescent="0.2">
      <c r="A3" s="294"/>
      <c r="B3" s="295"/>
      <c r="C3" s="295"/>
      <c r="D3" s="295"/>
      <c r="E3" s="295"/>
      <c r="F3" s="295"/>
      <c r="G3" s="295"/>
      <c r="H3" s="295"/>
      <c r="I3" s="295"/>
      <c r="J3" s="295"/>
      <c r="K3" s="160"/>
      <c r="L3" s="400" t="s">
        <v>52</v>
      </c>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W3" s="281"/>
      <c r="AY3" s="296" t="s">
        <v>437</v>
      </c>
      <c r="AZ3" s="297"/>
      <c r="BA3" s="299">
        <v>45219</v>
      </c>
      <c r="BB3" s="179"/>
      <c r="BC3" s="179"/>
      <c r="BD3" s="179"/>
      <c r="BE3" s="179"/>
      <c r="BF3" s="179"/>
      <c r="BG3" s="179"/>
    </row>
    <row r="4" spans="1:89" s="151" customFormat="1" ht="12" thickBot="1" x14ac:dyDescent="0.25">
      <c r="A4" s="294"/>
      <c r="B4" s="295"/>
      <c r="C4" s="295"/>
      <c r="D4" s="295"/>
      <c r="E4" s="295"/>
      <c r="F4" s="295"/>
      <c r="G4" s="295"/>
      <c r="H4" s="295"/>
      <c r="I4" s="295"/>
      <c r="J4" s="295"/>
      <c r="K4" s="16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W4" s="281"/>
      <c r="AY4" s="300" t="s">
        <v>438</v>
      </c>
      <c r="AZ4" s="301"/>
      <c r="BA4" s="302" t="s">
        <v>439</v>
      </c>
      <c r="BB4" s="28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row>
    <row r="5" spans="1:89" s="151" customFormat="1" ht="12" thickBot="1" x14ac:dyDescent="0.25">
      <c r="A5" s="403"/>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5"/>
      <c r="BB5" s="281"/>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row>
    <row r="6" spans="1:89" s="151" customFormat="1" ht="12" thickBot="1" x14ac:dyDescent="0.25">
      <c r="A6" s="406" t="s">
        <v>159</v>
      </c>
      <c r="B6" s="407"/>
      <c r="C6" s="407"/>
      <c r="D6" s="408"/>
      <c r="E6" s="419" t="s">
        <v>153</v>
      </c>
      <c r="F6" s="420"/>
      <c r="G6" s="421"/>
      <c r="K6" s="401" t="s">
        <v>53</v>
      </c>
      <c r="L6" s="402"/>
      <c r="M6" s="303">
        <v>45124</v>
      </c>
      <c r="N6" s="304"/>
      <c r="O6" s="305"/>
      <c r="P6" s="304"/>
      <c r="Q6" s="305"/>
      <c r="R6" s="305"/>
      <c r="S6" s="304"/>
      <c r="T6" s="306"/>
      <c r="U6" s="306"/>
      <c r="V6" s="307"/>
      <c r="AB6" s="308"/>
      <c r="AC6" s="309"/>
      <c r="AD6" s="309"/>
      <c r="AE6" s="309"/>
      <c r="AF6" s="308"/>
      <c r="AY6" s="310"/>
      <c r="BA6" s="242"/>
      <c r="BB6" s="286"/>
      <c r="BC6" s="411"/>
      <c r="BD6" s="411"/>
      <c r="BE6" s="411"/>
      <c r="BF6" s="411"/>
      <c r="BG6" s="411"/>
      <c r="BH6" s="411"/>
      <c r="BI6" s="411"/>
      <c r="BJ6" s="411"/>
      <c r="BK6" s="411"/>
      <c r="BL6" s="411"/>
      <c r="BM6" s="411"/>
      <c r="BN6" s="411"/>
      <c r="BO6" s="411"/>
      <c r="BP6" s="411"/>
      <c r="BQ6" s="411"/>
      <c r="BR6" s="411"/>
      <c r="BS6" s="411"/>
      <c r="BT6" s="411"/>
      <c r="BU6" s="411"/>
      <c r="BV6" s="411"/>
      <c r="BW6" s="411"/>
      <c r="BX6" s="411"/>
      <c r="BY6" s="411"/>
      <c r="BZ6" s="411"/>
      <c r="CA6" s="411"/>
      <c r="CB6" s="411"/>
      <c r="CC6" s="411"/>
      <c r="CD6" s="411"/>
      <c r="CE6" s="411"/>
      <c r="CF6" s="411"/>
      <c r="CG6" s="411"/>
      <c r="CH6" s="411"/>
      <c r="CI6" s="411"/>
      <c r="CJ6" s="411"/>
      <c r="CK6" s="136"/>
    </row>
    <row r="7" spans="1:89" s="151" customFormat="1" ht="12" thickBot="1" x14ac:dyDescent="0.25">
      <c r="A7" s="414"/>
      <c r="B7" s="415"/>
      <c r="C7" s="415"/>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7"/>
      <c r="BA7" s="418"/>
      <c r="BB7" s="28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row>
    <row r="8" spans="1:89" ht="12.75" customHeight="1" x14ac:dyDescent="0.2">
      <c r="A8" s="339"/>
      <c r="B8" s="340"/>
      <c r="C8" s="340"/>
      <c r="D8" s="340"/>
      <c r="E8" s="340"/>
      <c r="F8" s="340"/>
      <c r="G8" s="410" t="s">
        <v>76</v>
      </c>
      <c r="H8" s="410"/>
      <c r="I8" s="410"/>
      <c r="J8" s="410"/>
      <c r="K8" s="410"/>
      <c r="L8" s="410"/>
      <c r="M8" s="410"/>
      <c r="N8" s="410" t="s">
        <v>77</v>
      </c>
      <c r="O8" s="410"/>
      <c r="P8" s="410"/>
      <c r="Q8" s="327"/>
      <c r="R8" s="410" t="s">
        <v>620</v>
      </c>
      <c r="S8" s="410" t="s">
        <v>72</v>
      </c>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326"/>
      <c r="AT8" s="410" t="s">
        <v>73</v>
      </c>
      <c r="AU8" s="410" t="s">
        <v>33</v>
      </c>
      <c r="AV8" s="410"/>
      <c r="AW8" s="410" t="s">
        <v>78</v>
      </c>
      <c r="AX8" s="410"/>
      <c r="AY8" s="410"/>
      <c r="AZ8" s="410"/>
      <c r="BA8" s="412"/>
      <c r="BB8" s="286"/>
      <c r="BC8" s="286"/>
      <c r="BD8" s="286"/>
      <c r="BE8" s="286"/>
      <c r="BF8" s="286"/>
      <c r="BG8" s="286"/>
      <c r="BH8" s="286"/>
      <c r="CF8" s="136"/>
      <c r="CG8" s="136"/>
      <c r="CH8" s="136"/>
      <c r="CI8" s="136"/>
    </row>
    <row r="9" spans="1:89" s="153" customFormat="1" ht="42" customHeight="1" x14ac:dyDescent="0.2">
      <c r="A9" s="341"/>
      <c r="B9" s="329"/>
      <c r="C9" s="329"/>
      <c r="D9" s="329"/>
      <c r="E9" s="329"/>
      <c r="F9" s="329"/>
      <c r="G9" s="409"/>
      <c r="H9" s="409"/>
      <c r="I9" s="409"/>
      <c r="J9" s="409"/>
      <c r="K9" s="409"/>
      <c r="L9" s="409"/>
      <c r="M9" s="409"/>
      <c r="N9" s="409"/>
      <c r="O9" s="409"/>
      <c r="P9" s="409"/>
      <c r="Q9" s="323"/>
      <c r="R9" s="409"/>
      <c r="S9" s="409" t="s">
        <v>2821</v>
      </c>
      <c r="T9" s="409"/>
      <c r="U9" s="409"/>
      <c r="V9" s="409"/>
      <c r="W9" s="409"/>
      <c r="X9" s="323"/>
      <c r="Y9" s="323"/>
      <c r="Z9" s="323"/>
      <c r="AA9" s="409" t="s">
        <v>2822</v>
      </c>
      <c r="AB9" s="409"/>
      <c r="AC9" s="409"/>
      <c r="AD9" s="409"/>
      <c r="AE9" s="409"/>
      <c r="AF9" s="409"/>
      <c r="AG9" s="409"/>
      <c r="AH9" s="409"/>
      <c r="AI9" s="409"/>
      <c r="AJ9" s="409"/>
      <c r="AK9" s="409"/>
      <c r="AL9" s="409"/>
      <c r="AM9" s="409"/>
      <c r="AN9" s="409"/>
      <c r="AO9" s="409"/>
      <c r="AP9" s="409"/>
      <c r="AQ9" s="323"/>
      <c r="AR9" s="323" t="s">
        <v>406</v>
      </c>
      <c r="AS9" s="323"/>
      <c r="AT9" s="409"/>
      <c r="AU9" s="409"/>
      <c r="AV9" s="409"/>
      <c r="AW9" s="409"/>
      <c r="AX9" s="409"/>
      <c r="AY9" s="409"/>
      <c r="AZ9" s="409"/>
      <c r="BA9" s="413"/>
      <c r="BB9" s="285"/>
      <c r="BC9" s="285"/>
      <c r="BD9" s="285"/>
      <c r="BE9" s="285"/>
      <c r="BF9" s="285"/>
      <c r="BG9" s="285"/>
      <c r="BH9" s="285"/>
      <c r="CF9" s="311"/>
      <c r="CG9" s="311"/>
      <c r="CH9" s="311"/>
      <c r="CI9" s="311"/>
    </row>
    <row r="10" spans="1:89" s="153" customFormat="1" ht="33.75" x14ac:dyDescent="0.2">
      <c r="A10" s="342" t="s">
        <v>54</v>
      </c>
      <c r="B10" s="323" t="s">
        <v>557</v>
      </c>
      <c r="C10" s="323" t="s">
        <v>561</v>
      </c>
      <c r="D10" s="323" t="s">
        <v>558</v>
      </c>
      <c r="E10" s="323" t="s">
        <v>459</v>
      </c>
      <c r="F10" s="323" t="s">
        <v>559</v>
      </c>
      <c r="G10" s="323" t="s">
        <v>269</v>
      </c>
      <c r="H10" s="323" t="s">
        <v>270</v>
      </c>
      <c r="I10" s="323" t="s">
        <v>31</v>
      </c>
      <c r="J10" s="323" t="s">
        <v>71</v>
      </c>
      <c r="K10" s="323" t="s">
        <v>4</v>
      </c>
      <c r="L10" s="323" t="s">
        <v>0</v>
      </c>
      <c r="M10" s="323" t="s">
        <v>32</v>
      </c>
      <c r="N10" s="323" t="s">
        <v>5</v>
      </c>
      <c r="O10" s="323"/>
      <c r="P10" s="323" t="s">
        <v>6</v>
      </c>
      <c r="Q10" s="323"/>
      <c r="R10" s="409"/>
      <c r="S10" s="323" t="s">
        <v>416</v>
      </c>
      <c r="T10" s="323"/>
      <c r="U10" s="323"/>
      <c r="V10" s="330">
        <v>0.6</v>
      </c>
      <c r="W10" s="323" t="s">
        <v>322</v>
      </c>
      <c r="X10" s="330">
        <v>0.05</v>
      </c>
      <c r="Y10" s="331"/>
      <c r="Z10" s="331"/>
      <c r="AA10" s="323" t="s">
        <v>419</v>
      </c>
      <c r="AB10" s="323" t="s">
        <v>328</v>
      </c>
      <c r="AC10" s="332">
        <v>0.15</v>
      </c>
      <c r="AD10" s="331"/>
      <c r="AE10" s="331"/>
      <c r="AF10" s="323" t="s">
        <v>420</v>
      </c>
      <c r="AG10" s="323" t="s">
        <v>415</v>
      </c>
      <c r="AH10" s="332">
        <v>0.1</v>
      </c>
      <c r="AI10" s="331"/>
      <c r="AJ10" s="331"/>
      <c r="AK10" s="323" t="s">
        <v>421</v>
      </c>
      <c r="AL10" s="323" t="s">
        <v>323</v>
      </c>
      <c r="AM10" s="332">
        <v>0.1</v>
      </c>
      <c r="AN10" s="331"/>
      <c r="AO10" s="331"/>
      <c r="AP10" s="323" t="s">
        <v>405</v>
      </c>
      <c r="AQ10" s="323" t="s">
        <v>321</v>
      </c>
      <c r="AR10" s="323" t="s">
        <v>325</v>
      </c>
      <c r="AS10" s="323" t="s">
        <v>285</v>
      </c>
      <c r="AT10" s="323" t="s">
        <v>320</v>
      </c>
      <c r="AU10" s="323" t="s">
        <v>407</v>
      </c>
      <c r="AV10" s="323" t="s">
        <v>287</v>
      </c>
      <c r="AW10" s="323" t="s">
        <v>69</v>
      </c>
      <c r="AX10" s="323" t="s">
        <v>70</v>
      </c>
      <c r="AY10" s="333" t="s">
        <v>284</v>
      </c>
      <c r="AZ10" s="323"/>
      <c r="BA10" s="343" t="s">
        <v>274</v>
      </c>
      <c r="BB10" s="285"/>
      <c r="BC10" s="285"/>
      <c r="BD10" s="285"/>
      <c r="BE10" s="285"/>
      <c r="BF10" s="285"/>
      <c r="BG10" s="285"/>
      <c r="BH10" s="285"/>
    </row>
    <row r="11" spans="1:89" ht="40.5" hidden="1" customHeight="1" x14ac:dyDescent="0.2">
      <c r="A11" s="362">
        <v>1</v>
      </c>
      <c r="B11" s="363" t="s">
        <v>194</v>
      </c>
      <c r="C11" s="356" t="str">
        <f>+VLOOKUP(B11,$A$770:$B$812,2,0)</f>
        <v>TITO MORALES PINZÓN</v>
      </c>
      <c r="D11" s="359" t="s">
        <v>154</v>
      </c>
      <c r="E11" s="356" t="str">
        <f>IF(D11=$D$740,$E$740,IF(D11=$D$741,$E$741,IF(D11=$D$742,$E$742,IF(D11=$D$743,$E$743,IF(D11=$D$744,$E$744,IF(D11=$D$745,$E$745,IF(D11=$D$746,$E$746,IF(D11=$D$747,$E$747,IF(D11=$D$748,$E$748,IF(D11=$D$749,$E$749,IF(D11=VICERRECTORÍA_ACADÉMICA_,$BF$740,IF(D11=_VICERRECTORÍA_INVESTIGACIONES_INNOVACIÓN_Y_EXTENSIÓN_,$BF$741,IF(D11=PLANEACIÓN_,$BF$742,IF(D11=VICERRECTORÍA_ADMINISTRATIVA_FINANCIERA_,$BF$743,IF(D11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 s="364" t="s">
        <v>276</v>
      </c>
      <c r="G11" s="275" t="s">
        <v>271</v>
      </c>
      <c r="H11" s="275" t="s">
        <v>37</v>
      </c>
      <c r="I11" s="161" t="s">
        <v>670</v>
      </c>
      <c r="J11" s="364" t="s">
        <v>108</v>
      </c>
      <c r="K11" s="363" t="s">
        <v>671</v>
      </c>
      <c r="L11" s="363" t="s">
        <v>672</v>
      </c>
      <c r="M11" s="363" t="s">
        <v>673</v>
      </c>
      <c r="N11" s="364" t="s">
        <v>128</v>
      </c>
      <c r="O11" s="365">
        <f>IF(N11="ALTA",5,IF(N11="MEDIO ALTA",4,IF(N11="MEDIA",3,IF(N11="MEDIO BAJA",2,IF(N11="BAJA",1,0)))))</f>
        <v>1</v>
      </c>
      <c r="P11" s="364" t="s">
        <v>140</v>
      </c>
      <c r="Q11" s="365">
        <f>IF(P11="ALTO",5,IF(P11="MEDIO ALTO",4,IF(P11="MEDIO",3,IF(P11="MEDIO BAJO",2,IF(P11="BAJO",1,0)))))</f>
        <v>5</v>
      </c>
      <c r="R11" s="365">
        <f>Q11*O11</f>
        <v>5</v>
      </c>
      <c r="S11" s="162" t="s">
        <v>327</v>
      </c>
      <c r="T11" s="334">
        <f t="shared" ref="T11:T74" si="0">IF(S11=$S$826,1,IF(S11=$S$822,5,IF(S11=$S$823,4,IF(S11=$S$824,3,IF(S11=$S$825,2,0)))))</f>
        <v>1</v>
      </c>
      <c r="U11" s="356">
        <f>ROUND(AVERAGEIF(T11:T13,"&gt;0"),0)</f>
        <v>1</v>
      </c>
      <c r="V11" s="356">
        <f>U11*0.6</f>
        <v>0.6</v>
      </c>
      <c r="W11" s="275" t="s">
        <v>674</v>
      </c>
      <c r="X11" s="364">
        <f>IF(S11="No_existen",5*$X$10,Y11*$X$10)</f>
        <v>0.2</v>
      </c>
      <c r="Y11" s="368">
        <f>ROUND(AVERAGEIF(Z11:Z13,"&gt;0"),0)</f>
        <v>4</v>
      </c>
      <c r="Z11" s="335">
        <f t="shared" ref="Z11:Z74" si="1">IF(AA11=$AA$824,1,IF(AA11=$AA$823,2,IF(AA11=$AA$822,4,IF(S11="No_existen",5,0))))</f>
        <v>4</v>
      </c>
      <c r="AA11" s="275" t="s">
        <v>330</v>
      </c>
      <c r="AB11" s="275"/>
      <c r="AC11" s="368">
        <f>IF(S11="No_existen",5*$AC$10,AD11*$AC$10)</f>
        <v>0.15</v>
      </c>
      <c r="AD11" s="356">
        <f>ROUND(AVERAGEIF(AE11:AE13,"&gt;0"),0)</f>
        <v>1</v>
      </c>
      <c r="AE11" s="336">
        <f t="shared" ref="AE11:AE74" si="2">IF(AF11=$AG$823,1,IF(AF11=$AG$822,4,IF(S11="No_existen",5,0)))</f>
        <v>1</v>
      </c>
      <c r="AF11" s="275" t="s">
        <v>307</v>
      </c>
      <c r="AG11" s="275" t="s">
        <v>675</v>
      </c>
      <c r="AH11" s="368">
        <f>IF(S11="No_existen",5*$AH$10,AI11*$AH$10)</f>
        <v>0.1</v>
      </c>
      <c r="AI11" s="356">
        <f>ROUND(AVERAGEIF(AJ11:AJ13,"&gt;0"),0)</f>
        <v>1</v>
      </c>
      <c r="AJ11" s="336">
        <f t="shared" ref="AJ11:AJ74" si="3">IF(AK11=$AK$822,1,IF(AK11=$AK$823,4,IF(S11="No_existen",5,0)))</f>
        <v>1</v>
      </c>
      <c r="AK11" s="275" t="s">
        <v>304</v>
      </c>
      <c r="AL11" s="275" t="s">
        <v>319</v>
      </c>
      <c r="AM11" s="368">
        <f>IF(S11="No_existen",5*$AM$10,AN11*$AM$10)</f>
        <v>0.4</v>
      </c>
      <c r="AN11" s="356">
        <f>ROUND(AVERAGEIF(AO11:AO13,"&gt;0"),0)</f>
        <v>4</v>
      </c>
      <c r="AO11" s="336">
        <f>IF(AP11="Preventivo",1,IF(AP11="Detectivo",4, IF(S11="No_existen",5,0)))</f>
        <v>4</v>
      </c>
      <c r="AP11" s="275" t="s">
        <v>593</v>
      </c>
      <c r="AQ11" s="356">
        <f>ROUND(AVERAGE(U11,Y11,AD11,AI11,AN11),0)</f>
        <v>2</v>
      </c>
      <c r="AR11" s="356" t="str">
        <f>IF(AQ11&lt;1.5,"FUERTE",IF(AND(AQ11&gt;=1.5,AQ11&lt;2.5),"ACEPTABLE",IF(AQ11&gt;=5,"INEXISTENTE","DÉBIL")))</f>
        <v>ACEPTABLE</v>
      </c>
      <c r="AS11" s="357">
        <f>IF(R11=0,0,ROUND((R11*AQ11),0))</f>
        <v>10</v>
      </c>
      <c r="AT11" s="358" t="str">
        <f>IF(AS11&gt;=36,"GRAVE", IF(AS11&lt;=10, "LEVE", "MODERADO"))</f>
        <v>LEVE</v>
      </c>
      <c r="AU11" s="363" t="s">
        <v>676</v>
      </c>
      <c r="AV11" s="384">
        <v>0</v>
      </c>
      <c r="AW11" s="275" t="s">
        <v>90</v>
      </c>
      <c r="AX11" s="275"/>
      <c r="AY11" s="159"/>
      <c r="AZ11" s="159"/>
      <c r="BA11" s="344"/>
      <c r="BB11" s="179"/>
      <c r="BC11" s="179"/>
      <c r="BD11" s="179"/>
      <c r="BE11" s="179"/>
      <c r="BF11" s="179"/>
      <c r="BG11" s="286"/>
      <c r="BH11" s="286"/>
    </row>
    <row r="12" spans="1:89" ht="40.5" hidden="1" customHeight="1" x14ac:dyDescent="0.2">
      <c r="A12" s="362"/>
      <c r="B12" s="363"/>
      <c r="C12" s="356"/>
      <c r="D12" s="359"/>
      <c r="E12" s="356"/>
      <c r="F12" s="364"/>
      <c r="G12" s="275" t="s">
        <v>272</v>
      </c>
      <c r="H12" s="275" t="s">
        <v>41</v>
      </c>
      <c r="I12" s="161" t="s">
        <v>677</v>
      </c>
      <c r="J12" s="364"/>
      <c r="K12" s="363"/>
      <c r="L12" s="363"/>
      <c r="M12" s="363"/>
      <c r="N12" s="364"/>
      <c r="O12" s="365"/>
      <c r="P12" s="364"/>
      <c r="Q12" s="365"/>
      <c r="R12" s="365"/>
      <c r="S12" s="162"/>
      <c r="T12" s="334">
        <f t="shared" si="0"/>
        <v>0</v>
      </c>
      <c r="U12" s="356"/>
      <c r="V12" s="356"/>
      <c r="W12" s="275"/>
      <c r="X12" s="364"/>
      <c r="Y12" s="368"/>
      <c r="Z12" s="335">
        <f t="shared" si="1"/>
        <v>0</v>
      </c>
      <c r="AA12" s="275"/>
      <c r="AB12" s="275"/>
      <c r="AC12" s="368"/>
      <c r="AD12" s="356"/>
      <c r="AE12" s="336">
        <f t="shared" si="2"/>
        <v>0</v>
      </c>
      <c r="AF12" s="275"/>
      <c r="AG12" s="275"/>
      <c r="AH12" s="368"/>
      <c r="AI12" s="356"/>
      <c r="AJ12" s="336">
        <f t="shared" si="3"/>
        <v>0</v>
      </c>
      <c r="AK12" s="275"/>
      <c r="AL12" s="275"/>
      <c r="AM12" s="368"/>
      <c r="AN12" s="356"/>
      <c r="AO12" s="336">
        <f t="shared" ref="AO12:AO75" si="4">IF(AP12="Preventivo",1,IF(AP12="Detectivo",4, IF(S12="No_existen",5,0)))</f>
        <v>0</v>
      </c>
      <c r="AP12" s="275"/>
      <c r="AQ12" s="356"/>
      <c r="AR12" s="356"/>
      <c r="AS12" s="357"/>
      <c r="AT12" s="358"/>
      <c r="AU12" s="363"/>
      <c r="AV12" s="384"/>
      <c r="AW12" s="275" t="s">
        <v>90</v>
      </c>
      <c r="AX12" s="275"/>
      <c r="AY12" s="159"/>
      <c r="AZ12" s="159"/>
      <c r="BA12" s="344"/>
      <c r="BB12" s="286"/>
      <c r="BC12" s="286"/>
      <c r="BD12" s="286"/>
      <c r="BE12" s="286"/>
      <c r="BF12" s="286"/>
      <c r="BG12" s="286"/>
      <c r="BH12" s="286"/>
    </row>
    <row r="13" spans="1:89" ht="40.5" hidden="1" customHeight="1" x14ac:dyDescent="0.2">
      <c r="A13" s="362"/>
      <c r="B13" s="363"/>
      <c r="C13" s="356"/>
      <c r="D13" s="359"/>
      <c r="E13" s="356"/>
      <c r="F13" s="364"/>
      <c r="G13" s="275"/>
      <c r="H13" s="275"/>
      <c r="I13" s="162"/>
      <c r="J13" s="364"/>
      <c r="K13" s="363"/>
      <c r="L13" s="363"/>
      <c r="M13" s="363"/>
      <c r="N13" s="364"/>
      <c r="O13" s="365"/>
      <c r="P13" s="364"/>
      <c r="Q13" s="365"/>
      <c r="R13" s="365"/>
      <c r="S13" s="162"/>
      <c r="T13" s="334">
        <f t="shared" si="0"/>
        <v>0</v>
      </c>
      <c r="U13" s="356"/>
      <c r="V13" s="356"/>
      <c r="W13" s="275"/>
      <c r="X13" s="364"/>
      <c r="Y13" s="368"/>
      <c r="Z13" s="335">
        <f t="shared" si="1"/>
        <v>0</v>
      </c>
      <c r="AA13" s="275"/>
      <c r="AB13" s="275"/>
      <c r="AC13" s="368"/>
      <c r="AD13" s="356"/>
      <c r="AE13" s="336">
        <f t="shared" si="2"/>
        <v>0</v>
      </c>
      <c r="AF13" s="275"/>
      <c r="AG13" s="275"/>
      <c r="AH13" s="368"/>
      <c r="AI13" s="356"/>
      <c r="AJ13" s="336">
        <f t="shared" si="3"/>
        <v>0</v>
      </c>
      <c r="AK13" s="275"/>
      <c r="AL13" s="275"/>
      <c r="AM13" s="368"/>
      <c r="AN13" s="356"/>
      <c r="AO13" s="336">
        <f t="shared" si="4"/>
        <v>0</v>
      </c>
      <c r="AP13" s="275"/>
      <c r="AQ13" s="356"/>
      <c r="AR13" s="356"/>
      <c r="AS13" s="357"/>
      <c r="AT13" s="358"/>
      <c r="AU13" s="363"/>
      <c r="AV13" s="384"/>
      <c r="AW13" s="275" t="s">
        <v>90</v>
      </c>
      <c r="AX13" s="275"/>
      <c r="AY13" s="159"/>
      <c r="AZ13" s="159"/>
      <c r="BA13" s="344"/>
      <c r="BB13" s="286"/>
      <c r="BC13" s="286"/>
      <c r="BD13" s="286"/>
      <c r="BE13" s="286"/>
      <c r="BF13" s="286"/>
      <c r="BG13" s="286"/>
      <c r="BH13" s="286"/>
    </row>
    <row r="14" spans="1:89" ht="40.5" hidden="1" customHeight="1" x14ac:dyDescent="0.2">
      <c r="A14" s="362">
        <v>2</v>
      </c>
      <c r="B14" s="363" t="s">
        <v>194</v>
      </c>
      <c r="C14" s="356" t="str">
        <f>+VLOOKUP(B14,$A$770:$B$812,2,0)</f>
        <v>TITO MORALES PINZÓN</v>
      </c>
      <c r="D14" s="359" t="s">
        <v>168</v>
      </c>
      <c r="E14" s="356" t="str">
        <f>IF(D14=$D$740,$E$740,IF(D14=$D$741,$E$741,IF(D14=$D$742,$E$742,IF(D14=$D$743,$E$743,IF(D14=$D$744,$E$744,IF(D14=$D$745,$E$745,IF(D14=$D$746,$E$746,IF(D14=$D$747,$E$747,IF(D14=$D$748,$E$748,IF(D14=$D$749,$E$749,IF(D14=VICERRECTORÍA_ACADÉMICA_,$BF$740,IF(D14=_VICERRECTORÍA_INVESTIGACIONES_INNOVACIÓN_Y_EXTENSIÓN_,$BF$741,IF(D14=PLANEACIÓN_,$BF$742,IF(D14=VICERRECTORÍA_ADMINISTRATIVA_FINANCIERA_,$BF$743,IF(D14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64" t="s">
        <v>276</v>
      </c>
      <c r="G14" s="275" t="s">
        <v>272</v>
      </c>
      <c r="H14" s="275" t="s">
        <v>41</v>
      </c>
      <c r="I14" s="162" t="s">
        <v>678</v>
      </c>
      <c r="J14" s="364" t="s">
        <v>108</v>
      </c>
      <c r="K14" s="364" t="s">
        <v>679</v>
      </c>
      <c r="L14" s="364" t="s">
        <v>680</v>
      </c>
      <c r="M14" s="364" t="s">
        <v>681</v>
      </c>
      <c r="N14" s="364" t="s">
        <v>151</v>
      </c>
      <c r="O14" s="365">
        <f>IF(N14="ALTA",5,IF(N14="MEDIO ALTA",4,IF(N14="MEDIA",3,IF(N14="MEDIO BAJA",2,IF(N14="BAJA",1,0)))))</f>
        <v>2</v>
      </c>
      <c r="P14" s="364" t="s">
        <v>144</v>
      </c>
      <c r="Q14" s="365">
        <f>IF(P14="ALTO",5,IF(P14="MEDIO ALTO",4,IF(P14="MEDIO",3,IF(P14="MEDIO BAJO",2,IF(P14="BAJO",1,0)))))</f>
        <v>4</v>
      </c>
      <c r="R14" s="365">
        <f>Q14*O14</f>
        <v>8</v>
      </c>
      <c r="S14" s="162" t="s">
        <v>327</v>
      </c>
      <c r="T14" s="334">
        <f t="shared" si="0"/>
        <v>1</v>
      </c>
      <c r="U14" s="356">
        <f t="shared" ref="U14" si="5">ROUND(AVERAGEIF(T14:T16,"&gt;0"),0)</f>
        <v>1</v>
      </c>
      <c r="V14" s="356">
        <f t="shared" ref="V14:V77" si="6">U14*0.6</f>
        <v>0.6</v>
      </c>
      <c r="W14" s="275" t="s">
        <v>682</v>
      </c>
      <c r="X14" s="364">
        <f>IF(S14="No_existen",5*$X$10,Y14*$X$10)</f>
        <v>0.2</v>
      </c>
      <c r="Y14" s="368">
        <f t="shared" ref="Y14" si="7">ROUND(AVERAGEIF(Z14:Z16,"&gt;0"),0)</f>
        <v>4</v>
      </c>
      <c r="Z14" s="335">
        <f t="shared" si="1"/>
        <v>4</v>
      </c>
      <c r="AA14" s="275" t="s">
        <v>330</v>
      </c>
      <c r="AB14" s="275"/>
      <c r="AC14" s="368">
        <f t="shared" ref="AC14" si="8">IF(S14="No_existen",5*$AC$10,AD14*$AC$10)</f>
        <v>0.15</v>
      </c>
      <c r="AD14" s="356">
        <f t="shared" ref="AD14" si="9">ROUND(AVERAGEIF(AE14:AE16,"&gt;0"),0)</f>
        <v>1</v>
      </c>
      <c r="AE14" s="336">
        <f t="shared" si="2"/>
        <v>1</v>
      </c>
      <c r="AF14" s="275" t="s">
        <v>307</v>
      </c>
      <c r="AG14" s="275" t="s">
        <v>683</v>
      </c>
      <c r="AH14" s="368">
        <f t="shared" ref="AH14" si="10">IF(S14="No_existen",5*$AH$10,AI14*$AH$10)</f>
        <v>0.1</v>
      </c>
      <c r="AI14" s="356">
        <f t="shared" ref="AI14" si="11">ROUND(AVERAGEIF(AJ14:AJ16,"&gt;0"),0)</f>
        <v>1</v>
      </c>
      <c r="AJ14" s="336">
        <f t="shared" si="3"/>
        <v>1</v>
      </c>
      <c r="AK14" s="275" t="s">
        <v>304</v>
      </c>
      <c r="AL14" s="275" t="s">
        <v>312</v>
      </c>
      <c r="AM14" s="368">
        <f t="shared" ref="AM14" si="12">IF(S14="No_existen",5*$AM$10,AN14*$AM$10)</f>
        <v>0.30000000000000004</v>
      </c>
      <c r="AN14" s="356">
        <f t="shared" ref="AN14" si="13">ROUND(AVERAGEIF(AO14:AO16,"&gt;0"),0)</f>
        <v>3</v>
      </c>
      <c r="AO14" s="336">
        <f t="shared" si="4"/>
        <v>1</v>
      </c>
      <c r="AP14" s="275" t="s">
        <v>592</v>
      </c>
      <c r="AQ14" s="356">
        <f t="shared" ref="AQ14" si="14">ROUND(AVERAGE(U14,Y14,AD14,AI14,AN14),0)</f>
        <v>2</v>
      </c>
      <c r="AR14" s="356" t="str">
        <f t="shared" ref="AR14" si="15">IF(AQ14&lt;1.5,"FUERTE",IF(AND(AQ14&gt;=1.5,AQ14&lt;2.5),"ACEPTABLE",IF(AQ14&gt;=5,"INEXISTENTE","DÉBIL")))</f>
        <v>ACEPTABLE</v>
      </c>
      <c r="AS14" s="357">
        <f t="shared" ref="AS14" si="16">IF(R14=0,0,ROUND((R14*AQ14),0))</f>
        <v>16</v>
      </c>
      <c r="AT14" s="358" t="str">
        <f t="shared" ref="AT14" si="17">IF(AS14&gt;=36,"GRAVE", IF(AS14&lt;=10, "LEVE", "MODERADO"))</f>
        <v>MODERADO</v>
      </c>
      <c r="AU14" s="366" t="s">
        <v>684</v>
      </c>
      <c r="AV14" s="371">
        <v>0</v>
      </c>
      <c r="AW14" s="275" t="s">
        <v>91</v>
      </c>
      <c r="AX14" s="275" t="s">
        <v>685</v>
      </c>
      <c r="AY14" s="337">
        <v>45233</v>
      </c>
      <c r="AZ14" s="159"/>
      <c r="BA14" s="344"/>
      <c r="BB14" s="286"/>
      <c r="BC14" s="286"/>
      <c r="BD14" s="286"/>
      <c r="BE14" s="286"/>
      <c r="BF14" s="286"/>
      <c r="BG14" s="179"/>
      <c r="BH14" s="179"/>
    </row>
    <row r="15" spans="1:89" ht="40.5" hidden="1" customHeight="1" x14ac:dyDescent="0.2">
      <c r="A15" s="362"/>
      <c r="B15" s="363"/>
      <c r="C15" s="356"/>
      <c r="D15" s="359"/>
      <c r="E15" s="356"/>
      <c r="F15" s="364"/>
      <c r="G15" s="275" t="s">
        <v>271</v>
      </c>
      <c r="H15" s="275" t="s">
        <v>37</v>
      </c>
      <c r="I15" s="162" t="s">
        <v>686</v>
      </c>
      <c r="J15" s="364"/>
      <c r="K15" s="364"/>
      <c r="L15" s="364"/>
      <c r="M15" s="364"/>
      <c r="N15" s="364"/>
      <c r="O15" s="365"/>
      <c r="P15" s="364"/>
      <c r="Q15" s="365"/>
      <c r="R15" s="365"/>
      <c r="S15" s="162" t="s">
        <v>327</v>
      </c>
      <c r="T15" s="334">
        <f t="shared" si="0"/>
        <v>1</v>
      </c>
      <c r="U15" s="356"/>
      <c r="V15" s="356"/>
      <c r="W15" s="275" t="s">
        <v>687</v>
      </c>
      <c r="X15" s="364"/>
      <c r="Y15" s="368"/>
      <c r="Z15" s="335">
        <f t="shared" si="1"/>
        <v>4</v>
      </c>
      <c r="AA15" s="275" t="s">
        <v>330</v>
      </c>
      <c r="AB15" s="275"/>
      <c r="AC15" s="368"/>
      <c r="AD15" s="356"/>
      <c r="AE15" s="336">
        <f t="shared" si="2"/>
        <v>1</v>
      </c>
      <c r="AF15" s="275" t="s">
        <v>307</v>
      </c>
      <c r="AG15" s="275" t="s">
        <v>688</v>
      </c>
      <c r="AH15" s="368"/>
      <c r="AI15" s="356"/>
      <c r="AJ15" s="336">
        <f t="shared" si="3"/>
        <v>1</v>
      </c>
      <c r="AK15" s="275" t="s">
        <v>304</v>
      </c>
      <c r="AL15" s="275" t="s">
        <v>319</v>
      </c>
      <c r="AM15" s="368"/>
      <c r="AN15" s="356"/>
      <c r="AO15" s="336">
        <f t="shared" si="4"/>
        <v>4</v>
      </c>
      <c r="AP15" s="275" t="s">
        <v>593</v>
      </c>
      <c r="AQ15" s="356"/>
      <c r="AR15" s="356"/>
      <c r="AS15" s="357"/>
      <c r="AT15" s="358"/>
      <c r="AU15" s="366"/>
      <c r="AV15" s="371"/>
      <c r="AW15" s="275" t="s">
        <v>91</v>
      </c>
      <c r="AX15" s="275" t="s">
        <v>689</v>
      </c>
      <c r="AY15" s="337">
        <v>45233</v>
      </c>
      <c r="AZ15" s="159"/>
      <c r="BA15" s="344"/>
      <c r="BB15" s="179"/>
      <c r="BC15" s="179"/>
      <c r="BD15" s="179"/>
      <c r="BE15" s="179"/>
      <c r="BF15" s="179"/>
      <c r="BG15" s="286"/>
      <c r="BH15" s="286"/>
    </row>
    <row r="16" spans="1:89" ht="40.5" hidden="1" customHeight="1" x14ac:dyDescent="0.2">
      <c r="A16" s="362"/>
      <c r="B16" s="363"/>
      <c r="C16" s="356"/>
      <c r="D16" s="359"/>
      <c r="E16" s="356"/>
      <c r="F16" s="364"/>
      <c r="G16" s="275" t="s">
        <v>271</v>
      </c>
      <c r="H16" s="275" t="s">
        <v>37</v>
      </c>
      <c r="I16" s="162" t="s">
        <v>690</v>
      </c>
      <c r="J16" s="364"/>
      <c r="K16" s="364"/>
      <c r="L16" s="364"/>
      <c r="M16" s="364"/>
      <c r="N16" s="364"/>
      <c r="O16" s="365"/>
      <c r="P16" s="364"/>
      <c r="Q16" s="365"/>
      <c r="R16" s="365"/>
      <c r="S16" s="162" t="s">
        <v>327</v>
      </c>
      <c r="T16" s="334">
        <f t="shared" si="0"/>
        <v>1</v>
      </c>
      <c r="U16" s="356"/>
      <c r="V16" s="356"/>
      <c r="W16" s="275" t="s">
        <v>691</v>
      </c>
      <c r="X16" s="364"/>
      <c r="Y16" s="368"/>
      <c r="Z16" s="335">
        <f t="shared" si="1"/>
        <v>4</v>
      </c>
      <c r="AA16" s="275" t="s">
        <v>330</v>
      </c>
      <c r="AB16" s="275"/>
      <c r="AC16" s="368"/>
      <c r="AD16" s="356"/>
      <c r="AE16" s="336">
        <f t="shared" si="2"/>
        <v>1</v>
      </c>
      <c r="AF16" s="275" t="s">
        <v>307</v>
      </c>
      <c r="AG16" s="275" t="s">
        <v>688</v>
      </c>
      <c r="AH16" s="368"/>
      <c r="AI16" s="356"/>
      <c r="AJ16" s="336">
        <f t="shared" si="3"/>
        <v>1</v>
      </c>
      <c r="AK16" s="275" t="s">
        <v>304</v>
      </c>
      <c r="AL16" s="275" t="s">
        <v>319</v>
      </c>
      <c r="AM16" s="368"/>
      <c r="AN16" s="356"/>
      <c r="AO16" s="336">
        <f t="shared" si="4"/>
        <v>4</v>
      </c>
      <c r="AP16" s="275" t="s">
        <v>593</v>
      </c>
      <c r="AQ16" s="356"/>
      <c r="AR16" s="356"/>
      <c r="AS16" s="357"/>
      <c r="AT16" s="358"/>
      <c r="AU16" s="366"/>
      <c r="AV16" s="371"/>
      <c r="AW16" s="275" t="s">
        <v>91</v>
      </c>
      <c r="AX16" s="275" t="s">
        <v>692</v>
      </c>
      <c r="AY16" s="337">
        <v>45233</v>
      </c>
      <c r="AZ16" s="159"/>
      <c r="BA16" s="344"/>
      <c r="BB16" s="286"/>
      <c r="BC16" s="286"/>
      <c r="BD16" s="286"/>
      <c r="BE16" s="286"/>
      <c r="BF16" s="286"/>
      <c r="BG16" s="179"/>
      <c r="BH16" s="179"/>
    </row>
    <row r="17" spans="1:60" ht="40.5" hidden="1" customHeight="1" x14ac:dyDescent="0.2">
      <c r="A17" s="362">
        <v>3</v>
      </c>
      <c r="B17" s="363" t="s">
        <v>194</v>
      </c>
      <c r="C17" s="356" t="str">
        <f>+VLOOKUP(B17,$A$770:$B$812,2,0)</f>
        <v>TITO MORALES PINZÓN</v>
      </c>
      <c r="D17" s="359" t="s">
        <v>171</v>
      </c>
      <c r="E17" s="356" t="str">
        <f>IF(D17=$D$740,$E$740,IF(D17=$D$741,$E$741,IF(D17=$D$742,$E$742,IF(D17=$D$743,$E$743,IF(D17=$D$744,$E$744,IF(D17=$D$745,$E$745,IF(D17=$D$746,$E$746,IF(D17=$D$747,$E$747,IF(D17=$D$748,$E$748,IF(D17=$D$749,$E$749,IF(D17=VICERRECTORÍA_ACADÉMICA_,$BF$740,IF(D17=_VICERRECTORÍA_INVESTIGACIONES_INNOVACIÓN_Y_EXTENSIÓN_,$BF$741,IF(D17=PLANEACIÓN_,$BF$742,IF(D17=VICERRECTORÍA_ADMINISTRATIVA_FINANCIERA_,$BF$743,IF(D17=VICERRECTORÍA_RESPONSABILIDAD_SOCIAL_Y_BIENESTAR_UNIVERSITARIO_PDI,$BF$744)))))))))))))))</f>
        <v>Promover y facilitar la interacción con la sociedad contribuyendo a la satisfacción de sus demandas, mediante servicios especializados, programas de educación continuada y de proyección social.</v>
      </c>
      <c r="F17" s="364" t="s">
        <v>276</v>
      </c>
      <c r="G17" s="275" t="s">
        <v>271</v>
      </c>
      <c r="H17" s="275" t="s">
        <v>37</v>
      </c>
      <c r="I17" s="162" t="s">
        <v>693</v>
      </c>
      <c r="J17" s="364" t="s">
        <v>106</v>
      </c>
      <c r="K17" s="364" t="s">
        <v>694</v>
      </c>
      <c r="L17" s="364" t="s">
        <v>695</v>
      </c>
      <c r="M17" s="364" t="s">
        <v>696</v>
      </c>
      <c r="N17" s="364" t="s">
        <v>151</v>
      </c>
      <c r="O17" s="365">
        <f t="shared" ref="O17" si="18">IF(N17="ALTA",5,IF(N17="MEDIO ALTA",4,IF(N17="MEDIA",3,IF(N17="MEDIO BAJA",2,IF(N17="BAJA",1,0)))))</f>
        <v>2</v>
      </c>
      <c r="P17" s="364" t="s">
        <v>142</v>
      </c>
      <c r="Q17" s="365">
        <f t="shared" ref="Q17:Q23" si="19">IF(P17="ALTO",5,IF(P17="MEDIO ALTO",4,IF(P17="MEDIO",3,IF(P17="MEDIO BAJO",2,IF(P17="BAJO",1,0)))))</f>
        <v>1</v>
      </c>
      <c r="R17" s="365">
        <f>Q17*O17</f>
        <v>2</v>
      </c>
      <c r="S17" s="162" t="s">
        <v>327</v>
      </c>
      <c r="T17" s="334">
        <f t="shared" si="0"/>
        <v>1</v>
      </c>
      <c r="U17" s="356">
        <f t="shared" ref="U17" si="20">ROUND(AVERAGEIF(T17:T19,"&gt;0"),0)</f>
        <v>1</v>
      </c>
      <c r="V17" s="356">
        <f t="shared" si="6"/>
        <v>0.6</v>
      </c>
      <c r="W17" s="275" t="s">
        <v>697</v>
      </c>
      <c r="X17" s="364">
        <f>IF(S17="No_existen",5*$X$10,Y17*$X$10)</f>
        <v>0.2</v>
      </c>
      <c r="Y17" s="368">
        <f>ROUND(AVERAGEIF(Z17:Z19,"&gt;0"),0)</f>
        <v>4</v>
      </c>
      <c r="Z17" s="335">
        <f t="shared" si="1"/>
        <v>4</v>
      </c>
      <c r="AA17" s="275" t="s">
        <v>330</v>
      </c>
      <c r="AB17" s="275"/>
      <c r="AC17" s="368">
        <f t="shared" ref="AC17" si="21">IF(S17="No_existen",5*$AC$10,AD17*$AC$10)</f>
        <v>0.15</v>
      </c>
      <c r="AD17" s="356">
        <f t="shared" ref="AD17" si="22">ROUND(AVERAGEIF(AE17:AE19,"&gt;0"),0)</f>
        <v>1</v>
      </c>
      <c r="AE17" s="336">
        <f t="shared" si="2"/>
        <v>1</v>
      </c>
      <c r="AF17" s="275" t="s">
        <v>307</v>
      </c>
      <c r="AG17" s="275" t="s">
        <v>688</v>
      </c>
      <c r="AH17" s="368">
        <f t="shared" ref="AH17" si="23">IF(S17="No_existen",5*$AH$10,AI17*$AH$10)</f>
        <v>0.1</v>
      </c>
      <c r="AI17" s="356">
        <f t="shared" ref="AI17" si="24">ROUND(AVERAGEIF(AJ17:AJ19,"&gt;0"),0)</f>
        <v>1</v>
      </c>
      <c r="AJ17" s="336">
        <f t="shared" si="3"/>
        <v>1</v>
      </c>
      <c r="AK17" s="275" t="s">
        <v>304</v>
      </c>
      <c r="AL17" s="275" t="s">
        <v>319</v>
      </c>
      <c r="AM17" s="368">
        <f t="shared" ref="AM17" si="25">IF(S17="No_existen",5*$AM$10,AN17*$AM$10)</f>
        <v>0.4</v>
      </c>
      <c r="AN17" s="356">
        <f t="shared" ref="AN17" si="26">ROUND(AVERAGEIF(AO17:AO19,"&gt;0"),0)</f>
        <v>4</v>
      </c>
      <c r="AO17" s="336">
        <f t="shared" si="4"/>
        <v>4</v>
      </c>
      <c r="AP17" s="275" t="s">
        <v>593</v>
      </c>
      <c r="AQ17" s="356">
        <f t="shared" ref="AQ17" si="27">ROUND(AVERAGE(U17,Y17,AD17,AI17,AN17),0)</f>
        <v>2</v>
      </c>
      <c r="AR17" s="356" t="str">
        <f t="shared" ref="AR17" si="28">IF(AQ17&lt;1.5,"FUERTE",IF(AND(AQ17&gt;=1.5,AQ17&lt;2.5),"ACEPTABLE",IF(AQ17&gt;=5,"INEXISTENTE","DÉBIL")))</f>
        <v>ACEPTABLE</v>
      </c>
      <c r="AS17" s="357">
        <f t="shared" ref="AS17" si="29">IF(R17=0,0,ROUND((R17*AQ17),0))</f>
        <v>4</v>
      </c>
      <c r="AT17" s="358" t="str">
        <f t="shared" ref="AT17" si="30">IF(AS17&gt;=36,"GRAVE", IF(AS17&lt;=10, "LEVE", "MODERADO"))</f>
        <v>LEVE</v>
      </c>
      <c r="AU17" s="366" t="s">
        <v>698</v>
      </c>
      <c r="AV17" s="366">
        <v>5</v>
      </c>
      <c r="AW17" s="275" t="s">
        <v>90</v>
      </c>
      <c r="AX17" s="275"/>
      <c r="AY17" s="159"/>
      <c r="AZ17" s="159"/>
      <c r="BA17" s="344"/>
      <c r="BB17" s="179"/>
      <c r="BC17" s="179"/>
      <c r="BD17" s="179"/>
      <c r="BE17" s="179"/>
      <c r="BF17" s="179"/>
      <c r="BG17" s="286"/>
      <c r="BH17" s="286"/>
    </row>
    <row r="18" spans="1:60" ht="40.5" hidden="1" customHeight="1" x14ac:dyDescent="0.2">
      <c r="A18" s="362"/>
      <c r="B18" s="363"/>
      <c r="C18" s="356"/>
      <c r="D18" s="359"/>
      <c r="E18" s="356"/>
      <c r="F18" s="364"/>
      <c r="G18" s="275" t="s">
        <v>271</v>
      </c>
      <c r="H18" s="275" t="s">
        <v>34</v>
      </c>
      <c r="I18" s="162" t="s">
        <v>699</v>
      </c>
      <c r="J18" s="364"/>
      <c r="K18" s="364"/>
      <c r="L18" s="364"/>
      <c r="M18" s="364"/>
      <c r="N18" s="364"/>
      <c r="O18" s="365"/>
      <c r="P18" s="364"/>
      <c r="Q18" s="365"/>
      <c r="R18" s="365"/>
      <c r="S18" s="162" t="s">
        <v>327</v>
      </c>
      <c r="T18" s="334">
        <f t="shared" si="0"/>
        <v>1</v>
      </c>
      <c r="U18" s="356"/>
      <c r="V18" s="356"/>
      <c r="W18" s="275" t="s">
        <v>700</v>
      </c>
      <c r="X18" s="364"/>
      <c r="Y18" s="368"/>
      <c r="Z18" s="335">
        <f t="shared" si="1"/>
        <v>4</v>
      </c>
      <c r="AA18" s="275" t="s">
        <v>330</v>
      </c>
      <c r="AB18" s="275"/>
      <c r="AC18" s="368"/>
      <c r="AD18" s="356"/>
      <c r="AE18" s="336">
        <f t="shared" si="2"/>
        <v>1</v>
      </c>
      <c r="AF18" s="275" t="s">
        <v>307</v>
      </c>
      <c r="AG18" s="275" t="s">
        <v>701</v>
      </c>
      <c r="AH18" s="368"/>
      <c r="AI18" s="356"/>
      <c r="AJ18" s="336">
        <f t="shared" si="3"/>
        <v>1</v>
      </c>
      <c r="AK18" s="275" t="s">
        <v>304</v>
      </c>
      <c r="AL18" s="275" t="s">
        <v>319</v>
      </c>
      <c r="AM18" s="368"/>
      <c r="AN18" s="356"/>
      <c r="AO18" s="336">
        <f t="shared" si="4"/>
        <v>4</v>
      </c>
      <c r="AP18" s="275" t="s">
        <v>593</v>
      </c>
      <c r="AQ18" s="356"/>
      <c r="AR18" s="356"/>
      <c r="AS18" s="357"/>
      <c r="AT18" s="358"/>
      <c r="AU18" s="366"/>
      <c r="AV18" s="366"/>
      <c r="AW18" s="275" t="s">
        <v>90</v>
      </c>
      <c r="AX18" s="275"/>
      <c r="AY18" s="159"/>
      <c r="AZ18" s="159"/>
      <c r="BA18" s="344"/>
      <c r="BB18" s="286"/>
      <c r="BC18" s="286"/>
      <c r="BD18" s="286"/>
      <c r="BE18" s="286"/>
      <c r="BF18" s="286"/>
      <c r="BG18" s="286"/>
      <c r="BH18" s="286"/>
    </row>
    <row r="19" spans="1:60" ht="40.5" hidden="1" customHeight="1" x14ac:dyDescent="0.2">
      <c r="A19" s="362"/>
      <c r="B19" s="363"/>
      <c r="C19" s="356"/>
      <c r="D19" s="359"/>
      <c r="E19" s="356"/>
      <c r="F19" s="364"/>
      <c r="G19" s="275" t="s">
        <v>271</v>
      </c>
      <c r="H19" s="275" t="s">
        <v>35</v>
      </c>
      <c r="I19" s="162" t="s">
        <v>702</v>
      </c>
      <c r="J19" s="364"/>
      <c r="K19" s="364"/>
      <c r="L19" s="364"/>
      <c r="M19" s="364"/>
      <c r="N19" s="364"/>
      <c r="O19" s="365"/>
      <c r="P19" s="364"/>
      <c r="Q19" s="365"/>
      <c r="R19" s="365"/>
      <c r="S19" s="162" t="s">
        <v>327</v>
      </c>
      <c r="T19" s="334">
        <f t="shared" si="0"/>
        <v>1</v>
      </c>
      <c r="U19" s="356"/>
      <c r="V19" s="356"/>
      <c r="W19" s="275" t="s">
        <v>703</v>
      </c>
      <c r="X19" s="364"/>
      <c r="Y19" s="368"/>
      <c r="Z19" s="335">
        <f t="shared" si="1"/>
        <v>4</v>
      </c>
      <c r="AA19" s="275" t="s">
        <v>330</v>
      </c>
      <c r="AB19" s="275"/>
      <c r="AC19" s="368"/>
      <c r="AD19" s="356"/>
      <c r="AE19" s="336">
        <f t="shared" si="2"/>
        <v>1</v>
      </c>
      <c r="AF19" s="275" t="s">
        <v>307</v>
      </c>
      <c r="AG19" s="275" t="s">
        <v>688</v>
      </c>
      <c r="AH19" s="368"/>
      <c r="AI19" s="356"/>
      <c r="AJ19" s="336">
        <f t="shared" si="3"/>
        <v>1</v>
      </c>
      <c r="AK19" s="275" t="s">
        <v>304</v>
      </c>
      <c r="AL19" s="275" t="s">
        <v>319</v>
      </c>
      <c r="AM19" s="368"/>
      <c r="AN19" s="356"/>
      <c r="AO19" s="336">
        <f t="shared" si="4"/>
        <v>4</v>
      </c>
      <c r="AP19" s="275" t="s">
        <v>593</v>
      </c>
      <c r="AQ19" s="356"/>
      <c r="AR19" s="356"/>
      <c r="AS19" s="357"/>
      <c r="AT19" s="358"/>
      <c r="AU19" s="366"/>
      <c r="AV19" s="366"/>
      <c r="AW19" s="275" t="s">
        <v>90</v>
      </c>
      <c r="AX19" s="275"/>
      <c r="AY19" s="159"/>
      <c r="AZ19" s="159"/>
      <c r="BA19" s="344"/>
      <c r="BB19" s="286"/>
      <c r="BC19" s="286"/>
      <c r="BD19" s="286"/>
      <c r="BE19" s="286"/>
      <c r="BF19" s="286"/>
      <c r="BG19" s="179"/>
      <c r="BH19" s="179"/>
    </row>
    <row r="20" spans="1:60" ht="40.5" hidden="1" customHeight="1" x14ac:dyDescent="0.2">
      <c r="A20" s="362">
        <v>4</v>
      </c>
      <c r="B20" s="363" t="s">
        <v>194</v>
      </c>
      <c r="C20" s="356" t="str">
        <f>+VLOOKUP(B20,$A$770:$B$812,2,0)</f>
        <v>TITO MORALES PINZÓN</v>
      </c>
      <c r="D20" s="359" t="s">
        <v>171</v>
      </c>
      <c r="E20" s="356" t="str">
        <f>IF(D20=$D$740,$E$740,IF(D20=$D$741,$E$741,IF(D20=$D$742,$E$742,IF(D20=$D$743,$E$743,IF(D20=$D$744,$E$744,IF(D20=$D$745,$E$745,IF(D20=$D$746,$E$746,IF(D20=$D$747,$E$747,IF(D20=$D$748,$E$748,IF(D20=$D$749,$E$749,IF(D20=VICERRECTORÍA_ACADÉMICA_,$BF$740,IF(D20=_VICERRECTORÍA_INVESTIGACIONES_INNOVACIÓN_Y_EXTENSIÓN_,$BF$741,IF(D20=PLANEACIÓN_,$BF$742,IF(D20=VICERRECTORÍA_ADMINISTRATIVA_FINANCIERA_,$BF$743,IF(D20=VICERRECTORÍA_RESPONSABILIDAD_SOCIAL_Y_BIENESTAR_UNIVERSITARIO_PDI,$BF$744)))))))))))))))</f>
        <v>Promover y facilitar la interacción con la sociedad contribuyendo a la satisfacción de sus demandas, mediante servicios especializados, programas de educación continuada y de proyección social.</v>
      </c>
      <c r="F20" s="364" t="s">
        <v>276</v>
      </c>
      <c r="G20" s="275" t="s">
        <v>271</v>
      </c>
      <c r="H20" s="275" t="s">
        <v>36</v>
      </c>
      <c r="I20" s="163" t="s">
        <v>704</v>
      </c>
      <c r="J20" s="364" t="s">
        <v>112</v>
      </c>
      <c r="K20" s="363" t="s">
        <v>705</v>
      </c>
      <c r="L20" s="363" t="s">
        <v>706</v>
      </c>
      <c r="M20" s="363" t="s">
        <v>707</v>
      </c>
      <c r="N20" s="364" t="s">
        <v>151</v>
      </c>
      <c r="O20" s="365">
        <f t="shared" ref="O20" si="31">IF(N20="ALTA",5,IF(N20="MEDIO ALTA",4,IF(N20="MEDIA",3,IF(N20="MEDIO BAJA",2,IF(N20="BAJA",1,0)))))</f>
        <v>2</v>
      </c>
      <c r="P20" s="364" t="s">
        <v>144</v>
      </c>
      <c r="Q20" s="365">
        <f t="shared" si="19"/>
        <v>4</v>
      </c>
      <c r="R20" s="365">
        <f>Q20*O20</f>
        <v>8</v>
      </c>
      <c r="S20" s="162" t="s">
        <v>327</v>
      </c>
      <c r="T20" s="334">
        <f t="shared" si="0"/>
        <v>1</v>
      </c>
      <c r="U20" s="356">
        <f t="shared" ref="U20" si="32">ROUND(AVERAGEIF(T20:T22,"&gt;0"),0)</f>
        <v>1</v>
      </c>
      <c r="V20" s="356">
        <f t="shared" si="6"/>
        <v>0.6</v>
      </c>
      <c r="W20" s="275" t="s">
        <v>697</v>
      </c>
      <c r="X20" s="364">
        <f>IF(S20="No_existen",5*$X$10,Y20*$X$10)</f>
        <v>0.2</v>
      </c>
      <c r="Y20" s="368">
        <f t="shared" ref="Y20" si="33">ROUND(AVERAGEIF(Z20:Z22,"&gt;0"),0)</f>
        <v>4</v>
      </c>
      <c r="Z20" s="335">
        <f t="shared" si="1"/>
        <v>4</v>
      </c>
      <c r="AA20" s="275" t="s">
        <v>330</v>
      </c>
      <c r="AB20" s="275"/>
      <c r="AC20" s="368">
        <f t="shared" ref="AC20" si="34">IF(S20="No_existen",5*$AC$10,AD20*$AC$10)</f>
        <v>0.15</v>
      </c>
      <c r="AD20" s="356">
        <f t="shared" ref="AD20" si="35">ROUND(AVERAGEIF(AE20:AE22,"&gt;0"),0)</f>
        <v>1</v>
      </c>
      <c r="AE20" s="336">
        <f t="shared" si="2"/>
        <v>1</v>
      </c>
      <c r="AF20" s="275" t="s">
        <v>307</v>
      </c>
      <c r="AG20" s="275" t="s">
        <v>708</v>
      </c>
      <c r="AH20" s="368">
        <f t="shared" ref="AH20" si="36">IF(S20="No_existen",5*$AH$10,AI20*$AH$10)</f>
        <v>0.1</v>
      </c>
      <c r="AI20" s="356">
        <f t="shared" ref="AI20" si="37">ROUND(AVERAGEIF(AJ20:AJ22,"&gt;0"),0)</f>
        <v>1</v>
      </c>
      <c r="AJ20" s="336">
        <f t="shared" si="3"/>
        <v>1</v>
      </c>
      <c r="AK20" s="275" t="s">
        <v>304</v>
      </c>
      <c r="AL20" s="275" t="s">
        <v>313</v>
      </c>
      <c r="AM20" s="368">
        <f t="shared" ref="AM20" si="38">IF(S20="No_existen",5*$AM$10,AN20*$AM$10)</f>
        <v>0.4</v>
      </c>
      <c r="AN20" s="356">
        <f t="shared" ref="AN20" si="39">ROUND(AVERAGEIF(AO20:AO22,"&gt;0"),0)</f>
        <v>4</v>
      </c>
      <c r="AO20" s="336">
        <f t="shared" si="4"/>
        <v>4</v>
      </c>
      <c r="AP20" s="275" t="s">
        <v>593</v>
      </c>
      <c r="AQ20" s="356">
        <f t="shared" ref="AQ20" si="40">ROUND(AVERAGE(U20,Y20,AD20,AI20,AN20),0)</f>
        <v>2</v>
      </c>
      <c r="AR20" s="356" t="str">
        <f t="shared" ref="AR20" si="41">IF(AQ20&lt;1.5,"FUERTE",IF(AND(AQ20&gt;=1.5,AQ20&lt;2.5),"ACEPTABLE",IF(AQ20&gt;=5,"INEXISTENTE","DÉBIL")))</f>
        <v>ACEPTABLE</v>
      </c>
      <c r="AS20" s="357">
        <f t="shared" ref="AS20" si="42">IF(R20=0,0,ROUND((R20*AQ20),0))</f>
        <v>16</v>
      </c>
      <c r="AT20" s="358" t="str">
        <f>IF(AS20&gt;=36,"GRAVE", IF(AS20&lt;=10, "LEVE", "MODERADO"))</f>
        <v>MODERADO</v>
      </c>
      <c r="AU20" s="366" t="s">
        <v>709</v>
      </c>
      <c r="AV20" s="367">
        <v>0</v>
      </c>
      <c r="AW20" s="275" t="s">
        <v>91</v>
      </c>
      <c r="AX20" s="275" t="s">
        <v>710</v>
      </c>
      <c r="AY20" s="159">
        <v>45138</v>
      </c>
      <c r="AZ20" s="159"/>
      <c r="BA20" s="344"/>
      <c r="BB20" s="286"/>
      <c r="BC20" s="286"/>
      <c r="BD20" s="286"/>
      <c r="BE20" s="286"/>
      <c r="BF20" s="286"/>
      <c r="BG20" s="286"/>
      <c r="BH20" s="286"/>
    </row>
    <row r="21" spans="1:60" ht="40.5" hidden="1" customHeight="1" x14ac:dyDescent="0.2">
      <c r="A21" s="362"/>
      <c r="B21" s="363"/>
      <c r="C21" s="356"/>
      <c r="D21" s="359"/>
      <c r="E21" s="356"/>
      <c r="F21" s="364"/>
      <c r="G21" s="275" t="s">
        <v>271</v>
      </c>
      <c r="H21" s="275" t="s">
        <v>37</v>
      </c>
      <c r="I21" s="163" t="s">
        <v>711</v>
      </c>
      <c r="J21" s="364"/>
      <c r="K21" s="363"/>
      <c r="L21" s="363"/>
      <c r="M21" s="363"/>
      <c r="N21" s="364"/>
      <c r="O21" s="365"/>
      <c r="P21" s="364"/>
      <c r="Q21" s="365"/>
      <c r="R21" s="365"/>
      <c r="S21" s="162" t="s">
        <v>327</v>
      </c>
      <c r="T21" s="334">
        <f t="shared" si="0"/>
        <v>1</v>
      </c>
      <c r="U21" s="356"/>
      <c r="V21" s="356"/>
      <c r="W21" s="275" t="s">
        <v>712</v>
      </c>
      <c r="X21" s="364"/>
      <c r="Y21" s="368"/>
      <c r="Z21" s="335">
        <f t="shared" si="1"/>
        <v>4</v>
      </c>
      <c r="AA21" s="275" t="s">
        <v>330</v>
      </c>
      <c r="AB21" s="275"/>
      <c r="AC21" s="368"/>
      <c r="AD21" s="356"/>
      <c r="AE21" s="336">
        <f t="shared" si="2"/>
        <v>1</v>
      </c>
      <c r="AF21" s="275" t="s">
        <v>307</v>
      </c>
      <c r="AG21" s="275" t="s">
        <v>708</v>
      </c>
      <c r="AH21" s="368"/>
      <c r="AI21" s="356"/>
      <c r="AJ21" s="336">
        <f t="shared" si="3"/>
        <v>1</v>
      </c>
      <c r="AK21" s="275" t="s">
        <v>304</v>
      </c>
      <c r="AL21" s="275" t="s">
        <v>313</v>
      </c>
      <c r="AM21" s="368"/>
      <c r="AN21" s="356"/>
      <c r="AO21" s="336">
        <f t="shared" si="4"/>
        <v>4</v>
      </c>
      <c r="AP21" s="275" t="s">
        <v>593</v>
      </c>
      <c r="AQ21" s="356"/>
      <c r="AR21" s="356"/>
      <c r="AS21" s="357"/>
      <c r="AT21" s="358"/>
      <c r="AU21" s="366"/>
      <c r="AV21" s="367"/>
      <c r="AW21" s="275" t="s">
        <v>91</v>
      </c>
      <c r="AX21" s="275" t="s">
        <v>713</v>
      </c>
      <c r="AY21" s="159">
        <v>45138</v>
      </c>
      <c r="AZ21" s="159"/>
      <c r="BA21" s="344"/>
      <c r="BB21" s="179"/>
      <c r="BC21" s="179"/>
      <c r="BD21" s="179"/>
      <c r="BE21" s="179"/>
      <c r="BF21" s="179"/>
      <c r="BG21" s="286"/>
      <c r="BH21" s="286"/>
    </row>
    <row r="22" spans="1:60" ht="40.5" hidden="1" customHeight="1" x14ac:dyDescent="0.2">
      <c r="A22" s="362"/>
      <c r="B22" s="363"/>
      <c r="C22" s="356"/>
      <c r="D22" s="359"/>
      <c r="E22" s="356"/>
      <c r="F22" s="364"/>
      <c r="G22" s="275" t="s">
        <v>271</v>
      </c>
      <c r="H22" s="275" t="s">
        <v>34</v>
      </c>
      <c r="I22" s="275" t="s">
        <v>714</v>
      </c>
      <c r="J22" s="364"/>
      <c r="K22" s="363"/>
      <c r="L22" s="363"/>
      <c r="M22" s="363"/>
      <c r="N22" s="364"/>
      <c r="O22" s="365"/>
      <c r="P22" s="364"/>
      <c r="Q22" s="365"/>
      <c r="R22" s="365"/>
      <c r="S22" s="162" t="s">
        <v>327</v>
      </c>
      <c r="T22" s="334">
        <f t="shared" si="0"/>
        <v>1</v>
      </c>
      <c r="U22" s="356"/>
      <c r="V22" s="356"/>
      <c r="W22" s="275" t="s">
        <v>715</v>
      </c>
      <c r="X22" s="364"/>
      <c r="Y22" s="368"/>
      <c r="Z22" s="335">
        <f t="shared" si="1"/>
        <v>4</v>
      </c>
      <c r="AA22" s="275" t="s">
        <v>330</v>
      </c>
      <c r="AB22" s="275"/>
      <c r="AC22" s="368"/>
      <c r="AD22" s="356"/>
      <c r="AE22" s="336">
        <f t="shared" si="2"/>
        <v>1</v>
      </c>
      <c r="AF22" s="275" t="s">
        <v>307</v>
      </c>
      <c r="AG22" s="275" t="s">
        <v>708</v>
      </c>
      <c r="AH22" s="368"/>
      <c r="AI22" s="356"/>
      <c r="AJ22" s="336">
        <f t="shared" si="3"/>
        <v>1</v>
      </c>
      <c r="AK22" s="275" t="s">
        <v>304</v>
      </c>
      <c r="AL22" s="275" t="s">
        <v>311</v>
      </c>
      <c r="AM22" s="368"/>
      <c r="AN22" s="356"/>
      <c r="AO22" s="336">
        <f t="shared" si="4"/>
        <v>4</v>
      </c>
      <c r="AP22" s="275" t="s">
        <v>593</v>
      </c>
      <c r="AQ22" s="356"/>
      <c r="AR22" s="356"/>
      <c r="AS22" s="357"/>
      <c r="AT22" s="358"/>
      <c r="AU22" s="366"/>
      <c r="AV22" s="367"/>
      <c r="AW22" s="275" t="s">
        <v>91</v>
      </c>
      <c r="AX22" s="275" t="s">
        <v>716</v>
      </c>
      <c r="AY22" s="159">
        <v>45138</v>
      </c>
      <c r="AZ22" s="159"/>
      <c r="BA22" s="344"/>
      <c r="BB22" s="286"/>
      <c r="BC22" s="286"/>
      <c r="BD22" s="286"/>
      <c r="BE22" s="286"/>
      <c r="BF22" s="286"/>
      <c r="BG22" s="286"/>
      <c r="BH22" s="286"/>
    </row>
    <row r="23" spans="1:60" ht="40.5" hidden="1" customHeight="1" x14ac:dyDescent="0.2">
      <c r="A23" s="362">
        <v>5</v>
      </c>
      <c r="B23" s="363" t="s">
        <v>194</v>
      </c>
      <c r="C23" s="356" t="str">
        <f>+VLOOKUP(B23,$A$770:$B$812,2,0)</f>
        <v>TITO MORALES PINZÓN</v>
      </c>
      <c r="D23" s="359" t="s">
        <v>154</v>
      </c>
      <c r="E23" s="356" t="str">
        <f>IF(D23=$D$740,$E$740,IF(D23=$D$741,$E$741,IF(D23=$D$742,$E$742,IF(D23=$D$743,$E$743,IF(D23=$D$744,$E$744,IF(D23=$D$745,$E$745,IF(D23=$D$746,$E$746,IF(D23=$D$747,$E$747,IF(D23=$D$748,$E$748,IF(D23=$D$749,$E$749,IF(D23=VICERRECTORÍA_ACADÉMICA_,$BF$740,IF(D23=_VICERRECTORÍA_INVESTIGACIONES_INNOVACIÓN_Y_EXTENSIÓN_,$BF$741,IF(D23=PLANEACIÓN_,$BF$742,IF(D23=VICERRECTORÍA_ADMINISTRATIVA_FINANCIERA_,$BF$743,IF(D23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3" s="364" t="s">
        <v>276</v>
      </c>
      <c r="G23" s="275" t="s">
        <v>271</v>
      </c>
      <c r="H23" s="275" t="s">
        <v>34</v>
      </c>
      <c r="I23" s="275" t="s">
        <v>717</v>
      </c>
      <c r="J23" s="364" t="s">
        <v>106</v>
      </c>
      <c r="K23" s="364" t="s">
        <v>718</v>
      </c>
      <c r="L23" s="364" t="s">
        <v>719</v>
      </c>
      <c r="M23" s="364" t="s">
        <v>720</v>
      </c>
      <c r="N23" s="364" t="s">
        <v>128</v>
      </c>
      <c r="O23" s="365">
        <f t="shared" ref="O23" si="43">IF(N23="ALTA",5,IF(N23="MEDIO ALTA",4,IF(N23="MEDIA",3,IF(N23="MEDIO BAJA",2,IF(N23="BAJA",1,0)))))</f>
        <v>1</v>
      </c>
      <c r="P23" s="364" t="s">
        <v>140</v>
      </c>
      <c r="Q23" s="365">
        <f t="shared" si="19"/>
        <v>5</v>
      </c>
      <c r="R23" s="365">
        <f>Q23*O23</f>
        <v>5</v>
      </c>
      <c r="S23" s="162" t="s">
        <v>327</v>
      </c>
      <c r="T23" s="334">
        <f t="shared" si="0"/>
        <v>1</v>
      </c>
      <c r="U23" s="356">
        <f t="shared" ref="U23" si="44">ROUND(AVERAGEIF(T23:T25,"&gt;0"),0)</f>
        <v>1</v>
      </c>
      <c r="V23" s="356">
        <f t="shared" si="6"/>
        <v>0.6</v>
      </c>
      <c r="W23" s="275" t="s">
        <v>721</v>
      </c>
      <c r="X23" s="364">
        <f>IF(S23="No_existen",5*$X$10,Y23*$X$10)</f>
        <v>0.2</v>
      </c>
      <c r="Y23" s="368">
        <f t="shared" ref="Y23" si="45">ROUND(AVERAGEIF(Z23:Z25,"&gt;0"),0)</f>
        <v>4</v>
      </c>
      <c r="Z23" s="335">
        <f t="shared" si="1"/>
        <v>4</v>
      </c>
      <c r="AA23" s="275" t="s">
        <v>330</v>
      </c>
      <c r="AB23" s="275"/>
      <c r="AC23" s="368">
        <f t="shared" ref="AC23" si="46">IF(S23="No_existen",5*$AC$10,AD23*$AC$10)</f>
        <v>0.15</v>
      </c>
      <c r="AD23" s="356">
        <f t="shared" ref="AD23" si="47">ROUND(AVERAGEIF(AE23:AE25,"&gt;0"),0)</f>
        <v>1</v>
      </c>
      <c r="AE23" s="336">
        <f t="shared" si="2"/>
        <v>1</v>
      </c>
      <c r="AF23" s="275" t="s">
        <v>307</v>
      </c>
      <c r="AG23" s="275" t="s">
        <v>722</v>
      </c>
      <c r="AH23" s="368">
        <f t="shared" ref="AH23" si="48">IF(S23="No_existen",5*$AH$10,AI23*$AH$10)</f>
        <v>0.1</v>
      </c>
      <c r="AI23" s="356">
        <f t="shared" ref="AI23" si="49">ROUND(AVERAGEIF(AJ23:AJ25,"&gt;0"),0)</f>
        <v>1</v>
      </c>
      <c r="AJ23" s="336">
        <f t="shared" si="3"/>
        <v>1</v>
      </c>
      <c r="AK23" s="275" t="s">
        <v>304</v>
      </c>
      <c r="AL23" s="275" t="s">
        <v>312</v>
      </c>
      <c r="AM23" s="368">
        <f t="shared" ref="AM23" si="50">IF(S23="No_existen",5*$AM$10,AN23*$AM$10)</f>
        <v>0.30000000000000004</v>
      </c>
      <c r="AN23" s="356">
        <f t="shared" ref="AN23" si="51">ROUND(AVERAGEIF(AO23:AO25,"&gt;0"),0)</f>
        <v>3</v>
      </c>
      <c r="AO23" s="336">
        <f t="shared" si="4"/>
        <v>4</v>
      </c>
      <c r="AP23" s="275" t="s">
        <v>593</v>
      </c>
      <c r="AQ23" s="356">
        <f t="shared" ref="AQ23" si="52">ROUND(AVERAGE(U23,Y23,AD23,AI23,AN23),0)</f>
        <v>2</v>
      </c>
      <c r="AR23" s="356" t="str">
        <f t="shared" ref="AR23" si="53">IF(AQ23&lt;1.5,"FUERTE",IF(AND(AQ23&gt;=1.5,AQ23&lt;2.5),"ACEPTABLE",IF(AQ23&gt;=5,"INEXISTENTE","DÉBIL")))</f>
        <v>ACEPTABLE</v>
      </c>
      <c r="AS23" s="357">
        <f t="shared" ref="AS23" si="54">IF(R23=0,0,ROUND((R23*AQ23),0))</f>
        <v>10</v>
      </c>
      <c r="AT23" s="358" t="str">
        <f t="shared" ref="AT23" si="55">IF(AS23&gt;=36,"GRAVE", IF(AS23&lt;=10, "LEVE", "MODERADO"))</f>
        <v>LEVE</v>
      </c>
      <c r="AU23" s="359" t="s">
        <v>723</v>
      </c>
      <c r="AV23" s="422">
        <v>0</v>
      </c>
      <c r="AW23" s="275" t="s">
        <v>90</v>
      </c>
      <c r="AX23" s="275"/>
      <c r="AY23" s="159"/>
      <c r="AZ23" s="159"/>
      <c r="BA23" s="344"/>
      <c r="BB23" s="179"/>
      <c r="BC23" s="179"/>
      <c r="BD23" s="179"/>
      <c r="BE23" s="179"/>
      <c r="BF23" s="179"/>
      <c r="BG23" s="179"/>
      <c r="BH23" s="179"/>
    </row>
    <row r="24" spans="1:60" ht="40.5" hidden="1" customHeight="1" x14ac:dyDescent="0.2">
      <c r="A24" s="362"/>
      <c r="B24" s="363"/>
      <c r="C24" s="356"/>
      <c r="D24" s="359"/>
      <c r="E24" s="356"/>
      <c r="F24" s="364"/>
      <c r="G24" s="275" t="s">
        <v>271</v>
      </c>
      <c r="H24" s="275" t="s">
        <v>34</v>
      </c>
      <c r="I24" s="275" t="s">
        <v>724</v>
      </c>
      <c r="J24" s="364"/>
      <c r="K24" s="364"/>
      <c r="L24" s="364"/>
      <c r="M24" s="364"/>
      <c r="N24" s="364"/>
      <c r="O24" s="365"/>
      <c r="P24" s="364"/>
      <c r="Q24" s="365"/>
      <c r="R24" s="365"/>
      <c r="S24" s="162" t="s">
        <v>327</v>
      </c>
      <c r="T24" s="334">
        <f t="shared" si="0"/>
        <v>1</v>
      </c>
      <c r="U24" s="356"/>
      <c r="V24" s="356"/>
      <c r="W24" s="275" t="s">
        <v>725</v>
      </c>
      <c r="X24" s="364"/>
      <c r="Y24" s="368"/>
      <c r="Z24" s="335">
        <f t="shared" si="1"/>
        <v>4</v>
      </c>
      <c r="AA24" s="275" t="s">
        <v>330</v>
      </c>
      <c r="AB24" s="275"/>
      <c r="AC24" s="368"/>
      <c r="AD24" s="356"/>
      <c r="AE24" s="336">
        <f t="shared" si="2"/>
        <v>1</v>
      </c>
      <c r="AF24" s="275" t="s">
        <v>307</v>
      </c>
      <c r="AG24" s="275" t="s">
        <v>726</v>
      </c>
      <c r="AH24" s="368"/>
      <c r="AI24" s="356"/>
      <c r="AJ24" s="336">
        <f t="shared" si="3"/>
        <v>1</v>
      </c>
      <c r="AK24" s="275" t="s">
        <v>304</v>
      </c>
      <c r="AL24" s="275" t="s">
        <v>311</v>
      </c>
      <c r="AM24" s="368"/>
      <c r="AN24" s="356"/>
      <c r="AO24" s="336">
        <f t="shared" si="4"/>
        <v>1</v>
      </c>
      <c r="AP24" s="275" t="s">
        <v>592</v>
      </c>
      <c r="AQ24" s="356"/>
      <c r="AR24" s="356"/>
      <c r="AS24" s="357"/>
      <c r="AT24" s="358"/>
      <c r="AU24" s="359"/>
      <c r="AV24" s="422"/>
      <c r="AW24" s="275" t="s">
        <v>90</v>
      </c>
      <c r="AX24" s="275"/>
      <c r="AY24" s="159"/>
      <c r="AZ24" s="159"/>
      <c r="BA24" s="344"/>
      <c r="BB24" s="286"/>
      <c r="BC24" s="286"/>
      <c r="BD24" s="286"/>
      <c r="BE24" s="286"/>
      <c r="BF24" s="286"/>
      <c r="BG24" s="286"/>
      <c r="BH24" s="286"/>
    </row>
    <row r="25" spans="1:60" ht="40.5" hidden="1" customHeight="1" x14ac:dyDescent="0.2">
      <c r="A25" s="362"/>
      <c r="B25" s="363"/>
      <c r="C25" s="356"/>
      <c r="D25" s="359"/>
      <c r="E25" s="356"/>
      <c r="F25" s="364"/>
      <c r="G25" s="275"/>
      <c r="H25" s="275"/>
      <c r="I25" s="161"/>
      <c r="J25" s="364"/>
      <c r="K25" s="364"/>
      <c r="L25" s="364"/>
      <c r="M25" s="364"/>
      <c r="N25" s="364"/>
      <c r="O25" s="365"/>
      <c r="P25" s="364"/>
      <c r="Q25" s="365"/>
      <c r="R25" s="365"/>
      <c r="S25" s="162" t="s">
        <v>327</v>
      </c>
      <c r="T25" s="334">
        <f t="shared" si="0"/>
        <v>1</v>
      </c>
      <c r="U25" s="356"/>
      <c r="V25" s="356"/>
      <c r="W25" s="275" t="s">
        <v>727</v>
      </c>
      <c r="X25" s="364"/>
      <c r="Y25" s="368"/>
      <c r="Z25" s="335">
        <f t="shared" si="1"/>
        <v>4</v>
      </c>
      <c r="AA25" s="275" t="s">
        <v>330</v>
      </c>
      <c r="AB25" s="275"/>
      <c r="AC25" s="368"/>
      <c r="AD25" s="356"/>
      <c r="AE25" s="336">
        <f t="shared" si="2"/>
        <v>1</v>
      </c>
      <c r="AF25" s="275" t="s">
        <v>307</v>
      </c>
      <c r="AG25" s="275" t="s">
        <v>726</v>
      </c>
      <c r="AH25" s="368"/>
      <c r="AI25" s="356"/>
      <c r="AJ25" s="336">
        <f t="shared" si="3"/>
        <v>1</v>
      </c>
      <c r="AK25" s="275" t="s">
        <v>304</v>
      </c>
      <c r="AL25" s="275" t="s">
        <v>311</v>
      </c>
      <c r="AM25" s="368"/>
      <c r="AN25" s="356"/>
      <c r="AO25" s="336">
        <f t="shared" si="4"/>
        <v>4</v>
      </c>
      <c r="AP25" s="275" t="s">
        <v>593</v>
      </c>
      <c r="AQ25" s="356"/>
      <c r="AR25" s="356"/>
      <c r="AS25" s="357"/>
      <c r="AT25" s="358"/>
      <c r="AU25" s="359"/>
      <c r="AV25" s="422"/>
      <c r="AW25" s="275" t="s">
        <v>90</v>
      </c>
      <c r="AX25" s="275"/>
      <c r="AY25" s="159"/>
      <c r="AZ25" s="159"/>
      <c r="BA25" s="344"/>
      <c r="BB25" s="286"/>
      <c r="BC25" s="286"/>
      <c r="BD25" s="286"/>
      <c r="BE25" s="286"/>
      <c r="BF25" s="286"/>
      <c r="BG25" s="286"/>
      <c r="BH25" s="286"/>
    </row>
    <row r="26" spans="1:60" ht="40.5" hidden="1" customHeight="1" x14ac:dyDescent="0.2">
      <c r="A26" s="362">
        <v>6</v>
      </c>
      <c r="B26" s="363" t="s">
        <v>193</v>
      </c>
      <c r="C26" s="356" t="str">
        <f>+VLOOKUP(B26,$A$770:$B$812,2,0)</f>
        <v>LUZ STELLA RAMIREZ ARISTIZABAL</v>
      </c>
      <c r="D26" s="359" t="s">
        <v>154</v>
      </c>
      <c r="E26" s="356" t="str">
        <f>IF(D26=$D$740,$E$740,IF(D26=$D$741,$E$741,IF(D26=$D$742,$E$742,IF(D26=$D$743,$E$743,IF(D26=$D$744,$E$744,IF(D26=$D$745,$E$745,IF(D26=$D$746,$E$746,IF(D26=$D$747,$E$747,IF(D26=$D$748,$E$748,IF(D26=$D$749,$E$749,IF(D26=VICERRECTORÍA_ACADÉMICA_,$BF$740,IF(D26=_VICERRECTORÍA_INVESTIGACIONES_INNOVACIÓN_Y_EXTENSIÓN_,$BF$741,IF(D26=PLANEACIÓN_,$BF$742,IF(D26=VICERRECTORÍA_ADMINISTRATIVA_FINANCIERA_,$BF$743,IF(D26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6" s="364" t="s">
        <v>276</v>
      </c>
      <c r="G26" s="275" t="s">
        <v>271</v>
      </c>
      <c r="H26" s="275" t="s">
        <v>37</v>
      </c>
      <c r="I26" s="161" t="s">
        <v>728</v>
      </c>
      <c r="J26" s="364" t="s">
        <v>112</v>
      </c>
      <c r="K26" s="363" t="s">
        <v>671</v>
      </c>
      <c r="L26" s="363" t="s">
        <v>729</v>
      </c>
      <c r="M26" s="363" t="s">
        <v>730</v>
      </c>
      <c r="N26" s="364" t="s">
        <v>150</v>
      </c>
      <c r="O26" s="365">
        <f>IF(N26="ALTA",5,IF(N26="MEDIO ALTA",4,IF(N26="MEDIA",3,IF(N26="MEDIO BAJA",2,IF(N26="BAJA",1,0)))))</f>
        <v>4</v>
      </c>
      <c r="P26" s="364" t="s">
        <v>141</v>
      </c>
      <c r="Q26" s="365">
        <f>IF(P26="ALTO",5,IF(P26="MEDIO ALTO",4,IF(P26="MEDIO",3,IF(P26="MEDIO BAJO",2,IF(P26="BAJO",1,0)))))</f>
        <v>3</v>
      </c>
      <c r="R26" s="365">
        <f>Q26*O26</f>
        <v>12</v>
      </c>
      <c r="S26" s="162" t="s">
        <v>398</v>
      </c>
      <c r="T26" s="334">
        <f t="shared" si="0"/>
        <v>4</v>
      </c>
      <c r="U26" s="356">
        <f t="shared" ref="U26" si="56">ROUND(AVERAGEIF(T26:T28,"&gt;0"),0)</f>
        <v>4</v>
      </c>
      <c r="V26" s="356">
        <f t="shared" si="6"/>
        <v>2.4</v>
      </c>
      <c r="W26" s="275" t="s">
        <v>731</v>
      </c>
      <c r="X26" s="364">
        <f>IF(S26="No_existen",5*$X$10,Y26*$X$10)</f>
        <v>0.1</v>
      </c>
      <c r="Y26" s="368">
        <f t="shared" ref="Y26" si="57">ROUND(AVERAGEIF(Z26:Z28,"&gt;0"),0)</f>
        <v>2</v>
      </c>
      <c r="Z26" s="335">
        <f t="shared" si="1"/>
        <v>2</v>
      </c>
      <c r="AA26" s="275" t="s">
        <v>331</v>
      </c>
      <c r="AB26" s="275"/>
      <c r="AC26" s="368">
        <f t="shared" ref="AC26" si="58">IF(S26="No_existen",5*$AC$10,AD26*$AC$10)</f>
        <v>0.15</v>
      </c>
      <c r="AD26" s="356">
        <f t="shared" ref="AD26" si="59">ROUND(AVERAGEIF(AE26:AE28,"&gt;0"),0)</f>
        <v>1</v>
      </c>
      <c r="AE26" s="336">
        <f t="shared" si="2"/>
        <v>1</v>
      </c>
      <c r="AF26" s="275" t="s">
        <v>307</v>
      </c>
      <c r="AG26" s="275" t="s">
        <v>732</v>
      </c>
      <c r="AH26" s="368">
        <f t="shared" ref="AH26" si="60">IF(S26="No_existen",5*$AH$10,AI26*$AH$10)</f>
        <v>0.1</v>
      </c>
      <c r="AI26" s="356">
        <f t="shared" ref="AI26" si="61">ROUND(AVERAGEIF(AJ26:AJ28,"&gt;0"),0)</f>
        <v>1</v>
      </c>
      <c r="AJ26" s="336">
        <f t="shared" si="3"/>
        <v>1</v>
      </c>
      <c r="AK26" s="275" t="s">
        <v>304</v>
      </c>
      <c r="AL26" s="275" t="s">
        <v>311</v>
      </c>
      <c r="AM26" s="368">
        <f t="shared" ref="AM26" si="62">IF(S26="No_existen",5*$AM$10,AN26*$AM$10)</f>
        <v>0.1</v>
      </c>
      <c r="AN26" s="356">
        <f t="shared" ref="AN26" si="63">ROUND(AVERAGEIF(AO26:AO28,"&gt;0"),0)</f>
        <v>1</v>
      </c>
      <c r="AO26" s="336">
        <f t="shared" si="4"/>
        <v>1</v>
      </c>
      <c r="AP26" s="275" t="s">
        <v>592</v>
      </c>
      <c r="AQ26" s="356">
        <f t="shared" ref="AQ26" si="64">ROUND(AVERAGE(U26,Y26,AD26,AI26,AN26),0)</f>
        <v>2</v>
      </c>
      <c r="AR26" s="356" t="str">
        <f t="shared" ref="AR26" si="65">IF(AQ26&lt;1.5,"FUERTE",IF(AND(AQ26&gt;=1.5,AQ26&lt;2.5),"ACEPTABLE",IF(AQ26&gt;=5,"INEXISTENTE","DÉBIL")))</f>
        <v>ACEPTABLE</v>
      </c>
      <c r="AS26" s="357">
        <f t="shared" ref="AS26" si="66">IF(R26=0,0,ROUND((R26*AQ26),0))</f>
        <v>24</v>
      </c>
      <c r="AT26" s="358" t="str">
        <f>IF(AS26&gt;=36,"GRAVE", IF(AS26&lt;=10, "LEVE", "MODERADO"))</f>
        <v>MODERADO</v>
      </c>
      <c r="AU26" s="363" t="s">
        <v>733</v>
      </c>
      <c r="AV26" s="369">
        <v>0</v>
      </c>
      <c r="AW26" s="275" t="s">
        <v>91</v>
      </c>
      <c r="AX26" s="275" t="s">
        <v>734</v>
      </c>
      <c r="AY26" s="159">
        <v>45015</v>
      </c>
      <c r="AZ26" s="159"/>
      <c r="BA26" s="344" t="s">
        <v>735</v>
      </c>
      <c r="BB26" s="179"/>
      <c r="BC26" s="179"/>
      <c r="BD26" s="179"/>
      <c r="BE26" s="179"/>
      <c r="BF26" s="179"/>
      <c r="BG26" s="179"/>
      <c r="BH26" s="179"/>
    </row>
    <row r="27" spans="1:60" ht="40.5" hidden="1" customHeight="1" x14ac:dyDescent="0.2">
      <c r="A27" s="362"/>
      <c r="B27" s="363"/>
      <c r="C27" s="356"/>
      <c r="D27" s="359"/>
      <c r="E27" s="356"/>
      <c r="F27" s="364"/>
      <c r="G27" s="275" t="s">
        <v>271</v>
      </c>
      <c r="H27" s="275" t="s">
        <v>37</v>
      </c>
      <c r="I27" s="161" t="s">
        <v>736</v>
      </c>
      <c r="J27" s="364"/>
      <c r="K27" s="363"/>
      <c r="L27" s="363"/>
      <c r="M27" s="363"/>
      <c r="N27" s="364"/>
      <c r="O27" s="365"/>
      <c r="P27" s="364"/>
      <c r="Q27" s="365"/>
      <c r="R27" s="365"/>
      <c r="S27" s="162" t="s">
        <v>398</v>
      </c>
      <c r="T27" s="334">
        <f t="shared" si="0"/>
        <v>4</v>
      </c>
      <c r="U27" s="356"/>
      <c r="V27" s="356"/>
      <c r="W27" s="275" t="s">
        <v>737</v>
      </c>
      <c r="X27" s="364"/>
      <c r="Y27" s="368"/>
      <c r="Z27" s="335">
        <f t="shared" si="1"/>
        <v>2</v>
      </c>
      <c r="AA27" s="275" t="s">
        <v>331</v>
      </c>
      <c r="AB27" s="275"/>
      <c r="AC27" s="368"/>
      <c r="AD27" s="356"/>
      <c r="AE27" s="336">
        <f t="shared" si="2"/>
        <v>1</v>
      </c>
      <c r="AF27" s="275" t="s">
        <v>307</v>
      </c>
      <c r="AG27" s="275" t="s">
        <v>738</v>
      </c>
      <c r="AH27" s="368"/>
      <c r="AI27" s="356"/>
      <c r="AJ27" s="336">
        <f t="shared" si="3"/>
        <v>1</v>
      </c>
      <c r="AK27" s="275" t="s">
        <v>304</v>
      </c>
      <c r="AL27" s="275" t="s">
        <v>312</v>
      </c>
      <c r="AM27" s="368"/>
      <c r="AN27" s="356"/>
      <c r="AO27" s="336">
        <f t="shared" si="4"/>
        <v>1</v>
      </c>
      <c r="AP27" s="275" t="s">
        <v>592</v>
      </c>
      <c r="AQ27" s="356"/>
      <c r="AR27" s="356"/>
      <c r="AS27" s="357"/>
      <c r="AT27" s="358"/>
      <c r="AU27" s="363"/>
      <c r="AV27" s="363"/>
      <c r="AW27" s="275"/>
      <c r="AX27" s="275"/>
      <c r="AY27" s="159"/>
      <c r="AZ27" s="159"/>
      <c r="BA27" s="344"/>
      <c r="BB27" s="286"/>
      <c r="BC27" s="286"/>
      <c r="BD27" s="286"/>
      <c r="BE27" s="286"/>
      <c r="BF27" s="286"/>
      <c r="BG27" s="286"/>
      <c r="BH27" s="286"/>
    </row>
    <row r="28" spans="1:60" ht="40.5" hidden="1" customHeight="1" x14ac:dyDescent="0.2">
      <c r="A28" s="362"/>
      <c r="B28" s="363"/>
      <c r="C28" s="356"/>
      <c r="D28" s="359"/>
      <c r="E28" s="356"/>
      <c r="F28" s="364"/>
      <c r="G28" s="275"/>
      <c r="H28" s="275"/>
      <c r="I28" s="162"/>
      <c r="J28" s="364"/>
      <c r="K28" s="363"/>
      <c r="L28" s="363"/>
      <c r="M28" s="363"/>
      <c r="N28" s="364"/>
      <c r="O28" s="365"/>
      <c r="P28" s="364"/>
      <c r="Q28" s="365"/>
      <c r="R28" s="365"/>
      <c r="S28" s="162"/>
      <c r="T28" s="334">
        <f t="shared" si="0"/>
        <v>0</v>
      </c>
      <c r="U28" s="356"/>
      <c r="V28" s="356"/>
      <c r="W28" s="275"/>
      <c r="X28" s="364"/>
      <c r="Y28" s="368"/>
      <c r="Z28" s="335">
        <f t="shared" si="1"/>
        <v>0</v>
      </c>
      <c r="AA28" s="275"/>
      <c r="AB28" s="275"/>
      <c r="AC28" s="368"/>
      <c r="AD28" s="356"/>
      <c r="AE28" s="336">
        <f t="shared" si="2"/>
        <v>0</v>
      </c>
      <c r="AF28" s="275"/>
      <c r="AG28" s="275"/>
      <c r="AH28" s="368"/>
      <c r="AI28" s="356"/>
      <c r="AJ28" s="336">
        <f t="shared" si="3"/>
        <v>0</v>
      </c>
      <c r="AK28" s="275"/>
      <c r="AL28" s="275"/>
      <c r="AM28" s="368"/>
      <c r="AN28" s="356"/>
      <c r="AO28" s="336">
        <f t="shared" si="4"/>
        <v>0</v>
      </c>
      <c r="AP28" s="275"/>
      <c r="AQ28" s="356"/>
      <c r="AR28" s="356"/>
      <c r="AS28" s="357"/>
      <c r="AT28" s="358"/>
      <c r="AU28" s="363"/>
      <c r="AV28" s="363"/>
      <c r="AW28" s="275"/>
      <c r="AX28" s="275"/>
      <c r="AY28" s="159"/>
      <c r="AZ28" s="159"/>
      <c r="BA28" s="344"/>
      <c r="BB28" s="179"/>
      <c r="BC28" s="179"/>
      <c r="BD28" s="179"/>
      <c r="BE28" s="179"/>
      <c r="BF28" s="179"/>
      <c r="BG28" s="179"/>
      <c r="BH28" s="179"/>
    </row>
    <row r="29" spans="1:60" ht="40.5" hidden="1" customHeight="1" x14ac:dyDescent="0.2">
      <c r="A29" s="362">
        <v>7</v>
      </c>
      <c r="B29" s="363" t="s">
        <v>193</v>
      </c>
      <c r="C29" s="356" t="str">
        <f>+VLOOKUP(B29,$A$770:$B$812,2,0)</f>
        <v>LUZ STELLA RAMIREZ ARISTIZABAL</v>
      </c>
      <c r="D29" s="359" t="s">
        <v>154</v>
      </c>
      <c r="E29" s="356" t="str">
        <f>IF(D29=$D$740,$E$740,IF(D29=$D$741,$E$741,IF(D29=$D$742,$E$742,IF(D29=$D$743,$E$743,IF(D29=$D$744,$E$744,IF(D29=$D$745,$E$745,IF(D29=$D$746,$E$746,IF(D29=$D$747,$E$747,IF(D29=$D$748,$E$748,IF(D29=$D$749,$E$749,IF(D29=VICERRECTORÍA_ACADÉMICA_,$BF$740,IF(D29=_VICERRECTORÍA_INVESTIGACIONES_INNOVACIÓN_Y_EXTENSIÓN_,$BF$741,IF(D29=PLANEACIÓN_,$BF$742,IF(D29=VICERRECTORÍA_ADMINISTRATIVA_FINANCIERA_,$BF$743,IF(D29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9" s="364" t="s">
        <v>276</v>
      </c>
      <c r="G29" s="275" t="s">
        <v>272</v>
      </c>
      <c r="H29" s="275" t="s">
        <v>41</v>
      </c>
      <c r="I29" s="162" t="s">
        <v>739</v>
      </c>
      <c r="J29" s="364" t="s">
        <v>106</v>
      </c>
      <c r="K29" s="364" t="s">
        <v>740</v>
      </c>
      <c r="L29" s="364" t="s">
        <v>741</v>
      </c>
      <c r="M29" s="364" t="s">
        <v>742</v>
      </c>
      <c r="N29" s="364" t="s">
        <v>128</v>
      </c>
      <c r="O29" s="365">
        <f>IF(N29="ALTA",5,IF(N29="MEDIO ALTA",4,IF(N29="MEDIA",3,IF(N29="MEDIO BAJA",2,IF(N29="BAJA",1,0)))))</f>
        <v>1</v>
      </c>
      <c r="P29" s="364" t="s">
        <v>145</v>
      </c>
      <c r="Q29" s="365">
        <f>IF(P29="ALTO",5,IF(P29="MEDIO ALTO",4,IF(P29="MEDIO",3,IF(P29="MEDIO BAJO",2,IF(P29="BAJO",1,0)))))</f>
        <v>2</v>
      </c>
      <c r="R29" s="365">
        <f>Q29*O29</f>
        <v>2</v>
      </c>
      <c r="S29" s="162" t="s">
        <v>398</v>
      </c>
      <c r="T29" s="334">
        <f t="shared" si="0"/>
        <v>4</v>
      </c>
      <c r="U29" s="356">
        <f t="shared" ref="U29" si="67">ROUND(AVERAGEIF(T29:T31,"&gt;0"),0)</f>
        <v>4</v>
      </c>
      <c r="V29" s="356">
        <f t="shared" si="6"/>
        <v>2.4</v>
      </c>
      <c r="W29" s="275" t="s">
        <v>743</v>
      </c>
      <c r="X29" s="364">
        <f>IF(S29="No_existen",5*$X$10,Y29*$X$10)</f>
        <v>0.1</v>
      </c>
      <c r="Y29" s="368">
        <f t="shared" ref="Y29" si="68">ROUND(AVERAGEIF(Z29:Z31,"&gt;0"),0)</f>
        <v>2</v>
      </c>
      <c r="Z29" s="335">
        <f t="shared" si="1"/>
        <v>2</v>
      </c>
      <c r="AA29" s="275" t="s">
        <v>331</v>
      </c>
      <c r="AB29" s="275"/>
      <c r="AC29" s="368">
        <f t="shared" ref="AC29" si="69">IF(S29="No_existen",5*$AC$10,AD29*$AC$10)</f>
        <v>0.15</v>
      </c>
      <c r="AD29" s="356">
        <f t="shared" ref="AD29" si="70">ROUND(AVERAGEIF(AE29:AE31,"&gt;0"),0)</f>
        <v>1</v>
      </c>
      <c r="AE29" s="336">
        <f t="shared" si="2"/>
        <v>1</v>
      </c>
      <c r="AF29" s="275" t="s">
        <v>307</v>
      </c>
      <c r="AG29" s="275" t="s">
        <v>732</v>
      </c>
      <c r="AH29" s="368">
        <f t="shared" ref="AH29" si="71">IF(S29="No_existen",5*$AH$10,AI29*$AH$10)</f>
        <v>0.1</v>
      </c>
      <c r="AI29" s="356">
        <f t="shared" ref="AI29" si="72">ROUND(AVERAGEIF(AJ29:AJ31,"&gt;0"),0)</f>
        <v>1</v>
      </c>
      <c r="AJ29" s="336">
        <f t="shared" si="3"/>
        <v>1</v>
      </c>
      <c r="AK29" s="275" t="s">
        <v>304</v>
      </c>
      <c r="AL29" s="275" t="s">
        <v>319</v>
      </c>
      <c r="AM29" s="368">
        <f t="shared" ref="AM29" si="73">IF(S29="No_existen",5*$AM$10,AN29*$AM$10)</f>
        <v>0.1</v>
      </c>
      <c r="AN29" s="356">
        <f t="shared" ref="AN29" si="74">ROUND(AVERAGEIF(AO29:AO31,"&gt;0"),0)</f>
        <v>1</v>
      </c>
      <c r="AO29" s="336">
        <f t="shared" si="4"/>
        <v>1</v>
      </c>
      <c r="AP29" s="275" t="s">
        <v>592</v>
      </c>
      <c r="AQ29" s="356">
        <f t="shared" ref="AQ29" si="75">ROUND(AVERAGE(U29,Y29,AD29,AI29,AN29),0)</f>
        <v>2</v>
      </c>
      <c r="AR29" s="356" t="str">
        <f t="shared" ref="AR29" si="76">IF(AQ29&lt;1.5,"FUERTE",IF(AND(AQ29&gt;=1.5,AQ29&lt;2.5),"ACEPTABLE",IF(AQ29&gt;=5,"INEXISTENTE","DÉBIL")))</f>
        <v>ACEPTABLE</v>
      </c>
      <c r="AS29" s="357">
        <f t="shared" ref="AS29" si="77">IF(R29=0,0,ROUND((R29*AQ29),0))</f>
        <v>4</v>
      </c>
      <c r="AT29" s="358" t="str">
        <f t="shared" ref="AT29" si="78">IF(AS29&gt;=36,"GRAVE", IF(AS29&lt;=10, "LEVE", "MODERADO"))</f>
        <v>LEVE</v>
      </c>
      <c r="AU29" s="366" t="s">
        <v>744</v>
      </c>
      <c r="AV29" s="367">
        <v>0</v>
      </c>
      <c r="AW29" s="275" t="s">
        <v>90</v>
      </c>
      <c r="AX29" s="275"/>
      <c r="AY29" s="159"/>
      <c r="AZ29" s="159"/>
      <c r="BA29" s="344"/>
      <c r="BB29" s="286"/>
      <c r="BC29" s="286"/>
      <c r="BD29" s="286"/>
      <c r="BE29" s="286"/>
      <c r="BF29" s="286"/>
      <c r="BG29" s="286"/>
      <c r="BH29" s="312"/>
    </row>
    <row r="30" spans="1:60" ht="40.5" hidden="1" customHeight="1" x14ac:dyDescent="0.2">
      <c r="A30" s="362"/>
      <c r="B30" s="363"/>
      <c r="C30" s="356"/>
      <c r="D30" s="359"/>
      <c r="E30" s="356"/>
      <c r="F30" s="364"/>
      <c r="G30" s="275" t="s">
        <v>271</v>
      </c>
      <c r="H30" s="275" t="s">
        <v>37</v>
      </c>
      <c r="I30" s="162" t="s">
        <v>745</v>
      </c>
      <c r="J30" s="364"/>
      <c r="K30" s="364"/>
      <c r="L30" s="364"/>
      <c r="M30" s="364"/>
      <c r="N30" s="364"/>
      <c r="O30" s="365"/>
      <c r="P30" s="364"/>
      <c r="Q30" s="365"/>
      <c r="R30" s="365"/>
      <c r="S30" s="162"/>
      <c r="T30" s="334">
        <f t="shared" si="0"/>
        <v>0</v>
      </c>
      <c r="U30" s="356"/>
      <c r="V30" s="356"/>
      <c r="W30" s="275"/>
      <c r="X30" s="364"/>
      <c r="Y30" s="368"/>
      <c r="Z30" s="335">
        <f t="shared" si="1"/>
        <v>0</v>
      </c>
      <c r="AA30" s="275"/>
      <c r="AB30" s="275"/>
      <c r="AC30" s="368"/>
      <c r="AD30" s="356"/>
      <c r="AE30" s="336">
        <f t="shared" si="2"/>
        <v>0</v>
      </c>
      <c r="AF30" s="275"/>
      <c r="AG30" s="275"/>
      <c r="AH30" s="368"/>
      <c r="AI30" s="356"/>
      <c r="AJ30" s="336">
        <f t="shared" si="3"/>
        <v>0</v>
      </c>
      <c r="AK30" s="275"/>
      <c r="AL30" s="275"/>
      <c r="AM30" s="368"/>
      <c r="AN30" s="356"/>
      <c r="AO30" s="336">
        <f t="shared" si="4"/>
        <v>0</v>
      </c>
      <c r="AP30" s="275"/>
      <c r="AQ30" s="356"/>
      <c r="AR30" s="356"/>
      <c r="AS30" s="357"/>
      <c r="AT30" s="358"/>
      <c r="AU30" s="366"/>
      <c r="AV30" s="366"/>
      <c r="AW30" s="275"/>
      <c r="AX30" s="275"/>
      <c r="AY30" s="159"/>
      <c r="AZ30" s="159"/>
      <c r="BA30" s="344"/>
      <c r="BB30" s="286"/>
      <c r="BC30" s="286"/>
      <c r="BD30" s="286"/>
      <c r="BE30" s="286"/>
      <c r="BF30" s="286"/>
      <c r="BG30" s="286"/>
      <c r="BH30" s="312"/>
    </row>
    <row r="31" spans="1:60" ht="40.5" hidden="1" customHeight="1" x14ac:dyDescent="0.2">
      <c r="A31" s="362"/>
      <c r="B31" s="363"/>
      <c r="C31" s="356"/>
      <c r="D31" s="359"/>
      <c r="E31" s="356"/>
      <c r="F31" s="364"/>
      <c r="G31" s="275" t="s">
        <v>271</v>
      </c>
      <c r="H31" s="275" t="s">
        <v>34</v>
      </c>
      <c r="I31" s="162" t="s">
        <v>746</v>
      </c>
      <c r="J31" s="364"/>
      <c r="K31" s="364"/>
      <c r="L31" s="364"/>
      <c r="M31" s="364"/>
      <c r="N31" s="364"/>
      <c r="O31" s="365"/>
      <c r="P31" s="364"/>
      <c r="Q31" s="365"/>
      <c r="R31" s="365"/>
      <c r="S31" s="162"/>
      <c r="T31" s="334">
        <f t="shared" si="0"/>
        <v>0</v>
      </c>
      <c r="U31" s="356"/>
      <c r="V31" s="356"/>
      <c r="W31" s="275"/>
      <c r="X31" s="364"/>
      <c r="Y31" s="368"/>
      <c r="Z31" s="335">
        <f t="shared" si="1"/>
        <v>0</v>
      </c>
      <c r="AA31" s="275"/>
      <c r="AB31" s="275"/>
      <c r="AC31" s="368"/>
      <c r="AD31" s="356"/>
      <c r="AE31" s="336">
        <f t="shared" si="2"/>
        <v>0</v>
      </c>
      <c r="AF31" s="275"/>
      <c r="AG31" s="275"/>
      <c r="AH31" s="368"/>
      <c r="AI31" s="356"/>
      <c r="AJ31" s="336">
        <f t="shared" si="3"/>
        <v>0</v>
      </c>
      <c r="AK31" s="275"/>
      <c r="AL31" s="275"/>
      <c r="AM31" s="368"/>
      <c r="AN31" s="356"/>
      <c r="AO31" s="336">
        <f t="shared" si="4"/>
        <v>0</v>
      </c>
      <c r="AP31" s="275"/>
      <c r="AQ31" s="356"/>
      <c r="AR31" s="356"/>
      <c r="AS31" s="357"/>
      <c r="AT31" s="358"/>
      <c r="AU31" s="366"/>
      <c r="AV31" s="366"/>
      <c r="AW31" s="275"/>
      <c r="AX31" s="275"/>
      <c r="AY31" s="159"/>
      <c r="AZ31" s="159"/>
      <c r="BA31" s="344"/>
      <c r="BB31" s="179"/>
      <c r="BC31" s="179"/>
      <c r="BD31" s="179"/>
      <c r="BE31" s="179"/>
      <c r="BF31" s="179"/>
      <c r="BG31" s="179"/>
      <c r="BH31" s="312"/>
    </row>
    <row r="32" spans="1:60" ht="40.5" hidden="1" customHeight="1" x14ac:dyDescent="0.2">
      <c r="A32" s="362">
        <v>8</v>
      </c>
      <c r="B32" s="363" t="s">
        <v>193</v>
      </c>
      <c r="C32" s="356" t="str">
        <f>+VLOOKUP(B32,$A$770:$B$812,2,0)</f>
        <v>LUZ STELLA RAMIREZ ARISTIZABAL</v>
      </c>
      <c r="D32" s="359" t="s">
        <v>168</v>
      </c>
      <c r="E32" s="356" t="str">
        <f>IF(D32=$D$740,$E$740,IF(D32=$D$741,$E$741,IF(D32=$D$742,$E$742,IF(D32=$D$743,$E$743,IF(D32=$D$744,$E$744,IF(D32=$D$745,$E$745,IF(D32=$D$746,$E$746,IF(D32=$D$747,$E$747,IF(D32=$D$748,$E$748,IF(D32=$D$749,$E$749,IF(D32=VICERRECTORÍA_ACADÉMICA_,$BF$740,IF(D32=_VICERRECTORÍA_INVESTIGACIONES_INNOVACIÓN_Y_EXTENSIÓN_,$BF$741,IF(D32=PLANEACIÓN_,$BF$742,IF(D32=VICERRECTORÍA_ADMINISTRATIVA_FINANCIERA_,$BF$743,IF(D32=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 s="364" t="s">
        <v>276</v>
      </c>
      <c r="G32" s="275" t="s">
        <v>272</v>
      </c>
      <c r="H32" s="275" t="s">
        <v>273</v>
      </c>
      <c r="I32" s="275" t="s">
        <v>747</v>
      </c>
      <c r="J32" s="364" t="s">
        <v>108</v>
      </c>
      <c r="K32" s="364" t="s">
        <v>748</v>
      </c>
      <c r="L32" s="364" t="s">
        <v>749</v>
      </c>
      <c r="M32" s="364" t="s">
        <v>750</v>
      </c>
      <c r="N32" s="364" t="s">
        <v>151</v>
      </c>
      <c r="O32" s="365">
        <f t="shared" ref="O32" si="79">IF(N32="ALTA",5,IF(N32="MEDIO ALTA",4,IF(N32="MEDIA",3,IF(N32="MEDIO BAJA",2,IF(N32="BAJA",1,0)))))</f>
        <v>2</v>
      </c>
      <c r="P32" s="364" t="s">
        <v>142</v>
      </c>
      <c r="Q32" s="365">
        <f t="shared" ref="Q32" si="80">IF(P32="ALTO",5,IF(P32="MEDIO ALTO",4,IF(P32="MEDIO",3,IF(P32="MEDIO BAJO",2,IF(P32="BAJO",1,0)))))</f>
        <v>1</v>
      </c>
      <c r="R32" s="365">
        <f>Q32*O32</f>
        <v>2</v>
      </c>
      <c r="S32" s="162" t="s">
        <v>398</v>
      </c>
      <c r="T32" s="334">
        <f t="shared" si="0"/>
        <v>4</v>
      </c>
      <c r="U32" s="356">
        <f t="shared" ref="U32" si="81">ROUND(AVERAGEIF(T32:T34,"&gt;0"),0)</f>
        <v>4</v>
      </c>
      <c r="V32" s="356">
        <f t="shared" si="6"/>
        <v>2.4</v>
      </c>
      <c r="W32" s="275" t="s">
        <v>751</v>
      </c>
      <c r="X32" s="364">
        <f>IF(S32="No_existen",5*$X$10,Y32*$X$10)</f>
        <v>0.1</v>
      </c>
      <c r="Y32" s="368">
        <f t="shared" ref="Y32" si="82">ROUND(AVERAGEIF(Z32:Z34,"&gt;0"),0)</f>
        <v>2</v>
      </c>
      <c r="Z32" s="335">
        <f t="shared" si="1"/>
        <v>2</v>
      </c>
      <c r="AA32" s="275" t="s">
        <v>331</v>
      </c>
      <c r="AB32" s="275"/>
      <c r="AC32" s="368">
        <f t="shared" ref="AC32" si="83">IF(S32="No_existen",5*$AC$10,AD32*$AC$10)</f>
        <v>0.15</v>
      </c>
      <c r="AD32" s="356">
        <f t="shared" ref="AD32" si="84">ROUND(AVERAGEIF(AE32:AE34,"&gt;0"),0)</f>
        <v>1</v>
      </c>
      <c r="AE32" s="336">
        <f t="shared" si="2"/>
        <v>1</v>
      </c>
      <c r="AF32" s="275" t="s">
        <v>307</v>
      </c>
      <c r="AG32" s="275" t="s">
        <v>732</v>
      </c>
      <c r="AH32" s="368">
        <f t="shared" ref="AH32" si="85">IF(S32="No_existen",5*$AH$10,AI32*$AH$10)</f>
        <v>0.1</v>
      </c>
      <c r="AI32" s="356">
        <f t="shared" ref="AI32" si="86">ROUND(AVERAGEIF(AJ32:AJ34,"&gt;0"),0)</f>
        <v>1</v>
      </c>
      <c r="AJ32" s="336">
        <f t="shared" si="3"/>
        <v>1</v>
      </c>
      <c r="AK32" s="275" t="s">
        <v>304</v>
      </c>
      <c r="AL32" s="275" t="s">
        <v>311</v>
      </c>
      <c r="AM32" s="368">
        <f t="shared" ref="AM32" si="87">IF(S32="No_existen",5*$AM$10,AN32*$AM$10)</f>
        <v>0.1</v>
      </c>
      <c r="AN32" s="356">
        <f t="shared" ref="AN32" si="88">ROUND(AVERAGEIF(AO32:AO34,"&gt;0"),0)</f>
        <v>1</v>
      </c>
      <c r="AO32" s="336">
        <f t="shared" si="4"/>
        <v>1</v>
      </c>
      <c r="AP32" s="275" t="s">
        <v>592</v>
      </c>
      <c r="AQ32" s="356">
        <f t="shared" ref="AQ32" si="89">ROUND(AVERAGE(U32,Y32,AD32,AI32,AN32),0)</f>
        <v>2</v>
      </c>
      <c r="AR32" s="356" t="str">
        <f t="shared" ref="AR32" si="90">IF(AQ32&lt;1.5,"FUERTE",IF(AND(AQ32&gt;=1.5,AQ32&lt;2.5),"ACEPTABLE",IF(AQ32&gt;=5,"INEXISTENTE","DÉBIL")))</f>
        <v>ACEPTABLE</v>
      </c>
      <c r="AS32" s="357">
        <f t="shared" ref="AS32" si="91">IF(R32=0,0,ROUND((R32*AQ32),0))</f>
        <v>4</v>
      </c>
      <c r="AT32" s="358" t="str">
        <f t="shared" ref="AT32" si="92">IF(AS32&gt;=36,"GRAVE", IF(AS32&lt;=10, "LEVE", "MODERADO"))</f>
        <v>LEVE</v>
      </c>
      <c r="AU32" s="366" t="s">
        <v>752</v>
      </c>
      <c r="AV32" s="366">
        <v>1</v>
      </c>
      <c r="AW32" s="275" t="s">
        <v>90</v>
      </c>
      <c r="AX32" s="275"/>
      <c r="AY32" s="159"/>
      <c r="AZ32" s="159"/>
      <c r="BA32" s="344"/>
      <c r="BB32" s="286"/>
      <c r="BC32" s="286"/>
      <c r="BD32" s="286"/>
      <c r="BE32" s="286"/>
      <c r="BF32" s="286"/>
      <c r="BG32" s="286"/>
      <c r="BH32" s="312"/>
    </row>
    <row r="33" spans="1:60" ht="40.5" hidden="1" customHeight="1" x14ac:dyDescent="0.2">
      <c r="A33" s="362"/>
      <c r="B33" s="363"/>
      <c r="C33" s="356"/>
      <c r="D33" s="359"/>
      <c r="E33" s="356"/>
      <c r="F33" s="364"/>
      <c r="G33" s="275" t="s">
        <v>272</v>
      </c>
      <c r="H33" s="275" t="s">
        <v>41</v>
      </c>
      <c r="I33" s="275" t="s">
        <v>753</v>
      </c>
      <c r="J33" s="364"/>
      <c r="K33" s="364"/>
      <c r="L33" s="364"/>
      <c r="M33" s="364"/>
      <c r="N33" s="364"/>
      <c r="O33" s="365"/>
      <c r="P33" s="364"/>
      <c r="Q33" s="365"/>
      <c r="R33" s="365"/>
      <c r="S33" s="162"/>
      <c r="T33" s="334">
        <f t="shared" si="0"/>
        <v>0</v>
      </c>
      <c r="U33" s="356"/>
      <c r="V33" s="356"/>
      <c r="W33" s="275"/>
      <c r="X33" s="364"/>
      <c r="Y33" s="368"/>
      <c r="Z33" s="335">
        <f t="shared" si="1"/>
        <v>0</v>
      </c>
      <c r="AA33" s="275"/>
      <c r="AB33" s="275"/>
      <c r="AC33" s="368"/>
      <c r="AD33" s="356"/>
      <c r="AE33" s="336">
        <f t="shared" si="2"/>
        <v>0</v>
      </c>
      <c r="AF33" s="275"/>
      <c r="AG33" s="275"/>
      <c r="AH33" s="368"/>
      <c r="AI33" s="356"/>
      <c r="AJ33" s="336">
        <f t="shared" si="3"/>
        <v>0</v>
      </c>
      <c r="AK33" s="275"/>
      <c r="AL33" s="275"/>
      <c r="AM33" s="368"/>
      <c r="AN33" s="356"/>
      <c r="AO33" s="336">
        <f t="shared" si="4"/>
        <v>0</v>
      </c>
      <c r="AP33" s="275"/>
      <c r="AQ33" s="356"/>
      <c r="AR33" s="356"/>
      <c r="AS33" s="357"/>
      <c r="AT33" s="358"/>
      <c r="AU33" s="366"/>
      <c r="AV33" s="366"/>
      <c r="AW33" s="275"/>
      <c r="AX33" s="275"/>
      <c r="AY33" s="159"/>
      <c r="AZ33" s="159"/>
      <c r="BA33" s="344"/>
      <c r="BB33" s="286"/>
      <c r="BC33" s="286"/>
      <c r="BD33" s="286"/>
      <c r="BE33" s="286"/>
      <c r="BF33" s="286"/>
      <c r="BG33" s="286"/>
      <c r="BH33" s="312"/>
    </row>
    <row r="34" spans="1:60" ht="40.5" hidden="1" customHeight="1" x14ac:dyDescent="0.2">
      <c r="A34" s="362"/>
      <c r="B34" s="363"/>
      <c r="C34" s="356"/>
      <c r="D34" s="359"/>
      <c r="E34" s="356"/>
      <c r="F34" s="364"/>
      <c r="G34" s="275" t="s">
        <v>271</v>
      </c>
      <c r="H34" s="275" t="s">
        <v>38</v>
      </c>
      <c r="I34" s="275" t="s">
        <v>754</v>
      </c>
      <c r="J34" s="364"/>
      <c r="K34" s="364"/>
      <c r="L34" s="364"/>
      <c r="M34" s="364"/>
      <c r="N34" s="364"/>
      <c r="O34" s="365"/>
      <c r="P34" s="364"/>
      <c r="Q34" s="365"/>
      <c r="R34" s="365"/>
      <c r="S34" s="162"/>
      <c r="T34" s="334">
        <f t="shared" si="0"/>
        <v>0</v>
      </c>
      <c r="U34" s="356"/>
      <c r="V34" s="356"/>
      <c r="W34" s="275"/>
      <c r="X34" s="364"/>
      <c r="Y34" s="368"/>
      <c r="Z34" s="335">
        <f t="shared" si="1"/>
        <v>0</v>
      </c>
      <c r="AA34" s="275"/>
      <c r="AB34" s="275"/>
      <c r="AC34" s="368"/>
      <c r="AD34" s="356"/>
      <c r="AE34" s="336">
        <f t="shared" si="2"/>
        <v>0</v>
      </c>
      <c r="AF34" s="275"/>
      <c r="AG34" s="275"/>
      <c r="AH34" s="368"/>
      <c r="AI34" s="356"/>
      <c r="AJ34" s="336">
        <f t="shared" si="3"/>
        <v>0</v>
      </c>
      <c r="AK34" s="275"/>
      <c r="AL34" s="275"/>
      <c r="AM34" s="368"/>
      <c r="AN34" s="356"/>
      <c r="AO34" s="336">
        <f t="shared" si="4"/>
        <v>0</v>
      </c>
      <c r="AP34" s="275"/>
      <c r="AQ34" s="356"/>
      <c r="AR34" s="356"/>
      <c r="AS34" s="357"/>
      <c r="AT34" s="358"/>
      <c r="AU34" s="366"/>
      <c r="AV34" s="366"/>
      <c r="AW34" s="275"/>
      <c r="AX34" s="275"/>
      <c r="AY34" s="159"/>
      <c r="AZ34" s="159"/>
      <c r="BA34" s="344"/>
      <c r="BB34" s="179"/>
      <c r="BC34" s="179"/>
      <c r="BD34" s="179"/>
      <c r="BE34" s="179"/>
      <c r="BF34" s="179"/>
      <c r="BG34" s="179"/>
      <c r="BH34" s="312"/>
    </row>
    <row r="35" spans="1:60" ht="40.5" hidden="1" customHeight="1" x14ac:dyDescent="0.2">
      <c r="A35" s="362">
        <v>9</v>
      </c>
      <c r="B35" s="363" t="s">
        <v>435</v>
      </c>
      <c r="C35" s="356" t="str">
        <f>+VLOOKUP(B35,$A$770:$B$812,2,0)</f>
        <v>WILSON ARENAS VALENCIA</v>
      </c>
      <c r="D35" s="359" t="s">
        <v>154</v>
      </c>
      <c r="E35" s="356" t="str">
        <f>IF(D35=$D$740,$E$740,IF(D35=$D$741,$E$741,IF(D35=$D$742,$E$742,IF(D35=$D$743,$E$743,IF(D35=$D$744,$E$744,IF(D35=$D$745,$E$745,IF(D35=$D$746,$E$746,IF(D35=$D$747,$E$747,IF(D35=$D$748,$E$748,IF(D35=$D$749,$E$749,IF(D35=VICERRECTORÍA_ACADÉMICA_,$BF$740,IF(D35=_VICERRECTORÍA_INVESTIGACIONES_INNOVACIÓN_Y_EXTENSIÓN_,$BF$741,IF(D35=PLANEACIÓN_,$BF$742,IF(D35=VICERRECTORÍA_ADMINISTRATIVA_FINANCIERA_,$BF$743,IF(D35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5" s="364" t="s">
        <v>276</v>
      </c>
      <c r="G35" s="275" t="s">
        <v>271</v>
      </c>
      <c r="H35" s="275" t="s">
        <v>37</v>
      </c>
      <c r="I35" s="161" t="s">
        <v>670</v>
      </c>
      <c r="J35" s="364" t="s">
        <v>108</v>
      </c>
      <c r="K35" s="364" t="s">
        <v>757</v>
      </c>
      <c r="L35" s="364" t="s">
        <v>758</v>
      </c>
      <c r="M35" s="364" t="s">
        <v>759</v>
      </c>
      <c r="N35" s="364" t="s">
        <v>151</v>
      </c>
      <c r="O35" s="365">
        <f>IF(N35="ALTA",5,IF(N35="MEDIO ALTA",4,IF(N35="MEDIA",3,IF(N35="MEDIO BAJA",2,IF(N35="BAJA",1,0)))))</f>
        <v>2</v>
      </c>
      <c r="P35" s="364" t="s">
        <v>140</v>
      </c>
      <c r="Q35" s="365">
        <f>IF(P35="ALTO",5,IF(P35="MEDIO ALTO",4,IF(P35="MEDIO",3,IF(P35="MEDIO BAJO",2,IF(P35="BAJO",1,0)))))</f>
        <v>5</v>
      </c>
      <c r="R35" s="365">
        <f>Q35*O35</f>
        <v>10</v>
      </c>
      <c r="S35" s="162" t="s">
        <v>327</v>
      </c>
      <c r="T35" s="334">
        <f t="shared" si="0"/>
        <v>1</v>
      </c>
      <c r="U35" s="356">
        <f t="shared" ref="U35" si="93">ROUND(AVERAGEIF(T35:T37,"&gt;0"),0)</f>
        <v>1</v>
      </c>
      <c r="V35" s="356">
        <f t="shared" si="6"/>
        <v>0.6</v>
      </c>
      <c r="W35" s="275" t="s">
        <v>760</v>
      </c>
      <c r="X35" s="364">
        <f>IF(S35="No_existen",5*$X$10,Y35*$X$10)</f>
        <v>0.15000000000000002</v>
      </c>
      <c r="Y35" s="368">
        <f t="shared" ref="Y35" si="94">ROUND(AVERAGEIF(Z35:Z37,"&gt;0"),0)</f>
        <v>3</v>
      </c>
      <c r="Z35" s="335">
        <f t="shared" si="1"/>
        <v>2</v>
      </c>
      <c r="AA35" s="275" t="s">
        <v>331</v>
      </c>
      <c r="AB35" s="275"/>
      <c r="AC35" s="368">
        <f t="shared" ref="AC35" si="95">IF(S35="No_existen",5*$AC$10,AD35*$AC$10)</f>
        <v>0.3</v>
      </c>
      <c r="AD35" s="356">
        <f t="shared" ref="AD35" si="96">ROUND(AVERAGEIF(AE35:AE37,"&gt;0"),0)</f>
        <v>2</v>
      </c>
      <c r="AE35" s="336">
        <f t="shared" si="2"/>
        <v>4</v>
      </c>
      <c r="AF35" s="275" t="s">
        <v>306</v>
      </c>
      <c r="AG35" s="275"/>
      <c r="AH35" s="368">
        <f t="shared" ref="AH35" si="97">IF(S35="No_existen",5*$AH$10,AI35*$AH$10)</f>
        <v>0.1</v>
      </c>
      <c r="AI35" s="356">
        <f t="shared" ref="AI35" si="98">ROUND(AVERAGEIF(AJ35:AJ37,"&gt;0"),0)</f>
        <v>1</v>
      </c>
      <c r="AJ35" s="336">
        <f t="shared" si="3"/>
        <v>1</v>
      </c>
      <c r="AK35" s="275" t="s">
        <v>304</v>
      </c>
      <c r="AL35" s="275" t="s">
        <v>312</v>
      </c>
      <c r="AM35" s="368">
        <f t="shared" ref="AM35" si="99">IF(S35="No_existen",5*$AM$10,AN35*$AM$10)</f>
        <v>0.1</v>
      </c>
      <c r="AN35" s="356">
        <f t="shared" ref="AN35" si="100">ROUND(AVERAGEIF(AO35:AO37,"&gt;0"),0)</f>
        <v>1</v>
      </c>
      <c r="AO35" s="336">
        <f t="shared" si="4"/>
        <v>1</v>
      </c>
      <c r="AP35" s="275" t="s">
        <v>592</v>
      </c>
      <c r="AQ35" s="356">
        <f t="shared" ref="AQ35" si="101">ROUND(AVERAGE(U35,Y35,AD35,AI35,AN35),0)</f>
        <v>2</v>
      </c>
      <c r="AR35" s="356" t="str">
        <f t="shared" ref="AR35" si="102">IF(AQ35&lt;1.5,"FUERTE",IF(AND(AQ35&gt;=1.5,AQ35&lt;2.5),"ACEPTABLE",IF(AQ35&gt;=5,"INEXISTENTE","DÉBIL")))</f>
        <v>ACEPTABLE</v>
      </c>
      <c r="AS35" s="357">
        <f t="shared" ref="AS35" si="103">IF(R35=0,0,ROUND((R35*AQ35),0))</f>
        <v>20</v>
      </c>
      <c r="AT35" s="358" t="str">
        <f t="shared" ref="AT35" si="104">IF(AS35&gt;=36,"GRAVE", IF(AS35&lt;=10, "LEVE", "MODERADO"))</f>
        <v>MODERADO</v>
      </c>
      <c r="AU35" s="363" t="s">
        <v>761</v>
      </c>
      <c r="AV35" s="384">
        <v>0</v>
      </c>
      <c r="AW35" s="275" t="s">
        <v>91</v>
      </c>
      <c r="AX35" s="275" t="s">
        <v>762</v>
      </c>
      <c r="AY35" s="159">
        <v>45260</v>
      </c>
      <c r="AZ35" s="159"/>
      <c r="BA35" s="344"/>
      <c r="BB35" s="286"/>
      <c r="BC35" s="286"/>
      <c r="BD35" s="286"/>
      <c r="BE35" s="286"/>
      <c r="BF35" s="286"/>
      <c r="BG35" s="286"/>
      <c r="BH35" s="312"/>
    </row>
    <row r="36" spans="1:60" ht="40.5" hidden="1" customHeight="1" x14ac:dyDescent="0.2">
      <c r="A36" s="362"/>
      <c r="B36" s="363"/>
      <c r="C36" s="356"/>
      <c r="D36" s="359"/>
      <c r="E36" s="356"/>
      <c r="F36" s="364"/>
      <c r="G36" s="275" t="s">
        <v>272</v>
      </c>
      <c r="H36" s="275" t="s">
        <v>41</v>
      </c>
      <c r="I36" s="161" t="s">
        <v>677</v>
      </c>
      <c r="J36" s="364"/>
      <c r="K36" s="364"/>
      <c r="L36" s="364"/>
      <c r="M36" s="364"/>
      <c r="N36" s="364"/>
      <c r="O36" s="365"/>
      <c r="P36" s="364"/>
      <c r="Q36" s="365"/>
      <c r="R36" s="365"/>
      <c r="S36" s="162" t="s">
        <v>327</v>
      </c>
      <c r="T36" s="334">
        <f t="shared" si="0"/>
        <v>1</v>
      </c>
      <c r="U36" s="356"/>
      <c r="V36" s="356"/>
      <c r="W36" s="275" t="s">
        <v>763</v>
      </c>
      <c r="X36" s="364"/>
      <c r="Y36" s="368"/>
      <c r="Z36" s="335">
        <f t="shared" si="1"/>
        <v>4</v>
      </c>
      <c r="AA36" s="275" t="s">
        <v>330</v>
      </c>
      <c r="AB36" s="275"/>
      <c r="AC36" s="368"/>
      <c r="AD36" s="356"/>
      <c r="AE36" s="336">
        <f t="shared" si="2"/>
        <v>1</v>
      </c>
      <c r="AF36" s="275" t="s">
        <v>307</v>
      </c>
      <c r="AG36" s="275" t="s">
        <v>764</v>
      </c>
      <c r="AH36" s="368"/>
      <c r="AI36" s="356"/>
      <c r="AJ36" s="336">
        <f t="shared" si="3"/>
        <v>1</v>
      </c>
      <c r="AK36" s="275" t="s">
        <v>304</v>
      </c>
      <c r="AL36" s="275" t="s">
        <v>319</v>
      </c>
      <c r="AM36" s="368"/>
      <c r="AN36" s="356"/>
      <c r="AO36" s="336">
        <f t="shared" si="4"/>
        <v>1</v>
      </c>
      <c r="AP36" s="275" t="s">
        <v>592</v>
      </c>
      <c r="AQ36" s="356"/>
      <c r="AR36" s="356"/>
      <c r="AS36" s="357"/>
      <c r="AT36" s="358"/>
      <c r="AU36" s="363"/>
      <c r="AV36" s="384"/>
      <c r="AW36" s="275"/>
      <c r="AX36" s="275"/>
      <c r="AY36" s="159"/>
      <c r="AZ36" s="159"/>
      <c r="BA36" s="344"/>
      <c r="BB36" s="286"/>
      <c r="BC36" s="286"/>
      <c r="BD36" s="286"/>
      <c r="BE36" s="286"/>
      <c r="BF36" s="286"/>
      <c r="BG36" s="286"/>
      <c r="BH36" s="312"/>
    </row>
    <row r="37" spans="1:60" ht="40.5" hidden="1" customHeight="1" x14ac:dyDescent="0.2">
      <c r="A37" s="362"/>
      <c r="B37" s="363"/>
      <c r="C37" s="356"/>
      <c r="D37" s="359"/>
      <c r="E37" s="356"/>
      <c r="F37" s="364"/>
      <c r="G37" s="275"/>
      <c r="H37" s="275"/>
      <c r="I37" s="161"/>
      <c r="J37" s="364"/>
      <c r="K37" s="364"/>
      <c r="L37" s="364"/>
      <c r="M37" s="364"/>
      <c r="N37" s="364"/>
      <c r="O37" s="365"/>
      <c r="P37" s="364"/>
      <c r="Q37" s="365"/>
      <c r="R37" s="365"/>
      <c r="S37" s="162" t="s">
        <v>327</v>
      </c>
      <c r="T37" s="334">
        <f t="shared" si="0"/>
        <v>1</v>
      </c>
      <c r="U37" s="356"/>
      <c r="V37" s="356"/>
      <c r="W37" s="275" t="s">
        <v>765</v>
      </c>
      <c r="X37" s="364"/>
      <c r="Y37" s="368"/>
      <c r="Z37" s="335">
        <f t="shared" si="1"/>
        <v>4</v>
      </c>
      <c r="AA37" s="275" t="s">
        <v>330</v>
      </c>
      <c r="AB37" s="275"/>
      <c r="AC37" s="368"/>
      <c r="AD37" s="356"/>
      <c r="AE37" s="336">
        <f t="shared" si="2"/>
        <v>1</v>
      </c>
      <c r="AF37" s="275" t="s">
        <v>307</v>
      </c>
      <c r="AG37" s="275" t="s">
        <v>766</v>
      </c>
      <c r="AH37" s="368"/>
      <c r="AI37" s="356"/>
      <c r="AJ37" s="336">
        <f t="shared" si="3"/>
        <v>1</v>
      </c>
      <c r="AK37" s="275" t="s">
        <v>304</v>
      </c>
      <c r="AL37" s="275" t="s">
        <v>317</v>
      </c>
      <c r="AM37" s="368"/>
      <c r="AN37" s="356"/>
      <c r="AO37" s="336">
        <f t="shared" si="4"/>
        <v>1</v>
      </c>
      <c r="AP37" s="275" t="s">
        <v>592</v>
      </c>
      <c r="AQ37" s="356"/>
      <c r="AR37" s="356"/>
      <c r="AS37" s="357"/>
      <c r="AT37" s="358"/>
      <c r="AU37" s="363"/>
      <c r="AV37" s="384"/>
      <c r="AW37" s="275"/>
      <c r="AX37" s="275"/>
      <c r="AY37" s="159"/>
      <c r="AZ37" s="159"/>
      <c r="BA37" s="344"/>
      <c r="BB37" s="179"/>
      <c r="BC37" s="179"/>
      <c r="BD37" s="179"/>
      <c r="BE37" s="179"/>
      <c r="BF37" s="179"/>
      <c r="BG37" s="179"/>
      <c r="BH37" s="312"/>
    </row>
    <row r="38" spans="1:60" ht="40.5" hidden="1" customHeight="1" x14ac:dyDescent="0.2">
      <c r="A38" s="362">
        <v>10</v>
      </c>
      <c r="B38" s="363" t="s">
        <v>435</v>
      </c>
      <c r="C38" s="356" t="str">
        <f>+VLOOKUP(B38,$A$770:$B$812,2,0)</f>
        <v>WILSON ARENAS VALENCIA</v>
      </c>
      <c r="D38" s="359" t="s">
        <v>154</v>
      </c>
      <c r="E38" s="356" t="str">
        <f>IF(D38=$D$740,$E$740,IF(D38=$D$741,$E$741,IF(D38=$D$742,$E$742,IF(D38=$D$743,$E$743,IF(D38=$D$744,$E$744,IF(D38=$D$745,$E$745,IF(D38=$D$746,$E$746,IF(D38=$D$747,$E$747,IF(D38=$D$748,$E$748,IF(D38=$D$749,$E$749,IF(D38=VICERRECTORÍA_ACADÉMICA_,$BF$740,IF(D38=_VICERRECTORÍA_INVESTIGACIONES_INNOVACIÓN_Y_EXTENSIÓN_,$BF$741,IF(D38=PLANEACIÓN_,$BF$742,IF(D38=VICERRECTORÍA_ADMINISTRATIVA_FINANCIERA_,$BF$743,IF(D38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8" s="364" t="s">
        <v>276</v>
      </c>
      <c r="G38" s="275" t="s">
        <v>272</v>
      </c>
      <c r="H38" s="275" t="s">
        <v>39</v>
      </c>
      <c r="I38" s="162" t="s">
        <v>767</v>
      </c>
      <c r="J38" s="364" t="s">
        <v>108</v>
      </c>
      <c r="K38" s="364" t="s">
        <v>768</v>
      </c>
      <c r="L38" s="364" t="s">
        <v>769</v>
      </c>
      <c r="M38" s="364" t="s">
        <v>770</v>
      </c>
      <c r="N38" s="364" t="s">
        <v>128</v>
      </c>
      <c r="O38" s="365">
        <f>IF(N38="ALTA",5,IF(N38="MEDIO ALTA",4,IF(N38="MEDIA",3,IF(N38="MEDIO BAJA",2,IF(N38="BAJA",1,0)))))</f>
        <v>1</v>
      </c>
      <c r="P38" s="364" t="s">
        <v>145</v>
      </c>
      <c r="Q38" s="365">
        <f>IF(P38="ALTO",5,IF(P38="MEDIO ALTO",4,IF(P38="MEDIO",3,IF(P38="MEDIO BAJO",2,IF(P38="BAJO",1,0)))))</f>
        <v>2</v>
      </c>
      <c r="R38" s="365">
        <f>Q38*O38</f>
        <v>2</v>
      </c>
      <c r="S38" s="162" t="s">
        <v>327</v>
      </c>
      <c r="T38" s="334">
        <f t="shared" si="0"/>
        <v>1</v>
      </c>
      <c r="U38" s="356">
        <f t="shared" ref="U38" si="105">ROUND(AVERAGEIF(T38:T40,"&gt;0"),0)</f>
        <v>1</v>
      </c>
      <c r="V38" s="356">
        <f t="shared" si="6"/>
        <v>0.6</v>
      </c>
      <c r="W38" s="275" t="s">
        <v>771</v>
      </c>
      <c r="X38" s="364">
        <f>IF(S38="No_existen",5*$X$10,Y38*$X$10)</f>
        <v>0.1</v>
      </c>
      <c r="Y38" s="368">
        <f t="shared" ref="Y38" si="106">ROUND(AVERAGEIF(Z38:Z40,"&gt;0"),0)</f>
        <v>2</v>
      </c>
      <c r="Z38" s="335">
        <f t="shared" si="1"/>
        <v>1</v>
      </c>
      <c r="AA38" s="275" t="s">
        <v>332</v>
      </c>
      <c r="AB38" s="275" t="s">
        <v>772</v>
      </c>
      <c r="AC38" s="368">
        <f t="shared" ref="AC38" si="107">IF(S38="No_existen",5*$AC$10,AD38*$AC$10)</f>
        <v>0.44999999999999996</v>
      </c>
      <c r="AD38" s="356">
        <f t="shared" ref="AD38" si="108">ROUND(AVERAGEIF(AE38:AE40,"&gt;0"),0)</f>
        <v>3</v>
      </c>
      <c r="AE38" s="336">
        <f t="shared" si="2"/>
        <v>4</v>
      </c>
      <c r="AF38" s="275" t="s">
        <v>306</v>
      </c>
      <c r="AG38" s="275"/>
      <c r="AH38" s="368">
        <f t="shared" ref="AH38" si="109">IF(S38="No_existen",5*$AH$10,AI38*$AH$10)</f>
        <v>0.1</v>
      </c>
      <c r="AI38" s="356">
        <f t="shared" ref="AI38" si="110">ROUND(AVERAGEIF(AJ38:AJ40,"&gt;0"),0)</f>
        <v>1</v>
      </c>
      <c r="AJ38" s="336">
        <f t="shared" si="3"/>
        <v>1</v>
      </c>
      <c r="AK38" s="275" t="s">
        <v>304</v>
      </c>
      <c r="AL38" s="275" t="s">
        <v>319</v>
      </c>
      <c r="AM38" s="368">
        <f t="shared" ref="AM38" si="111">IF(S38="No_existen",5*$AM$10,AN38*$AM$10)</f>
        <v>0.2</v>
      </c>
      <c r="AN38" s="356">
        <f t="shared" ref="AN38" si="112">ROUND(AVERAGEIF(AO38:AO40,"&gt;0"),0)</f>
        <v>2</v>
      </c>
      <c r="AO38" s="336">
        <f t="shared" si="4"/>
        <v>1</v>
      </c>
      <c r="AP38" s="275" t="s">
        <v>592</v>
      </c>
      <c r="AQ38" s="356">
        <f t="shared" ref="AQ38" si="113">ROUND(AVERAGE(U38,Y38,AD38,AI38,AN38),0)</f>
        <v>2</v>
      </c>
      <c r="AR38" s="356" t="str">
        <f t="shared" ref="AR38" si="114">IF(AQ38&lt;1.5,"FUERTE",IF(AND(AQ38&gt;=1.5,AQ38&lt;2.5),"ACEPTABLE",IF(AQ38&gt;=5,"INEXISTENTE","DÉBIL")))</f>
        <v>ACEPTABLE</v>
      </c>
      <c r="AS38" s="357">
        <f t="shared" ref="AS38" si="115">IF(R38=0,0,ROUND((R38*AQ38),0))</f>
        <v>4</v>
      </c>
      <c r="AT38" s="358" t="str">
        <f t="shared" ref="AT38" si="116">IF(AS38&gt;=36,"GRAVE", IF(AS38&lt;=10, "LEVE", "MODERADO"))</f>
        <v>LEVE</v>
      </c>
      <c r="AU38" s="366" t="s">
        <v>773</v>
      </c>
      <c r="AV38" s="366">
        <v>10.94</v>
      </c>
      <c r="AW38" s="275" t="s">
        <v>90</v>
      </c>
      <c r="AX38" s="275"/>
      <c r="AY38" s="159"/>
      <c r="AZ38" s="159"/>
      <c r="BA38" s="344"/>
      <c r="BB38" s="286"/>
      <c r="BC38" s="286"/>
      <c r="BD38" s="286"/>
      <c r="BE38" s="286"/>
      <c r="BF38" s="286"/>
      <c r="BG38" s="286"/>
      <c r="BH38" s="312"/>
    </row>
    <row r="39" spans="1:60" ht="40.5" hidden="1" customHeight="1" x14ac:dyDescent="0.2">
      <c r="A39" s="362"/>
      <c r="B39" s="363"/>
      <c r="C39" s="356"/>
      <c r="D39" s="359"/>
      <c r="E39" s="356"/>
      <c r="F39" s="364"/>
      <c r="G39" s="275" t="s">
        <v>271</v>
      </c>
      <c r="H39" s="275" t="s">
        <v>37</v>
      </c>
      <c r="I39" s="162" t="s">
        <v>774</v>
      </c>
      <c r="J39" s="364"/>
      <c r="K39" s="364"/>
      <c r="L39" s="364"/>
      <c r="M39" s="364"/>
      <c r="N39" s="364"/>
      <c r="O39" s="365"/>
      <c r="P39" s="364"/>
      <c r="Q39" s="365"/>
      <c r="R39" s="365"/>
      <c r="S39" s="162" t="s">
        <v>327</v>
      </c>
      <c r="T39" s="334">
        <f t="shared" si="0"/>
        <v>1</v>
      </c>
      <c r="U39" s="356"/>
      <c r="V39" s="356"/>
      <c r="W39" s="275" t="s">
        <v>687</v>
      </c>
      <c r="X39" s="364"/>
      <c r="Y39" s="368"/>
      <c r="Z39" s="335">
        <f t="shared" si="1"/>
        <v>1</v>
      </c>
      <c r="AA39" s="275" t="s">
        <v>332</v>
      </c>
      <c r="AB39" s="275" t="s">
        <v>772</v>
      </c>
      <c r="AC39" s="368"/>
      <c r="AD39" s="356"/>
      <c r="AE39" s="336">
        <f t="shared" si="2"/>
        <v>4</v>
      </c>
      <c r="AF39" s="275" t="s">
        <v>306</v>
      </c>
      <c r="AG39" s="275"/>
      <c r="AH39" s="368"/>
      <c r="AI39" s="356"/>
      <c r="AJ39" s="336">
        <f t="shared" si="3"/>
        <v>1</v>
      </c>
      <c r="AK39" s="275" t="s">
        <v>304</v>
      </c>
      <c r="AL39" s="275" t="s">
        <v>319</v>
      </c>
      <c r="AM39" s="368"/>
      <c r="AN39" s="356"/>
      <c r="AO39" s="336">
        <f t="shared" si="4"/>
        <v>4</v>
      </c>
      <c r="AP39" s="275" t="s">
        <v>593</v>
      </c>
      <c r="AQ39" s="356"/>
      <c r="AR39" s="356"/>
      <c r="AS39" s="357"/>
      <c r="AT39" s="358"/>
      <c r="AU39" s="366"/>
      <c r="AV39" s="366"/>
      <c r="AW39" s="275" t="s">
        <v>90</v>
      </c>
      <c r="AX39" s="275"/>
      <c r="AY39" s="159"/>
      <c r="AZ39" s="159"/>
      <c r="BA39" s="344"/>
      <c r="BB39" s="286"/>
      <c r="BC39" s="286"/>
      <c r="BD39" s="286"/>
      <c r="BE39" s="286"/>
      <c r="BF39" s="286"/>
      <c r="BG39" s="286"/>
      <c r="BH39" s="312"/>
    </row>
    <row r="40" spans="1:60" ht="40.5" hidden="1" customHeight="1" x14ac:dyDescent="0.2">
      <c r="A40" s="362"/>
      <c r="B40" s="363"/>
      <c r="C40" s="356"/>
      <c r="D40" s="359"/>
      <c r="E40" s="356"/>
      <c r="F40" s="364"/>
      <c r="G40" s="275" t="s">
        <v>271</v>
      </c>
      <c r="H40" s="275" t="s">
        <v>34</v>
      </c>
      <c r="I40" s="162" t="s">
        <v>775</v>
      </c>
      <c r="J40" s="364"/>
      <c r="K40" s="364"/>
      <c r="L40" s="364"/>
      <c r="M40" s="364"/>
      <c r="N40" s="364"/>
      <c r="O40" s="365"/>
      <c r="P40" s="364"/>
      <c r="Q40" s="365"/>
      <c r="R40" s="365"/>
      <c r="S40" s="162" t="s">
        <v>327</v>
      </c>
      <c r="T40" s="334">
        <f t="shared" si="0"/>
        <v>1</v>
      </c>
      <c r="U40" s="356"/>
      <c r="V40" s="356"/>
      <c r="W40" s="275" t="s">
        <v>776</v>
      </c>
      <c r="X40" s="364"/>
      <c r="Y40" s="368"/>
      <c r="Z40" s="335">
        <f t="shared" si="1"/>
        <v>4</v>
      </c>
      <c r="AA40" s="275" t="s">
        <v>330</v>
      </c>
      <c r="AB40" s="275"/>
      <c r="AC40" s="368"/>
      <c r="AD40" s="356"/>
      <c r="AE40" s="336">
        <f t="shared" si="2"/>
        <v>1</v>
      </c>
      <c r="AF40" s="275" t="s">
        <v>307</v>
      </c>
      <c r="AG40" s="275" t="s">
        <v>766</v>
      </c>
      <c r="AH40" s="368"/>
      <c r="AI40" s="356"/>
      <c r="AJ40" s="336">
        <f t="shared" si="3"/>
        <v>1</v>
      </c>
      <c r="AK40" s="275" t="s">
        <v>304</v>
      </c>
      <c r="AL40" s="275" t="s">
        <v>319</v>
      </c>
      <c r="AM40" s="368"/>
      <c r="AN40" s="356"/>
      <c r="AO40" s="336">
        <f t="shared" si="4"/>
        <v>1</v>
      </c>
      <c r="AP40" s="275" t="s">
        <v>592</v>
      </c>
      <c r="AQ40" s="356"/>
      <c r="AR40" s="356"/>
      <c r="AS40" s="357"/>
      <c r="AT40" s="358"/>
      <c r="AU40" s="366"/>
      <c r="AV40" s="366"/>
      <c r="AW40" s="275" t="s">
        <v>90</v>
      </c>
      <c r="AX40" s="275"/>
      <c r="AY40" s="159"/>
      <c r="AZ40" s="159"/>
      <c r="BA40" s="344"/>
      <c r="BB40" s="286"/>
      <c r="BC40" s="286"/>
      <c r="BD40" s="286"/>
      <c r="BE40" s="286"/>
      <c r="BF40" s="286"/>
      <c r="BG40" s="286"/>
      <c r="BH40" s="312"/>
    </row>
    <row r="41" spans="1:60" ht="40.5" hidden="1" customHeight="1" x14ac:dyDescent="0.2">
      <c r="A41" s="362">
        <v>11</v>
      </c>
      <c r="B41" s="363" t="s">
        <v>435</v>
      </c>
      <c r="C41" s="356" t="str">
        <f>+VLOOKUP(B41,$A$770:$B$812,2,0)</f>
        <v>WILSON ARENAS VALENCIA</v>
      </c>
      <c r="D41" s="359" t="s">
        <v>154</v>
      </c>
      <c r="E41" s="356" t="str">
        <f>IF(D41=$D$740,$E$740,IF(D41=$D$741,$E$741,IF(D41=$D$742,$E$742,IF(D41=$D$743,$E$743,IF(D41=$D$744,$E$744,IF(D41=$D$745,$E$745,IF(D41=$D$746,$E$746,IF(D41=$D$747,$E$747,IF(D41=$D$748,$E$748,IF(D41=$D$749,$E$749,IF(D41=VICERRECTORÍA_ACADÉMICA_,$BF$740,IF(D41=_VICERRECTORÍA_INVESTIGACIONES_INNOVACIÓN_Y_EXTENSIÓN_,$BF$741,IF(D41=PLANEACIÓN_,$BF$742,IF(D41=VICERRECTORÍA_ADMINISTRATIVA_FINANCIERA_,$BF$743,IF(D41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1" s="364" t="s">
        <v>276</v>
      </c>
      <c r="G41" s="275" t="s">
        <v>272</v>
      </c>
      <c r="H41" s="275" t="s">
        <v>41</v>
      </c>
      <c r="I41" s="275" t="s">
        <v>739</v>
      </c>
      <c r="J41" s="364" t="s">
        <v>109</v>
      </c>
      <c r="K41" s="364" t="s">
        <v>740</v>
      </c>
      <c r="L41" s="364" t="s">
        <v>777</v>
      </c>
      <c r="M41" s="364" t="s">
        <v>778</v>
      </c>
      <c r="N41" s="364" t="s">
        <v>128</v>
      </c>
      <c r="O41" s="365">
        <f t="shared" ref="O41" si="117">IF(N41="ALTA",5,IF(N41="MEDIO ALTA",4,IF(N41="MEDIA",3,IF(N41="MEDIO BAJA",2,IF(N41="BAJA",1,0)))))</f>
        <v>1</v>
      </c>
      <c r="P41" s="364" t="s">
        <v>141</v>
      </c>
      <c r="Q41" s="365">
        <f t="shared" ref="Q41:Q47" si="118">IF(P41="ALTO",5,IF(P41="MEDIO ALTO",4,IF(P41="MEDIO",3,IF(P41="MEDIO BAJO",2,IF(P41="BAJO",1,0)))))</f>
        <v>3</v>
      </c>
      <c r="R41" s="365">
        <f>Q41*O41</f>
        <v>3</v>
      </c>
      <c r="S41" s="162" t="s">
        <v>327</v>
      </c>
      <c r="T41" s="334">
        <f t="shared" si="0"/>
        <v>1</v>
      </c>
      <c r="U41" s="356">
        <f t="shared" ref="U41" si="119">ROUND(AVERAGEIF(T41:T43,"&gt;0"),0)</f>
        <v>1</v>
      </c>
      <c r="V41" s="356">
        <f t="shared" si="6"/>
        <v>0.6</v>
      </c>
      <c r="W41" s="275" t="s">
        <v>779</v>
      </c>
      <c r="X41" s="364">
        <f>IF(S41="No_existen",5*$X$10,Y41*$X$10)</f>
        <v>0.15000000000000002</v>
      </c>
      <c r="Y41" s="368">
        <f t="shared" ref="Y41" si="120">ROUND(AVERAGEIF(Z41:Z43,"&gt;0"),0)</f>
        <v>3</v>
      </c>
      <c r="Z41" s="335">
        <f t="shared" si="1"/>
        <v>1</v>
      </c>
      <c r="AA41" s="275" t="s">
        <v>332</v>
      </c>
      <c r="AB41" s="275" t="s">
        <v>772</v>
      </c>
      <c r="AC41" s="368">
        <f t="shared" ref="AC41" si="121">IF(S41="No_existen",5*$AC$10,AD41*$AC$10)</f>
        <v>0.44999999999999996</v>
      </c>
      <c r="AD41" s="356">
        <f t="shared" ref="AD41" si="122">ROUND(AVERAGEIF(AE41:AE43,"&gt;0"),0)</f>
        <v>3</v>
      </c>
      <c r="AE41" s="336">
        <f t="shared" si="2"/>
        <v>4</v>
      </c>
      <c r="AF41" s="275" t="s">
        <v>306</v>
      </c>
      <c r="AG41" s="275"/>
      <c r="AH41" s="368">
        <f t="shared" ref="AH41" si="123">IF(S41="No_existen",5*$AH$10,AI41*$AH$10)</f>
        <v>0.1</v>
      </c>
      <c r="AI41" s="356">
        <f t="shared" ref="AI41" si="124">ROUND(AVERAGEIF(AJ41:AJ43,"&gt;0"),0)</f>
        <v>1</v>
      </c>
      <c r="AJ41" s="336">
        <f t="shared" si="3"/>
        <v>1</v>
      </c>
      <c r="AK41" s="275" t="s">
        <v>304</v>
      </c>
      <c r="AL41" s="275" t="s">
        <v>319</v>
      </c>
      <c r="AM41" s="368">
        <f t="shared" ref="AM41" si="125">IF(S41="No_existen",5*$AM$10,AN41*$AM$10)</f>
        <v>0.1</v>
      </c>
      <c r="AN41" s="356">
        <f t="shared" ref="AN41" si="126">ROUND(AVERAGEIF(AO41:AO43,"&gt;0"),0)</f>
        <v>1</v>
      </c>
      <c r="AO41" s="336">
        <f t="shared" si="4"/>
        <v>1</v>
      </c>
      <c r="AP41" s="275" t="s">
        <v>592</v>
      </c>
      <c r="AQ41" s="356">
        <f t="shared" ref="AQ41" si="127">ROUND(AVERAGE(U41,Y41,AD41,AI41,AN41),0)</f>
        <v>2</v>
      </c>
      <c r="AR41" s="356" t="str">
        <f t="shared" ref="AR41" si="128">IF(AQ41&lt;1.5,"FUERTE",IF(AND(AQ41&gt;=1.5,AQ41&lt;2.5),"ACEPTABLE",IF(AQ41&gt;=5,"INEXISTENTE","DÉBIL")))</f>
        <v>ACEPTABLE</v>
      </c>
      <c r="AS41" s="357">
        <f t="shared" ref="AS41" si="129">IF(R41=0,0,ROUND((R41*AQ41),0))</f>
        <v>6</v>
      </c>
      <c r="AT41" s="358" t="str">
        <f t="shared" ref="AT41" si="130">IF(AS41&gt;=36,"GRAVE", IF(AS41&lt;=10, "LEVE", "MODERADO"))</f>
        <v>LEVE</v>
      </c>
      <c r="AU41" s="366" t="s">
        <v>780</v>
      </c>
      <c r="AV41" s="371">
        <v>0</v>
      </c>
      <c r="AW41" s="275" t="s">
        <v>90</v>
      </c>
      <c r="AX41" s="275"/>
      <c r="AY41" s="159"/>
      <c r="AZ41" s="159"/>
      <c r="BA41" s="344"/>
      <c r="BB41" s="179"/>
      <c r="BC41" s="179"/>
      <c r="BD41" s="179"/>
      <c r="BE41" s="179"/>
      <c r="BF41" s="179"/>
      <c r="BG41" s="179"/>
      <c r="BH41" s="312"/>
    </row>
    <row r="42" spans="1:60" ht="40.5" hidden="1" customHeight="1" x14ac:dyDescent="0.2">
      <c r="A42" s="362"/>
      <c r="B42" s="363"/>
      <c r="C42" s="356"/>
      <c r="D42" s="359"/>
      <c r="E42" s="356"/>
      <c r="F42" s="364"/>
      <c r="G42" s="275" t="s">
        <v>271</v>
      </c>
      <c r="H42" s="275" t="s">
        <v>37</v>
      </c>
      <c r="I42" s="275" t="s">
        <v>781</v>
      </c>
      <c r="J42" s="364"/>
      <c r="K42" s="364"/>
      <c r="L42" s="364"/>
      <c r="M42" s="364"/>
      <c r="N42" s="364"/>
      <c r="O42" s="365"/>
      <c r="P42" s="364"/>
      <c r="Q42" s="365"/>
      <c r="R42" s="365"/>
      <c r="S42" s="162" t="s">
        <v>327</v>
      </c>
      <c r="T42" s="334">
        <f t="shared" si="0"/>
        <v>1</v>
      </c>
      <c r="U42" s="356"/>
      <c r="V42" s="356"/>
      <c r="W42" s="275" t="s">
        <v>2796</v>
      </c>
      <c r="X42" s="364"/>
      <c r="Y42" s="368"/>
      <c r="Z42" s="335">
        <f t="shared" si="1"/>
        <v>4</v>
      </c>
      <c r="AA42" s="275" t="s">
        <v>330</v>
      </c>
      <c r="AB42" s="275"/>
      <c r="AC42" s="368"/>
      <c r="AD42" s="356"/>
      <c r="AE42" s="336">
        <f t="shared" si="2"/>
        <v>1</v>
      </c>
      <c r="AF42" s="275" t="s">
        <v>307</v>
      </c>
      <c r="AG42" s="275" t="s">
        <v>782</v>
      </c>
      <c r="AH42" s="368"/>
      <c r="AI42" s="356"/>
      <c r="AJ42" s="336">
        <f t="shared" si="3"/>
        <v>1</v>
      </c>
      <c r="AK42" s="275" t="s">
        <v>304</v>
      </c>
      <c r="AL42" s="275" t="s">
        <v>319</v>
      </c>
      <c r="AM42" s="368"/>
      <c r="AN42" s="356"/>
      <c r="AO42" s="336">
        <f t="shared" si="4"/>
        <v>1</v>
      </c>
      <c r="AP42" s="275" t="s">
        <v>592</v>
      </c>
      <c r="AQ42" s="356"/>
      <c r="AR42" s="356"/>
      <c r="AS42" s="357"/>
      <c r="AT42" s="358"/>
      <c r="AU42" s="366"/>
      <c r="AV42" s="371"/>
      <c r="AW42" s="275" t="s">
        <v>90</v>
      </c>
      <c r="AX42" s="275"/>
      <c r="AY42" s="159"/>
      <c r="AZ42" s="159"/>
      <c r="BA42" s="344"/>
      <c r="BB42" s="286"/>
      <c r="BC42" s="286"/>
      <c r="BD42" s="286"/>
      <c r="BE42" s="286"/>
      <c r="BF42" s="286"/>
      <c r="BG42" s="286"/>
      <c r="BH42" s="312"/>
    </row>
    <row r="43" spans="1:60" ht="40.5" hidden="1" customHeight="1" x14ac:dyDescent="0.2">
      <c r="A43" s="362"/>
      <c r="B43" s="363"/>
      <c r="C43" s="356"/>
      <c r="D43" s="359"/>
      <c r="E43" s="356"/>
      <c r="F43" s="364"/>
      <c r="G43" s="275"/>
      <c r="H43" s="275"/>
      <c r="I43" s="161"/>
      <c r="J43" s="364"/>
      <c r="K43" s="364"/>
      <c r="L43" s="364"/>
      <c r="M43" s="364"/>
      <c r="N43" s="364"/>
      <c r="O43" s="365"/>
      <c r="P43" s="364"/>
      <c r="Q43" s="365"/>
      <c r="R43" s="365"/>
      <c r="S43" s="162"/>
      <c r="T43" s="334">
        <f t="shared" si="0"/>
        <v>0</v>
      </c>
      <c r="U43" s="356"/>
      <c r="V43" s="356"/>
      <c r="W43" s="275"/>
      <c r="X43" s="364"/>
      <c r="Y43" s="368"/>
      <c r="Z43" s="335">
        <f t="shared" si="1"/>
        <v>0</v>
      </c>
      <c r="AA43" s="275"/>
      <c r="AB43" s="275"/>
      <c r="AC43" s="368"/>
      <c r="AD43" s="356"/>
      <c r="AE43" s="336">
        <f t="shared" si="2"/>
        <v>0</v>
      </c>
      <c r="AF43" s="275"/>
      <c r="AG43" s="275"/>
      <c r="AH43" s="368"/>
      <c r="AI43" s="356"/>
      <c r="AJ43" s="336">
        <f t="shared" si="3"/>
        <v>0</v>
      </c>
      <c r="AK43" s="275"/>
      <c r="AL43" s="275"/>
      <c r="AM43" s="368"/>
      <c r="AN43" s="356"/>
      <c r="AO43" s="336">
        <f t="shared" si="4"/>
        <v>0</v>
      </c>
      <c r="AP43" s="275"/>
      <c r="AQ43" s="356"/>
      <c r="AR43" s="356"/>
      <c r="AS43" s="357"/>
      <c r="AT43" s="358"/>
      <c r="AU43" s="366"/>
      <c r="AV43" s="371"/>
      <c r="AW43" s="275" t="s">
        <v>90</v>
      </c>
      <c r="AX43" s="275"/>
      <c r="AY43" s="159"/>
      <c r="AZ43" s="159"/>
      <c r="BA43" s="344"/>
      <c r="BB43" s="286"/>
      <c r="BC43" s="286"/>
      <c r="BD43" s="286"/>
      <c r="BE43" s="286"/>
      <c r="BF43" s="286"/>
      <c r="BG43" s="286"/>
      <c r="BH43" s="312"/>
    </row>
    <row r="44" spans="1:60" ht="40.5" hidden="1" customHeight="1" x14ac:dyDescent="0.2">
      <c r="A44" s="362">
        <v>12</v>
      </c>
      <c r="B44" s="363" t="s">
        <v>435</v>
      </c>
      <c r="C44" s="356" t="str">
        <f>+VLOOKUP(B44,$A$770:$B$812,2,0)</f>
        <v>WILSON ARENAS VALENCIA</v>
      </c>
      <c r="D44" s="359" t="s">
        <v>154</v>
      </c>
      <c r="E44" s="356" t="str">
        <f>IF(D44=$D$740,$E$740,IF(D44=$D$741,$E$741,IF(D44=$D$742,$E$742,IF(D44=$D$743,$E$743,IF(D44=$D$744,$E$744,IF(D44=$D$745,$E$745,IF(D44=$D$746,$E$746,IF(D44=$D$747,$E$747,IF(D44=$D$748,$E$748,IF(D44=$D$749,$E$749,IF(D44=VICERRECTORÍA_ACADÉMICA_,$BF$740,IF(D44=_VICERRECTORÍA_INVESTIGACIONES_INNOVACIÓN_Y_EXTENSIÓN_,$BF$741,IF(D44=PLANEACIÓN_,$BF$742,IF(D44=VICERRECTORÍA_ADMINISTRATIVA_FINANCIERA_,$BF$743,IF(D44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4" s="364" t="s">
        <v>276</v>
      </c>
      <c r="G44" s="275" t="s">
        <v>271</v>
      </c>
      <c r="H44" s="275" t="s">
        <v>34</v>
      </c>
      <c r="I44" s="275" t="s">
        <v>783</v>
      </c>
      <c r="J44" s="364" t="s">
        <v>143</v>
      </c>
      <c r="K44" s="364" t="s">
        <v>784</v>
      </c>
      <c r="L44" s="364" t="s">
        <v>785</v>
      </c>
      <c r="M44" s="364" t="s">
        <v>786</v>
      </c>
      <c r="N44" s="364" t="s">
        <v>128</v>
      </c>
      <c r="O44" s="365">
        <f t="shared" ref="O44" si="131">IF(N44="ALTA",5,IF(N44="MEDIO ALTA",4,IF(N44="MEDIA",3,IF(N44="MEDIO BAJA",2,IF(N44="BAJA",1,0)))))</f>
        <v>1</v>
      </c>
      <c r="P44" s="364" t="s">
        <v>141</v>
      </c>
      <c r="Q44" s="365">
        <f t="shared" si="118"/>
        <v>3</v>
      </c>
      <c r="R44" s="365">
        <f>Q44*O44</f>
        <v>3</v>
      </c>
      <c r="S44" s="162" t="s">
        <v>327</v>
      </c>
      <c r="T44" s="334">
        <f t="shared" si="0"/>
        <v>1</v>
      </c>
      <c r="U44" s="356">
        <f t="shared" ref="U44" si="132">ROUND(AVERAGEIF(T44:T46,"&gt;0"),0)</f>
        <v>1</v>
      </c>
      <c r="V44" s="356">
        <f t="shared" si="6"/>
        <v>0.6</v>
      </c>
      <c r="W44" s="275" t="s">
        <v>787</v>
      </c>
      <c r="X44" s="364">
        <f>IF(S44="No_existen",5*$X$10,Y44*$X$10)</f>
        <v>0.15000000000000002</v>
      </c>
      <c r="Y44" s="368">
        <f t="shared" ref="Y44" si="133">ROUND(AVERAGEIF(Z44:Z46,"&gt;0"),0)</f>
        <v>3</v>
      </c>
      <c r="Z44" s="335">
        <f t="shared" si="1"/>
        <v>2</v>
      </c>
      <c r="AA44" s="275" t="s">
        <v>331</v>
      </c>
      <c r="AB44" s="275"/>
      <c r="AC44" s="368">
        <f t="shared" ref="AC44" si="134">IF(S44="No_existen",5*$AC$10,AD44*$AC$10)</f>
        <v>0.6</v>
      </c>
      <c r="AD44" s="356">
        <f t="shared" ref="AD44" si="135">ROUND(AVERAGEIF(AE44:AE46,"&gt;0"),0)</f>
        <v>4</v>
      </c>
      <c r="AE44" s="336">
        <f t="shared" si="2"/>
        <v>4</v>
      </c>
      <c r="AF44" s="275" t="s">
        <v>306</v>
      </c>
      <c r="AG44" s="275"/>
      <c r="AH44" s="368">
        <f t="shared" ref="AH44" si="136">IF(S44="No_existen",5*$AH$10,AI44*$AH$10)</f>
        <v>0.30000000000000004</v>
      </c>
      <c r="AI44" s="356">
        <f t="shared" ref="AI44" si="137">ROUND(AVERAGEIF(AJ44:AJ46,"&gt;0"),0)</f>
        <v>3</v>
      </c>
      <c r="AJ44" s="336">
        <f t="shared" si="3"/>
        <v>1</v>
      </c>
      <c r="AK44" s="275" t="s">
        <v>304</v>
      </c>
      <c r="AL44" s="275" t="s">
        <v>319</v>
      </c>
      <c r="AM44" s="368">
        <f t="shared" ref="AM44" si="138">IF(S44="No_existen",5*$AM$10,AN44*$AM$10)</f>
        <v>0.1</v>
      </c>
      <c r="AN44" s="356">
        <f t="shared" ref="AN44" si="139">ROUND(AVERAGEIF(AO44:AO46,"&gt;0"),0)</f>
        <v>1</v>
      </c>
      <c r="AO44" s="336">
        <f t="shared" si="4"/>
        <v>1</v>
      </c>
      <c r="AP44" s="275" t="s">
        <v>592</v>
      </c>
      <c r="AQ44" s="356">
        <f t="shared" ref="AQ44" si="140">ROUND(AVERAGE(U44,Y44,AD44,AI44,AN44),0)</f>
        <v>2</v>
      </c>
      <c r="AR44" s="356" t="str">
        <f t="shared" ref="AR44" si="141">IF(AQ44&lt;1.5,"FUERTE",IF(AND(AQ44&gt;=1.5,AQ44&lt;2.5),"ACEPTABLE",IF(AQ44&gt;=5,"INEXISTENTE","DÉBIL")))</f>
        <v>ACEPTABLE</v>
      </c>
      <c r="AS44" s="357">
        <f t="shared" ref="AS44" si="142">IF(R44=0,0,ROUND((R44*AQ44),0))</f>
        <v>6</v>
      </c>
      <c r="AT44" s="358" t="str">
        <f t="shared" ref="AT44" si="143">IF(AS44&gt;=36,"GRAVE", IF(AS44&lt;=10, "LEVE", "MODERADO"))</f>
        <v>LEVE</v>
      </c>
      <c r="AU44" s="366" t="s">
        <v>788</v>
      </c>
      <c r="AV44" s="371">
        <v>0</v>
      </c>
      <c r="AW44" s="275" t="s">
        <v>90</v>
      </c>
      <c r="AX44" s="275"/>
      <c r="AY44" s="159"/>
      <c r="AZ44" s="159"/>
      <c r="BA44" s="344"/>
      <c r="BB44" s="179"/>
      <c r="BC44" s="179"/>
      <c r="BD44" s="179"/>
      <c r="BE44" s="179"/>
      <c r="BF44" s="179"/>
      <c r="BG44" s="179"/>
      <c r="BH44" s="312"/>
    </row>
    <row r="45" spans="1:60" ht="40.5" hidden="1" customHeight="1" x14ac:dyDescent="0.2">
      <c r="A45" s="362"/>
      <c r="B45" s="363"/>
      <c r="C45" s="356"/>
      <c r="D45" s="359"/>
      <c r="E45" s="356"/>
      <c r="F45" s="364"/>
      <c r="G45" s="275"/>
      <c r="H45" s="275"/>
      <c r="I45" s="161"/>
      <c r="J45" s="364"/>
      <c r="K45" s="364"/>
      <c r="L45" s="364"/>
      <c r="M45" s="364"/>
      <c r="N45" s="364"/>
      <c r="O45" s="365"/>
      <c r="P45" s="364"/>
      <c r="Q45" s="365"/>
      <c r="R45" s="365"/>
      <c r="S45" s="162" t="s">
        <v>327</v>
      </c>
      <c r="T45" s="334">
        <f t="shared" si="0"/>
        <v>1</v>
      </c>
      <c r="U45" s="356"/>
      <c r="V45" s="356"/>
      <c r="W45" s="275" t="s">
        <v>789</v>
      </c>
      <c r="X45" s="364"/>
      <c r="Y45" s="368"/>
      <c r="Z45" s="335">
        <f t="shared" si="1"/>
        <v>4</v>
      </c>
      <c r="AA45" s="275" t="s">
        <v>330</v>
      </c>
      <c r="AB45" s="275"/>
      <c r="AC45" s="368"/>
      <c r="AD45" s="356"/>
      <c r="AE45" s="336">
        <f t="shared" si="2"/>
        <v>4</v>
      </c>
      <c r="AF45" s="275" t="s">
        <v>306</v>
      </c>
      <c r="AG45" s="275"/>
      <c r="AH45" s="368"/>
      <c r="AI45" s="356"/>
      <c r="AJ45" s="336">
        <f t="shared" si="3"/>
        <v>4</v>
      </c>
      <c r="AK45" s="275" t="s">
        <v>308</v>
      </c>
      <c r="AL45" s="275" t="s">
        <v>312</v>
      </c>
      <c r="AM45" s="368"/>
      <c r="AN45" s="356"/>
      <c r="AO45" s="336">
        <f t="shared" si="4"/>
        <v>1</v>
      </c>
      <c r="AP45" s="275" t="s">
        <v>592</v>
      </c>
      <c r="AQ45" s="356"/>
      <c r="AR45" s="356"/>
      <c r="AS45" s="357"/>
      <c r="AT45" s="358"/>
      <c r="AU45" s="366"/>
      <c r="AV45" s="371"/>
      <c r="AW45" s="275" t="s">
        <v>90</v>
      </c>
      <c r="AX45" s="275"/>
      <c r="AY45" s="159"/>
      <c r="AZ45" s="159"/>
      <c r="BA45" s="344"/>
      <c r="BB45" s="286"/>
      <c r="BC45" s="286"/>
      <c r="BD45" s="286"/>
      <c r="BE45" s="286"/>
      <c r="BF45" s="286"/>
      <c r="BG45" s="286"/>
      <c r="BH45" s="312"/>
    </row>
    <row r="46" spans="1:60" ht="40.5" hidden="1" customHeight="1" x14ac:dyDescent="0.2">
      <c r="A46" s="362"/>
      <c r="B46" s="363"/>
      <c r="C46" s="356"/>
      <c r="D46" s="359"/>
      <c r="E46" s="356"/>
      <c r="F46" s="364"/>
      <c r="G46" s="275"/>
      <c r="H46" s="275"/>
      <c r="I46" s="161"/>
      <c r="J46" s="364"/>
      <c r="K46" s="364"/>
      <c r="L46" s="364"/>
      <c r="M46" s="364"/>
      <c r="N46" s="364"/>
      <c r="O46" s="365"/>
      <c r="P46" s="364"/>
      <c r="Q46" s="365"/>
      <c r="R46" s="365"/>
      <c r="S46" s="162"/>
      <c r="T46" s="334">
        <f t="shared" si="0"/>
        <v>0</v>
      </c>
      <c r="U46" s="356"/>
      <c r="V46" s="356"/>
      <c r="W46" s="275"/>
      <c r="X46" s="364"/>
      <c r="Y46" s="368"/>
      <c r="Z46" s="335">
        <f t="shared" si="1"/>
        <v>0</v>
      </c>
      <c r="AA46" s="275"/>
      <c r="AB46" s="275"/>
      <c r="AC46" s="368"/>
      <c r="AD46" s="356"/>
      <c r="AE46" s="336">
        <f t="shared" si="2"/>
        <v>0</v>
      </c>
      <c r="AF46" s="275"/>
      <c r="AG46" s="275"/>
      <c r="AH46" s="368"/>
      <c r="AI46" s="356"/>
      <c r="AJ46" s="336">
        <f t="shared" si="3"/>
        <v>0</v>
      </c>
      <c r="AK46" s="275"/>
      <c r="AL46" s="275"/>
      <c r="AM46" s="368"/>
      <c r="AN46" s="356"/>
      <c r="AO46" s="336">
        <f t="shared" si="4"/>
        <v>0</v>
      </c>
      <c r="AP46" s="275"/>
      <c r="AQ46" s="356"/>
      <c r="AR46" s="356"/>
      <c r="AS46" s="357"/>
      <c r="AT46" s="358"/>
      <c r="AU46" s="366"/>
      <c r="AV46" s="371"/>
      <c r="AW46" s="275" t="s">
        <v>90</v>
      </c>
      <c r="AX46" s="275"/>
      <c r="AY46" s="159"/>
      <c r="AZ46" s="159"/>
      <c r="BA46" s="344"/>
      <c r="BB46" s="286"/>
      <c r="BC46" s="286"/>
      <c r="BD46" s="286"/>
      <c r="BE46" s="286"/>
      <c r="BF46" s="286"/>
      <c r="BG46" s="286"/>
      <c r="BH46" s="312"/>
    </row>
    <row r="47" spans="1:60" ht="40.5" hidden="1" customHeight="1" x14ac:dyDescent="0.2">
      <c r="A47" s="362">
        <v>13</v>
      </c>
      <c r="B47" s="363" t="s">
        <v>435</v>
      </c>
      <c r="C47" s="356" t="str">
        <f>+VLOOKUP(B47,$A$770:$B$812,2,0)</f>
        <v>WILSON ARENAS VALENCIA</v>
      </c>
      <c r="D47" s="359" t="s">
        <v>168</v>
      </c>
      <c r="E47" s="356" t="str">
        <f>IF(D47=$D$740,$E$740,IF(D47=$D$741,$E$741,IF(D47=$D$742,$E$742,IF(D47=$D$743,$E$743,IF(D47=$D$744,$E$744,IF(D47=$D$745,$E$745,IF(D47=$D$746,$E$746,IF(D47=$D$747,$E$747,IF(D47=$D$748,$E$748,IF(D47=$D$749,$E$749,IF(D47=VICERRECTORÍA_ACADÉMICA_,$BF$740,IF(D47=_VICERRECTORÍA_INVESTIGACIONES_INNOVACIÓN_Y_EXTENSIÓN_,$BF$741,IF(D47=PLANEACIÓN_,$BF$742,IF(D47=VICERRECTORÍA_ADMINISTRATIVA_FINANCIERA_,$BF$743,IF(D47=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64" t="s">
        <v>276</v>
      </c>
      <c r="G47" s="275" t="s">
        <v>272</v>
      </c>
      <c r="H47" s="275" t="s">
        <v>41</v>
      </c>
      <c r="I47" s="275" t="s">
        <v>790</v>
      </c>
      <c r="J47" s="364" t="s">
        <v>108</v>
      </c>
      <c r="K47" s="364" t="s">
        <v>791</v>
      </c>
      <c r="L47" s="364" t="s">
        <v>792</v>
      </c>
      <c r="M47" s="364" t="s">
        <v>793</v>
      </c>
      <c r="N47" s="364" t="s">
        <v>128</v>
      </c>
      <c r="O47" s="365">
        <f t="shared" ref="O47" si="144">IF(N47="ALTA",5,IF(N47="MEDIO ALTA",4,IF(N47="MEDIA",3,IF(N47="MEDIO BAJA",2,IF(N47="BAJA",1,0)))))</f>
        <v>1</v>
      </c>
      <c r="P47" s="364" t="s">
        <v>142</v>
      </c>
      <c r="Q47" s="365">
        <f t="shared" si="118"/>
        <v>1</v>
      </c>
      <c r="R47" s="365">
        <f>Q47*O47</f>
        <v>1</v>
      </c>
      <c r="S47" s="162" t="s">
        <v>327</v>
      </c>
      <c r="T47" s="334">
        <f t="shared" si="0"/>
        <v>1</v>
      </c>
      <c r="U47" s="356">
        <f t="shared" ref="U47" si="145">ROUND(AVERAGEIF(T47:T49,"&gt;0"),0)</f>
        <v>1</v>
      </c>
      <c r="V47" s="356">
        <f t="shared" si="6"/>
        <v>0.6</v>
      </c>
      <c r="W47" s="275" t="s">
        <v>794</v>
      </c>
      <c r="X47" s="364">
        <f>IF(S47="No_existen",5*$X$10,Y47*$X$10)</f>
        <v>0.05</v>
      </c>
      <c r="Y47" s="368">
        <f t="shared" ref="Y47" si="146">ROUND(AVERAGEIF(Z47:Z49,"&gt;0"),0)</f>
        <v>1</v>
      </c>
      <c r="Z47" s="335">
        <f t="shared" si="1"/>
        <v>1</v>
      </c>
      <c r="AA47" s="275" t="s">
        <v>332</v>
      </c>
      <c r="AB47" s="275" t="s">
        <v>772</v>
      </c>
      <c r="AC47" s="368">
        <f t="shared" ref="AC47" si="147">IF(S47="No_existen",5*$AC$10,AD47*$AC$10)</f>
        <v>0.6</v>
      </c>
      <c r="AD47" s="356">
        <f t="shared" ref="AD47" si="148">ROUND(AVERAGEIF(AE47:AE49,"&gt;0"),0)</f>
        <v>4</v>
      </c>
      <c r="AE47" s="336">
        <f t="shared" si="2"/>
        <v>4</v>
      </c>
      <c r="AF47" s="275" t="s">
        <v>306</v>
      </c>
      <c r="AG47" s="275"/>
      <c r="AH47" s="368">
        <f t="shared" ref="AH47" si="149">IF(S47="No_existen",5*$AH$10,AI47*$AH$10)</f>
        <v>0.1</v>
      </c>
      <c r="AI47" s="356">
        <f t="shared" ref="AI47" si="150">ROUND(AVERAGEIF(AJ47:AJ49,"&gt;0"),0)</f>
        <v>1</v>
      </c>
      <c r="AJ47" s="336">
        <f t="shared" si="3"/>
        <v>1</v>
      </c>
      <c r="AK47" s="275" t="s">
        <v>304</v>
      </c>
      <c r="AL47" s="275" t="s">
        <v>319</v>
      </c>
      <c r="AM47" s="368">
        <f t="shared" ref="AM47" si="151">IF(S47="No_existen",5*$AM$10,AN47*$AM$10)</f>
        <v>0.2</v>
      </c>
      <c r="AN47" s="356">
        <f t="shared" ref="AN47" si="152">ROUND(AVERAGEIF(AO47:AO49,"&gt;0"),0)</f>
        <v>2</v>
      </c>
      <c r="AO47" s="336">
        <f t="shared" si="4"/>
        <v>1</v>
      </c>
      <c r="AP47" s="275" t="s">
        <v>592</v>
      </c>
      <c r="AQ47" s="356">
        <f t="shared" ref="AQ47" si="153">ROUND(AVERAGE(U47,Y47,AD47,AI47,AN47),0)</f>
        <v>2</v>
      </c>
      <c r="AR47" s="356" t="str">
        <f t="shared" ref="AR47" si="154">IF(AQ47&lt;1.5,"FUERTE",IF(AND(AQ47&gt;=1.5,AQ47&lt;2.5),"ACEPTABLE",IF(AQ47&gt;=5,"INEXISTENTE","DÉBIL")))</f>
        <v>ACEPTABLE</v>
      </c>
      <c r="AS47" s="357">
        <f t="shared" ref="AS47" si="155">IF(R47=0,0,ROUND((R47*AQ47),0))</f>
        <v>2</v>
      </c>
      <c r="AT47" s="358" t="str">
        <f t="shared" ref="AT47" si="156">IF(AS47&gt;=36,"GRAVE", IF(AS47&lt;=10, "LEVE", "MODERADO"))</f>
        <v>LEVE</v>
      </c>
      <c r="AU47" s="366" t="s">
        <v>795</v>
      </c>
      <c r="AV47" s="366">
        <v>8</v>
      </c>
      <c r="AW47" s="275" t="s">
        <v>90</v>
      </c>
      <c r="AX47" s="275"/>
      <c r="AY47" s="159"/>
      <c r="AZ47" s="159"/>
      <c r="BA47" s="344"/>
      <c r="BB47" s="179"/>
      <c r="BC47" s="179"/>
      <c r="BD47" s="179"/>
      <c r="BE47" s="179"/>
      <c r="BF47" s="179"/>
      <c r="BG47" s="179"/>
      <c r="BH47" s="312"/>
    </row>
    <row r="48" spans="1:60" ht="40.5" hidden="1" customHeight="1" x14ac:dyDescent="0.2">
      <c r="A48" s="362"/>
      <c r="B48" s="363"/>
      <c r="C48" s="356"/>
      <c r="D48" s="359"/>
      <c r="E48" s="356"/>
      <c r="F48" s="364"/>
      <c r="G48" s="275" t="s">
        <v>271</v>
      </c>
      <c r="H48" s="275" t="s">
        <v>37</v>
      </c>
      <c r="I48" s="275" t="s">
        <v>686</v>
      </c>
      <c r="J48" s="364"/>
      <c r="K48" s="364"/>
      <c r="L48" s="364"/>
      <c r="M48" s="364"/>
      <c r="N48" s="364"/>
      <c r="O48" s="365"/>
      <c r="P48" s="364"/>
      <c r="Q48" s="365"/>
      <c r="R48" s="365"/>
      <c r="S48" s="162" t="s">
        <v>327</v>
      </c>
      <c r="T48" s="334">
        <f t="shared" si="0"/>
        <v>1</v>
      </c>
      <c r="U48" s="356"/>
      <c r="V48" s="356"/>
      <c r="W48" s="275" t="s">
        <v>687</v>
      </c>
      <c r="X48" s="364"/>
      <c r="Y48" s="368"/>
      <c r="Z48" s="335">
        <f t="shared" si="1"/>
        <v>1</v>
      </c>
      <c r="AA48" s="275" t="s">
        <v>332</v>
      </c>
      <c r="AB48" s="275" t="s">
        <v>772</v>
      </c>
      <c r="AC48" s="368"/>
      <c r="AD48" s="356"/>
      <c r="AE48" s="336">
        <f t="shared" si="2"/>
        <v>4</v>
      </c>
      <c r="AF48" s="275" t="s">
        <v>306</v>
      </c>
      <c r="AG48" s="275"/>
      <c r="AH48" s="368"/>
      <c r="AI48" s="356"/>
      <c r="AJ48" s="336">
        <f t="shared" si="3"/>
        <v>1</v>
      </c>
      <c r="AK48" s="275" t="s">
        <v>304</v>
      </c>
      <c r="AL48" s="275" t="s">
        <v>319</v>
      </c>
      <c r="AM48" s="368"/>
      <c r="AN48" s="356"/>
      <c r="AO48" s="336">
        <f t="shared" si="4"/>
        <v>4</v>
      </c>
      <c r="AP48" s="275" t="s">
        <v>593</v>
      </c>
      <c r="AQ48" s="356"/>
      <c r="AR48" s="356"/>
      <c r="AS48" s="357"/>
      <c r="AT48" s="358"/>
      <c r="AU48" s="366"/>
      <c r="AV48" s="366"/>
      <c r="AW48" s="275" t="s">
        <v>90</v>
      </c>
      <c r="AX48" s="275"/>
      <c r="AY48" s="159"/>
      <c r="AZ48" s="159"/>
      <c r="BA48" s="344"/>
      <c r="BB48" s="286"/>
      <c r="BC48" s="286"/>
      <c r="BD48" s="286"/>
      <c r="BE48" s="286"/>
      <c r="BF48" s="286"/>
      <c r="BG48" s="286"/>
      <c r="BH48" s="312"/>
    </row>
    <row r="49" spans="1:60" ht="40.5" hidden="1" customHeight="1" x14ac:dyDescent="0.2">
      <c r="A49" s="362"/>
      <c r="B49" s="363"/>
      <c r="C49" s="356"/>
      <c r="D49" s="359"/>
      <c r="E49" s="356"/>
      <c r="F49" s="364"/>
      <c r="G49" s="275" t="s">
        <v>271</v>
      </c>
      <c r="H49" s="275" t="s">
        <v>37</v>
      </c>
      <c r="I49" s="275" t="s">
        <v>790</v>
      </c>
      <c r="J49" s="364"/>
      <c r="K49" s="364"/>
      <c r="L49" s="364"/>
      <c r="M49" s="364"/>
      <c r="N49" s="364"/>
      <c r="O49" s="365"/>
      <c r="P49" s="364"/>
      <c r="Q49" s="365"/>
      <c r="R49" s="365"/>
      <c r="S49" s="162" t="s">
        <v>327</v>
      </c>
      <c r="T49" s="334">
        <f t="shared" si="0"/>
        <v>1</v>
      </c>
      <c r="U49" s="356"/>
      <c r="V49" s="356"/>
      <c r="W49" s="275" t="s">
        <v>796</v>
      </c>
      <c r="X49" s="364"/>
      <c r="Y49" s="368"/>
      <c r="Z49" s="335">
        <f t="shared" si="1"/>
        <v>2</v>
      </c>
      <c r="AA49" s="275" t="s">
        <v>331</v>
      </c>
      <c r="AB49" s="275"/>
      <c r="AC49" s="368"/>
      <c r="AD49" s="356"/>
      <c r="AE49" s="336">
        <f t="shared" si="2"/>
        <v>4</v>
      </c>
      <c r="AF49" s="275" t="s">
        <v>306</v>
      </c>
      <c r="AG49" s="275"/>
      <c r="AH49" s="368"/>
      <c r="AI49" s="356"/>
      <c r="AJ49" s="336">
        <f t="shared" si="3"/>
        <v>1</v>
      </c>
      <c r="AK49" s="275" t="s">
        <v>304</v>
      </c>
      <c r="AL49" s="275" t="s">
        <v>312</v>
      </c>
      <c r="AM49" s="368"/>
      <c r="AN49" s="356"/>
      <c r="AO49" s="336">
        <f t="shared" si="4"/>
        <v>1</v>
      </c>
      <c r="AP49" s="275" t="s">
        <v>592</v>
      </c>
      <c r="AQ49" s="356"/>
      <c r="AR49" s="356"/>
      <c r="AS49" s="357"/>
      <c r="AT49" s="358"/>
      <c r="AU49" s="366"/>
      <c r="AV49" s="366"/>
      <c r="AW49" s="275" t="s">
        <v>90</v>
      </c>
      <c r="AX49" s="275"/>
      <c r="AY49" s="159"/>
      <c r="AZ49" s="159"/>
      <c r="BA49" s="344"/>
      <c r="BB49" s="179"/>
      <c r="BC49" s="179"/>
      <c r="BD49" s="179"/>
      <c r="BE49" s="179"/>
      <c r="BF49" s="179"/>
      <c r="BG49" s="179"/>
      <c r="BH49" s="312"/>
    </row>
    <row r="50" spans="1:60" ht="40.5" hidden="1" customHeight="1" x14ac:dyDescent="0.2">
      <c r="A50" s="362">
        <v>14</v>
      </c>
      <c r="B50" s="363" t="s">
        <v>435</v>
      </c>
      <c r="C50" s="356" t="str">
        <f>+VLOOKUP(B50,$A$770:$B$812,2,0)</f>
        <v>WILSON ARENAS VALENCIA</v>
      </c>
      <c r="D50" s="359" t="s">
        <v>168</v>
      </c>
      <c r="E50" s="356" t="str">
        <f>IF(D50=$D$740,$E$740,IF(D50=$D$741,$E$741,IF(D50=$D$742,$E$742,IF(D50=$D$743,$E$743,IF(D50=$D$744,$E$744,IF(D50=$D$745,$E$745,IF(D50=$D$746,$E$746,IF(D50=$D$747,$E$747,IF(D50=$D$748,$E$748,IF(D50=$D$749,$E$749,IF(D50=VICERRECTORÍA_ACADÉMICA_,$BF$740,IF(D50=_VICERRECTORÍA_INVESTIGACIONES_INNOVACIÓN_Y_EXTENSIÓN_,$BF$741,IF(D50=PLANEACIÓN_,$BF$742,IF(D50=VICERRECTORÍA_ADMINISTRATIVA_FINANCIERA_,$BF$743,IF(D50=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64" t="s">
        <v>276</v>
      </c>
      <c r="G50" s="275" t="s">
        <v>271</v>
      </c>
      <c r="H50" s="275" t="s">
        <v>34</v>
      </c>
      <c r="I50" s="275" t="s">
        <v>797</v>
      </c>
      <c r="J50" s="364" t="s">
        <v>143</v>
      </c>
      <c r="K50" s="364" t="s">
        <v>798</v>
      </c>
      <c r="L50" s="364" t="s">
        <v>799</v>
      </c>
      <c r="M50" s="364" t="s">
        <v>800</v>
      </c>
      <c r="N50" s="364" t="s">
        <v>128</v>
      </c>
      <c r="O50" s="365">
        <f t="shared" ref="O50" si="157">IF(N50="ALTA",5,IF(N50="MEDIO ALTA",4,IF(N50="MEDIA",3,IF(N50="MEDIO BAJA",2,IF(N50="BAJA",1,0)))))</f>
        <v>1</v>
      </c>
      <c r="P50" s="364" t="s">
        <v>141</v>
      </c>
      <c r="Q50" s="365">
        <f t="shared" ref="Q50" si="158">IF(P50="ALTO",5,IF(P50="MEDIO ALTO",4,IF(P50="MEDIO",3,IF(P50="MEDIO BAJO",2,IF(P50="BAJO",1,0)))))</f>
        <v>3</v>
      </c>
      <c r="R50" s="365">
        <f t="shared" ref="R50:R56" si="159">Q50*O50</f>
        <v>3</v>
      </c>
      <c r="S50" s="162" t="s">
        <v>327</v>
      </c>
      <c r="T50" s="334">
        <f t="shared" si="0"/>
        <v>1</v>
      </c>
      <c r="U50" s="356">
        <f t="shared" ref="U50" si="160">ROUND(AVERAGEIF(T50:T52,"&gt;0"),0)</f>
        <v>1</v>
      </c>
      <c r="V50" s="356">
        <f t="shared" si="6"/>
        <v>0.6</v>
      </c>
      <c r="W50" s="275" t="s">
        <v>801</v>
      </c>
      <c r="X50" s="364">
        <f>IF(S50="No_existen",5*$X$10,Y50*$X$10)</f>
        <v>0.1</v>
      </c>
      <c r="Y50" s="368">
        <f t="shared" ref="Y50" si="161">ROUND(AVERAGEIF(Z50:Z52,"&gt;0"),0)</f>
        <v>2</v>
      </c>
      <c r="Z50" s="335">
        <f t="shared" si="1"/>
        <v>2</v>
      </c>
      <c r="AA50" s="275" t="s">
        <v>331</v>
      </c>
      <c r="AB50" s="275"/>
      <c r="AC50" s="368">
        <f t="shared" ref="AC50" si="162">IF(S50="No_existen",5*$AC$10,AD50*$AC$10)</f>
        <v>0.6</v>
      </c>
      <c r="AD50" s="356">
        <f t="shared" ref="AD50" si="163">ROUND(AVERAGEIF(AE50:AE52,"&gt;0"),0)</f>
        <v>4</v>
      </c>
      <c r="AE50" s="336">
        <f t="shared" si="2"/>
        <v>4</v>
      </c>
      <c r="AF50" s="275" t="s">
        <v>306</v>
      </c>
      <c r="AG50" s="275"/>
      <c r="AH50" s="368">
        <f t="shared" ref="AH50" si="164">IF(S50="No_existen",5*$AH$10,AI50*$AH$10)</f>
        <v>0.1</v>
      </c>
      <c r="AI50" s="356">
        <f t="shared" ref="AI50" si="165">ROUND(AVERAGEIF(AJ50:AJ52,"&gt;0"),0)</f>
        <v>1</v>
      </c>
      <c r="AJ50" s="336">
        <f t="shared" si="3"/>
        <v>1</v>
      </c>
      <c r="AK50" s="275" t="s">
        <v>304</v>
      </c>
      <c r="AL50" s="275" t="s">
        <v>319</v>
      </c>
      <c r="AM50" s="368">
        <f t="shared" ref="AM50" si="166">IF(S50="No_existen",5*$AM$10,AN50*$AM$10)</f>
        <v>0.1</v>
      </c>
      <c r="AN50" s="356">
        <f t="shared" ref="AN50" si="167">ROUND(AVERAGEIF(AO50:AO52,"&gt;0"),0)</f>
        <v>1</v>
      </c>
      <c r="AO50" s="336">
        <f t="shared" si="4"/>
        <v>1</v>
      </c>
      <c r="AP50" s="275" t="s">
        <v>592</v>
      </c>
      <c r="AQ50" s="356">
        <f t="shared" ref="AQ50" si="168">ROUND(AVERAGE(U50,Y50,AD50,AI50,AN50),0)</f>
        <v>2</v>
      </c>
      <c r="AR50" s="356" t="str">
        <f t="shared" ref="AR50" si="169">IF(AQ50&lt;1.5,"FUERTE",IF(AND(AQ50&gt;=1.5,AQ50&lt;2.5),"ACEPTABLE",IF(AQ50&gt;=5,"INEXISTENTE","DÉBIL")))</f>
        <v>ACEPTABLE</v>
      </c>
      <c r="AS50" s="357">
        <f t="shared" ref="AS50" si="170">IF(R50=0,0,ROUND((R50*AQ50),0))</f>
        <v>6</v>
      </c>
      <c r="AT50" s="358" t="str">
        <f t="shared" ref="AT50" si="171">IF(AS50&gt;=36,"GRAVE", IF(AS50&lt;=10, "LEVE", "MODERADO"))</f>
        <v>LEVE</v>
      </c>
      <c r="AU50" s="366" t="s">
        <v>802</v>
      </c>
      <c r="AV50" s="371">
        <v>0</v>
      </c>
      <c r="AW50" s="275" t="s">
        <v>90</v>
      </c>
      <c r="AX50" s="275"/>
      <c r="AY50" s="159"/>
      <c r="AZ50" s="159"/>
      <c r="BA50" s="344"/>
      <c r="BB50" s="286"/>
      <c r="BC50" s="286"/>
      <c r="BD50" s="286"/>
      <c r="BE50" s="286"/>
      <c r="BF50" s="286"/>
      <c r="BG50" s="286"/>
      <c r="BH50" s="312"/>
    </row>
    <row r="51" spans="1:60" ht="40.5" hidden="1" customHeight="1" x14ac:dyDescent="0.2">
      <c r="A51" s="362"/>
      <c r="B51" s="363"/>
      <c r="C51" s="356"/>
      <c r="D51" s="359"/>
      <c r="E51" s="356"/>
      <c r="F51" s="364"/>
      <c r="G51" s="275" t="s">
        <v>271</v>
      </c>
      <c r="H51" s="275" t="s">
        <v>37</v>
      </c>
      <c r="I51" s="275" t="s">
        <v>803</v>
      </c>
      <c r="J51" s="364"/>
      <c r="K51" s="364"/>
      <c r="L51" s="364"/>
      <c r="M51" s="364"/>
      <c r="N51" s="364"/>
      <c r="O51" s="365"/>
      <c r="P51" s="364"/>
      <c r="Q51" s="365"/>
      <c r="R51" s="365"/>
      <c r="S51" s="162"/>
      <c r="T51" s="334">
        <f t="shared" si="0"/>
        <v>0</v>
      </c>
      <c r="U51" s="356"/>
      <c r="V51" s="356"/>
      <c r="W51" s="275"/>
      <c r="X51" s="364"/>
      <c r="Y51" s="368"/>
      <c r="Z51" s="335">
        <f t="shared" si="1"/>
        <v>0</v>
      </c>
      <c r="AA51" s="275"/>
      <c r="AB51" s="275"/>
      <c r="AC51" s="368"/>
      <c r="AD51" s="356"/>
      <c r="AE51" s="336">
        <f t="shared" si="2"/>
        <v>0</v>
      </c>
      <c r="AF51" s="275"/>
      <c r="AG51" s="275"/>
      <c r="AH51" s="368"/>
      <c r="AI51" s="356"/>
      <c r="AJ51" s="336">
        <f t="shared" si="3"/>
        <v>0</v>
      </c>
      <c r="AK51" s="275"/>
      <c r="AL51" s="275"/>
      <c r="AM51" s="368"/>
      <c r="AN51" s="356"/>
      <c r="AO51" s="336">
        <f t="shared" si="4"/>
        <v>0</v>
      </c>
      <c r="AP51" s="275"/>
      <c r="AQ51" s="356"/>
      <c r="AR51" s="356"/>
      <c r="AS51" s="357"/>
      <c r="AT51" s="358"/>
      <c r="AU51" s="366"/>
      <c r="AV51" s="371"/>
      <c r="AW51" s="275" t="s">
        <v>90</v>
      </c>
      <c r="AX51" s="275"/>
      <c r="AY51" s="159"/>
      <c r="AZ51" s="159"/>
      <c r="BA51" s="344"/>
      <c r="BB51" s="286"/>
      <c r="BC51" s="286"/>
      <c r="BD51" s="286"/>
      <c r="BE51" s="286"/>
      <c r="BF51" s="286"/>
      <c r="BG51" s="286"/>
      <c r="BH51" s="312"/>
    </row>
    <row r="52" spans="1:60" ht="40.5" hidden="1" customHeight="1" x14ac:dyDescent="0.2">
      <c r="A52" s="362"/>
      <c r="B52" s="363"/>
      <c r="C52" s="356"/>
      <c r="D52" s="359"/>
      <c r="E52" s="356"/>
      <c r="F52" s="364"/>
      <c r="G52" s="275"/>
      <c r="H52" s="275"/>
      <c r="I52" s="161"/>
      <c r="J52" s="364"/>
      <c r="K52" s="364"/>
      <c r="L52" s="364"/>
      <c r="M52" s="364"/>
      <c r="N52" s="364"/>
      <c r="O52" s="365"/>
      <c r="P52" s="364"/>
      <c r="Q52" s="365"/>
      <c r="R52" s="365"/>
      <c r="S52" s="162"/>
      <c r="T52" s="334">
        <f t="shared" si="0"/>
        <v>0</v>
      </c>
      <c r="U52" s="356"/>
      <c r="V52" s="356"/>
      <c r="W52" s="275"/>
      <c r="X52" s="364"/>
      <c r="Y52" s="368"/>
      <c r="Z52" s="335">
        <f t="shared" si="1"/>
        <v>0</v>
      </c>
      <c r="AA52" s="275"/>
      <c r="AB52" s="275"/>
      <c r="AC52" s="368"/>
      <c r="AD52" s="356"/>
      <c r="AE52" s="336">
        <f t="shared" si="2"/>
        <v>0</v>
      </c>
      <c r="AF52" s="275"/>
      <c r="AG52" s="275"/>
      <c r="AH52" s="368"/>
      <c r="AI52" s="356"/>
      <c r="AJ52" s="336">
        <f t="shared" si="3"/>
        <v>0</v>
      </c>
      <c r="AK52" s="275"/>
      <c r="AL52" s="275"/>
      <c r="AM52" s="368"/>
      <c r="AN52" s="356"/>
      <c r="AO52" s="336">
        <f t="shared" si="4"/>
        <v>0</v>
      </c>
      <c r="AP52" s="275"/>
      <c r="AQ52" s="356"/>
      <c r="AR52" s="356"/>
      <c r="AS52" s="357"/>
      <c r="AT52" s="358"/>
      <c r="AU52" s="366"/>
      <c r="AV52" s="371"/>
      <c r="AW52" s="275" t="s">
        <v>90</v>
      </c>
      <c r="AX52" s="275"/>
      <c r="AY52" s="159"/>
      <c r="AZ52" s="159"/>
      <c r="BA52" s="344"/>
      <c r="BB52" s="179"/>
      <c r="BC52" s="179"/>
      <c r="BD52" s="179"/>
      <c r="BE52" s="179"/>
      <c r="BF52" s="179"/>
      <c r="BG52" s="179"/>
      <c r="BH52" s="312"/>
    </row>
    <row r="53" spans="1:60" ht="40.5" hidden="1" customHeight="1" x14ac:dyDescent="0.2">
      <c r="A53" s="362">
        <v>15</v>
      </c>
      <c r="B53" s="363" t="s">
        <v>435</v>
      </c>
      <c r="C53" s="356" t="str">
        <f>+VLOOKUP(B53,$A$770:$B$812,2,0)</f>
        <v>WILSON ARENAS VALENCIA</v>
      </c>
      <c r="D53" s="359" t="s">
        <v>171</v>
      </c>
      <c r="E53" s="356" t="str">
        <f>IF(D53=$D$740,$E$740,IF(D53=$D$741,$E$741,IF(D53=$D$742,$E$742,IF(D53=$D$743,$E$743,IF(D53=$D$744,$E$744,IF(D53=$D$745,$E$745,IF(D53=$D$746,$E$746,IF(D53=$D$747,$E$747,IF(D53=$D$748,$E$748,IF(D53=$D$749,$E$749,IF(D53=VICERRECTORÍA_ACADÉMICA_,$BF$740,IF(D53=_VICERRECTORÍA_INVESTIGACIONES_INNOVACIÓN_Y_EXTENSIÓN_,$BF$741,IF(D53=PLANEACIÓN_,$BF$742,IF(D53=VICERRECTORÍA_ADMINISTRATIVA_FINANCIERA_,$BF$743,IF(D53=VICERRECTORÍA_RESPONSABILIDAD_SOCIAL_Y_BIENESTAR_UNIVERSITARIO_PDI,$BF$744)))))))))))))))</f>
        <v>Promover y facilitar la interacción con la sociedad contribuyendo a la satisfacción de sus demandas, mediante servicios especializados, programas de educación continuada y de proyección social.</v>
      </c>
      <c r="F53" s="364" t="s">
        <v>276</v>
      </c>
      <c r="G53" s="275" t="s">
        <v>271</v>
      </c>
      <c r="H53" s="275" t="s">
        <v>37</v>
      </c>
      <c r="I53" s="275" t="s">
        <v>804</v>
      </c>
      <c r="J53" s="364" t="s">
        <v>106</v>
      </c>
      <c r="K53" s="364" t="s">
        <v>694</v>
      </c>
      <c r="L53" s="364" t="s">
        <v>695</v>
      </c>
      <c r="M53" s="364" t="s">
        <v>696</v>
      </c>
      <c r="N53" s="364" t="s">
        <v>128</v>
      </c>
      <c r="O53" s="365">
        <f t="shared" ref="O53" si="172">IF(N53="ALTA",5,IF(N53="MEDIO ALTA",4,IF(N53="MEDIA",3,IF(N53="MEDIO BAJA",2,IF(N53="BAJA",1,0)))))</f>
        <v>1</v>
      </c>
      <c r="P53" s="364" t="s">
        <v>145</v>
      </c>
      <c r="Q53" s="365">
        <f t="shared" ref="Q53" si="173">IF(P53="ALTO",5,IF(P53="MEDIO ALTO",4,IF(P53="MEDIO",3,IF(P53="MEDIO BAJO",2,IF(P53="BAJO",1,0)))))</f>
        <v>2</v>
      </c>
      <c r="R53" s="365">
        <f>Q53*O53</f>
        <v>2</v>
      </c>
      <c r="S53" s="162" t="s">
        <v>327</v>
      </c>
      <c r="T53" s="334">
        <f t="shared" si="0"/>
        <v>1</v>
      </c>
      <c r="U53" s="356">
        <f t="shared" ref="U53" si="174">ROUND(AVERAGEIF(T53:T55,"&gt;0"),0)</f>
        <v>1</v>
      </c>
      <c r="V53" s="356">
        <f t="shared" si="6"/>
        <v>0.6</v>
      </c>
      <c r="W53" s="275" t="s">
        <v>697</v>
      </c>
      <c r="X53" s="364">
        <f>IF(S53="No_existen",5*$X$10,Y53*$X$10)</f>
        <v>0.1</v>
      </c>
      <c r="Y53" s="368">
        <f t="shared" ref="Y53" si="175">ROUND(AVERAGEIF(Z53:Z55,"&gt;0"),0)</f>
        <v>2</v>
      </c>
      <c r="Z53" s="335">
        <f t="shared" si="1"/>
        <v>2</v>
      </c>
      <c r="AA53" s="275" t="s">
        <v>331</v>
      </c>
      <c r="AB53" s="275"/>
      <c r="AC53" s="368">
        <f t="shared" ref="AC53" si="176">IF(S53="No_existen",5*$AC$10,AD53*$AC$10)</f>
        <v>0.44999999999999996</v>
      </c>
      <c r="AD53" s="356">
        <f t="shared" ref="AD53" si="177">ROUND(AVERAGEIF(AE53:AE55,"&gt;0"),0)</f>
        <v>3</v>
      </c>
      <c r="AE53" s="336">
        <f t="shared" si="2"/>
        <v>4</v>
      </c>
      <c r="AF53" s="275" t="s">
        <v>306</v>
      </c>
      <c r="AG53" s="275"/>
      <c r="AH53" s="368">
        <f t="shared" ref="AH53" si="178">IF(S53="No_existen",5*$AH$10,AI53*$AH$10)</f>
        <v>0.1</v>
      </c>
      <c r="AI53" s="356">
        <f t="shared" ref="AI53" si="179">ROUND(AVERAGEIF(AJ53:AJ55,"&gt;0"),0)</f>
        <v>1</v>
      </c>
      <c r="AJ53" s="336">
        <f t="shared" si="3"/>
        <v>1</v>
      </c>
      <c r="AK53" s="275" t="s">
        <v>304</v>
      </c>
      <c r="AL53" s="275" t="s">
        <v>315</v>
      </c>
      <c r="AM53" s="368">
        <f t="shared" ref="AM53" si="180">IF(S53="No_existen",5*$AM$10,AN53*$AM$10)</f>
        <v>0.1</v>
      </c>
      <c r="AN53" s="356">
        <f t="shared" ref="AN53" si="181">ROUND(AVERAGEIF(AO53:AO55,"&gt;0"),0)</f>
        <v>1</v>
      </c>
      <c r="AO53" s="336">
        <f t="shared" si="4"/>
        <v>1</v>
      </c>
      <c r="AP53" s="275" t="s">
        <v>592</v>
      </c>
      <c r="AQ53" s="356">
        <f t="shared" ref="AQ53" si="182">ROUND(AVERAGE(U53,Y53,AD53,AI53,AN53),0)</f>
        <v>2</v>
      </c>
      <c r="AR53" s="356" t="str">
        <f t="shared" ref="AR53" si="183">IF(AQ53&lt;1.5,"FUERTE",IF(AND(AQ53&gt;=1.5,AQ53&lt;2.5),"ACEPTABLE",IF(AQ53&gt;=5,"INEXISTENTE","DÉBIL")))</f>
        <v>ACEPTABLE</v>
      </c>
      <c r="AS53" s="357">
        <f t="shared" ref="AS53" si="184">IF(R53=0,0,ROUND((R53*AQ53),0))</f>
        <v>4</v>
      </c>
      <c r="AT53" s="358" t="str">
        <f t="shared" ref="AT53" si="185">IF(AS53&gt;=36,"GRAVE", IF(AS53&lt;=10, "LEVE", "MODERADO"))</f>
        <v>LEVE</v>
      </c>
      <c r="AU53" s="366" t="s">
        <v>805</v>
      </c>
      <c r="AV53" s="366">
        <v>25</v>
      </c>
      <c r="AW53" s="275" t="s">
        <v>90</v>
      </c>
      <c r="AX53" s="275"/>
      <c r="AY53" s="159"/>
      <c r="AZ53" s="159"/>
      <c r="BA53" s="344"/>
      <c r="BB53" s="286"/>
      <c r="BC53" s="286"/>
      <c r="BD53" s="286"/>
      <c r="BE53" s="286"/>
      <c r="BF53" s="286"/>
      <c r="BG53" s="286"/>
      <c r="BH53" s="312"/>
    </row>
    <row r="54" spans="1:60" ht="40.5" hidden="1" customHeight="1" x14ac:dyDescent="0.2">
      <c r="A54" s="362"/>
      <c r="B54" s="363"/>
      <c r="C54" s="356"/>
      <c r="D54" s="359"/>
      <c r="E54" s="356"/>
      <c r="F54" s="364"/>
      <c r="G54" s="275" t="s">
        <v>271</v>
      </c>
      <c r="H54" s="275" t="s">
        <v>34</v>
      </c>
      <c r="I54" s="275" t="s">
        <v>806</v>
      </c>
      <c r="J54" s="364"/>
      <c r="K54" s="364"/>
      <c r="L54" s="364"/>
      <c r="M54" s="364"/>
      <c r="N54" s="364"/>
      <c r="O54" s="365"/>
      <c r="P54" s="364"/>
      <c r="Q54" s="365"/>
      <c r="R54" s="365"/>
      <c r="S54" s="162" t="s">
        <v>327</v>
      </c>
      <c r="T54" s="334">
        <f t="shared" si="0"/>
        <v>1</v>
      </c>
      <c r="U54" s="356"/>
      <c r="V54" s="356"/>
      <c r="W54" s="275" t="s">
        <v>807</v>
      </c>
      <c r="X54" s="364"/>
      <c r="Y54" s="368"/>
      <c r="Z54" s="335">
        <f t="shared" si="1"/>
        <v>1</v>
      </c>
      <c r="AA54" s="275" t="s">
        <v>332</v>
      </c>
      <c r="AB54" s="275" t="s">
        <v>772</v>
      </c>
      <c r="AC54" s="368"/>
      <c r="AD54" s="356"/>
      <c r="AE54" s="336">
        <f t="shared" si="2"/>
        <v>4</v>
      </c>
      <c r="AF54" s="275" t="s">
        <v>306</v>
      </c>
      <c r="AG54" s="275"/>
      <c r="AH54" s="368"/>
      <c r="AI54" s="356"/>
      <c r="AJ54" s="336">
        <f t="shared" si="3"/>
        <v>1</v>
      </c>
      <c r="AK54" s="275" t="s">
        <v>304</v>
      </c>
      <c r="AL54" s="275" t="s">
        <v>315</v>
      </c>
      <c r="AM54" s="368"/>
      <c r="AN54" s="356"/>
      <c r="AO54" s="336">
        <f t="shared" si="4"/>
        <v>1</v>
      </c>
      <c r="AP54" s="275" t="s">
        <v>592</v>
      </c>
      <c r="AQ54" s="356"/>
      <c r="AR54" s="356"/>
      <c r="AS54" s="357"/>
      <c r="AT54" s="358"/>
      <c r="AU54" s="366"/>
      <c r="AV54" s="366"/>
      <c r="AW54" s="275" t="s">
        <v>90</v>
      </c>
      <c r="AX54" s="275"/>
      <c r="AY54" s="159"/>
      <c r="AZ54" s="159"/>
      <c r="BA54" s="344"/>
      <c r="BB54" s="286"/>
      <c r="BC54" s="286"/>
      <c r="BD54" s="286"/>
      <c r="BE54" s="286"/>
      <c r="BF54" s="286"/>
      <c r="BG54" s="286"/>
      <c r="BH54" s="312"/>
    </row>
    <row r="55" spans="1:60" ht="40.5" hidden="1" customHeight="1" x14ac:dyDescent="0.2">
      <c r="A55" s="362"/>
      <c r="B55" s="363"/>
      <c r="C55" s="356"/>
      <c r="D55" s="359"/>
      <c r="E55" s="356"/>
      <c r="F55" s="364"/>
      <c r="G55" s="275" t="s">
        <v>272</v>
      </c>
      <c r="H55" s="275" t="s">
        <v>41</v>
      </c>
      <c r="I55" s="275" t="s">
        <v>808</v>
      </c>
      <c r="J55" s="364"/>
      <c r="K55" s="364"/>
      <c r="L55" s="364"/>
      <c r="M55" s="364"/>
      <c r="N55" s="364"/>
      <c r="O55" s="365"/>
      <c r="P55" s="364"/>
      <c r="Q55" s="365"/>
      <c r="R55" s="365"/>
      <c r="S55" s="162" t="s">
        <v>327</v>
      </c>
      <c r="T55" s="334">
        <f t="shared" si="0"/>
        <v>1</v>
      </c>
      <c r="U55" s="356"/>
      <c r="V55" s="356"/>
      <c r="W55" s="275" t="s">
        <v>809</v>
      </c>
      <c r="X55" s="364"/>
      <c r="Y55" s="368"/>
      <c r="Z55" s="335">
        <f t="shared" si="1"/>
        <v>4</v>
      </c>
      <c r="AA55" s="275" t="s">
        <v>330</v>
      </c>
      <c r="AB55" s="275"/>
      <c r="AC55" s="368"/>
      <c r="AD55" s="356"/>
      <c r="AE55" s="336">
        <f t="shared" si="2"/>
        <v>1</v>
      </c>
      <c r="AF55" s="275" t="s">
        <v>307</v>
      </c>
      <c r="AG55" s="275" t="s">
        <v>782</v>
      </c>
      <c r="AH55" s="368"/>
      <c r="AI55" s="356"/>
      <c r="AJ55" s="336">
        <f t="shared" si="3"/>
        <v>1</v>
      </c>
      <c r="AK55" s="275" t="s">
        <v>304</v>
      </c>
      <c r="AL55" s="275" t="s">
        <v>318</v>
      </c>
      <c r="AM55" s="368"/>
      <c r="AN55" s="356"/>
      <c r="AO55" s="336">
        <f t="shared" si="4"/>
        <v>1</v>
      </c>
      <c r="AP55" s="275" t="s">
        <v>592</v>
      </c>
      <c r="AQ55" s="356"/>
      <c r="AR55" s="356"/>
      <c r="AS55" s="357"/>
      <c r="AT55" s="358"/>
      <c r="AU55" s="366"/>
      <c r="AV55" s="366"/>
      <c r="AW55" s="275" t="s">
        <v>90</v>
      </c>
      <c r="AX55" s="275"/>
      <c r="AY55" s="159"/>
      <c r="AZ55" s="159"/>
      <c r="BA55" s="344"/>
      <c r="BB55" s="179"/>
      <c r="BC55" s="179"/>
      <c r="BD55" s="179"/>
      <c r="BE55" s="179"/>
      <c r="BF55" s="179"/>
      <c r="BG55" s="179"/>
      <c r="BH55" s="312"/>
    </row>
    <row r="56" spans="1:60" ht="40.5" hidden="1" customHeight="1" x14ac:dyDescent="0.2">
      <c r="A56" s="362">
        <v>16</v>
      </c>
      <c r="B56" s="363" t="s">
        <v>435</v>
      </c>
      <c r="C56" s="356" t="str">
        <f>+VLOOKUP(B56,$A$770:$B$812,2,0)</f>
        <v>WILSON ARENAS VALENCIA</v>
      </c>
      <c r="D56" s="359" t="s">
        <v>171</v>
      </c>
      <c r="E56" s="356" t="str">
        <f>IF(D56=$D$740,$E$740,IF(D56=$D$741,$E$741,IF(D56=$D$742,$E$742,IF(D56=$D$743,$E$743,IF(D56=$D$744,$E$744,IF(D56=$D$745,$E$745,IF(D56=$D$746,$E$746,IF(D56=$D$747,$E$747,IF(D56=$D$748,$E$748,IF(D56=$D$749,$E$749,IF(D56=VICERRECTORÍA_ACADÉMICA_,$BF$740,IF(D56=_VICERRECTORÍA_INVESTIGACIONES_INNOVACIÓN_Y_EXTENSIÓN_,$BF$741,IF(D56=PLANEACIÓN_,$BF$742,IF(D56=VICERRECTORÍA_ADMINISTRATIVA_FINANCIERA_,$BF$743,IF(D56=VICERRECTORÍA_RESPONSABILIDAD_SOCIAL_Y_BIENESTAR_UNIVERSITARIO_PDI,$BF$744)))))))))))))))</f>
        <v>Promover y facilitar la interacción con la sociedad contribuyendo a la satisfacción de sus demandas, mediante servicios especializados, programas de educación continuada y de proyección social.</v>
      </c>
      <c r="F56" s="364" t="s">
        <v>276</v>
      </c>
      <c r="G56" s="275" t="s">
        <v>272</v>
      </c>
      <c r="H56" s="275" t="s">
        <v>273</v>
      </c>
      <c r="I56" s="275" t="s">
        <v>704</v>
      </c>
      <c r="J56" s="364" t="s">
        <v>112</v>
      </c>
      <c r="K56" s="364" t="s">
        <v>810</v>
      </c>
      <c r="L56" s="364" t="s">
        <v>706</v>
      </c>
      <c r="M56" s="364" t="s">
        <v>811</v>
      </c>
      <c r="N56" s="364" t="s">
        <v>105</v>
      </c>
      <c r="O56" s="365">
        <f t="shared" ref="O56" si="186">IF(N56="ALTA",5,IF(N56="MEDIO ALTA",4,IF(N56="MEDIA",3,IF(N56="MEDIO BAJA",2,IF(N56="BAJA",1,0)))))</f>
        <v>3</v>
      </c>
      <c r="P56" s="364" t="s">
        <v>141</v>
      </c>
      <c r="Q56" s="365">
        <f t="shared" ref="Q56" si="187">IF(P56="ALTO",5,IF(P56="MEDIO ALTO",4,IF(P56="MEDIO",3,IF(P56="MEDIO BAJO",2,IF(P56="BAJO",1,0)))))</f>
        <v>3</v>
      </c>
      <c r="R56" s="365">
        <f t="shared" si="159"/>
        <v>9</v>
      </c>
      <c r="S56" s="162" t="s">
        <v>327</v>
      </c>
      <c r="T56" s="334">
        <f t="shared" si="0"/>
        <v>1</v>
      </c>
      <c r="U56" s="356">
        <f t="shared" ref="U56" si="188">ROUND(AVERAGEIF(T56:T58,"&gt;0"),0)</f>
        <v>1</v>
      </c>
      <c r="V56" s="356">
        <f t="shared" si="6"/>
        <v>0.6</v>
      </c>
      <c r="W56" s="275" t="s">
        <v>697</v>
      </c>
      <c r="X56" s="364">
        <f t="shared" ref="X56" si="189">IF(S56="No_existen",5*$X$10,Y56*$X$10)</f>
        <v>0.1</v>
      </c>
      <c r="Y56" s="368">
        <f t="shared" ref="Y56" si="190">ROUND(AVERAGEIF(Z56:Z58,"&gt;0"),0)</f>
        <v>2</v>
      </c>
      <c r="Z56" s="335">
        <f t="shared" si="1"/>
        <v>2</v>
      </c>
      <c r="AA56" s="275" t="s">
        <v>331</v>
      </c>
      <c r="AB56" s="275"/>
      <c r="AC56" s="368">
        <f t="shared" ref="AC56" si="191">IF(S56="No_existen",5*$AC$10,AD56*$AC$10)</f>
        <v>0.44999999999999996</v>
      </c>
      <c r="AD56" s="356">
        <f t="shared" ref="AD56" si="192">ROUND(AVERAGEIF(AE56:AE58,"&gt;0"),0)</f>
        <v>3</v>
      </c>
      <c r="AE56" s="336">
        <f t="shared" si="2"/>
        <v>4</v>
      </c>
      <c r="AF56" s="275" t="s">
        <v>306</v>
      </c>
      <c r="AG56" s="275"/>
      <c r="AH56" s="368">
        <f t="shared" ref="AH56" si="193">IF(S56="No_existen",5*$AH$10,AI56*$AH$10)</f>
        <v>0.1</v>
      </c>
      <c r="AI56" s="356">
        <f t="shared" ref="AI56" si="194">ROUND(AVERAGEIF(AJ56:AJ58,"&gt;0"),0)</f>
        <v>1</v>
      </c>
      <c r="AJ56" s="336">
        <f t="shared" si="3"/>
        <v>1</v>
      </c>
      <c r="AK56" s="275" t="s">
        <v>304</v>
      </c>
      <c r="AL56" s="275" t="s">
        <v>311</v>
      </c>
      <c r="AM56" s="368">
        <f t="shared" ref="AM56" si="195">IF(S56="No_existen",5*$AM$10,AN56*$AM$10)</f>
        <v>0.2</v>
      </c>
      <c r="AN56" s="356">
        <f t="shared" ref="AN56" si="196">ROUND(AVERAGEIF(AO56:AO58,"&gt;0"),0)</f>
        <v>2</v>
      </c>
      <c r="AO56" s="336">
        <f t="shared" si="4"/>
        <v>4</v>
      </c>
      <c r="AP56" s="275" t="s">
        <v>593</v>
      </c>
      <c r="AQ56" s="356">
        <f t="shared" ref="AQ56" si="197">ROUND(AVERAGE(U56,Y56,AD56,AI56,AN56),0)</f>
        <v>2</v>
      </c>
      <c r="AR56" s="356" t="str">
        <f t="shared" ref="AR56" si="198">IF(AQ56&lt;1.5,"FUERTE",IF(AND(AQ56&gt;=1.5,AQ56&lt;2.5),"ACEPTABLE",IF(AQ56&gt;=5,"INEXISTENTE","DÉBIL")))</f>
        <v>ACEPTABLE</v>
      </c>
      <c r="AS56" s="357">
        <f t="shared" ref="AS56" si="199">IF(R56=0,0,ROUND((R56*AQ56),0))</f>
        <v>18</v>
      </c>
      <c r="AT56" s="358" t="str">
        <f t="shared" ref="AT56" si="200">IF(AS56&gt;=36,"GRAVE", IF(AS56&lt;=10, "LEVE", "MODERADO"))</f>
        <v>MODERADO</v>
      </c>
      <c r="AU56" s="366" t="s">
        <v>812</v>
      </c>
      <c r="AV56" s="371">
        <v>0</v>
      </c>
      <c r="AW56" s="275" t="s">
        <v>91</v>
      </c>
      <c r="AX56" s="275" t="s">
        <v>813</v>
      </c>
      <c r="AY56" s="159">
        <v>45260</v>
      </c>
      <c r="AZ56" s="159"/>
      <c r="BA56" s="344"/>
      <c r="BB56" s="286"/>
      <c r="BC56" s="286"/>
      <c r="BD56" s="286"/>
      <c r="BE56" s="286"/>
      <c r="BF56" s="286"/>
      <c r="BG56" s="286"/>
      <c r="BH56" s="312"/>
    </row>
    <row r="57" spans="1:60" ht="40.5" hidden="1" customHeight="1" x14ac:dyDescent="0.2">
      <c r="A57" s="362"/>
      <c r="B57" s="363"/>
      <c r="C57" s="356"/>
      <c r="D57" s="359"/>
      <c r="E57" s="356"/>
      <c r="F57" s="364"/>
      <c r="G57" s="275" t="s">
        <v>271</v>
      </c>
      <c r="H57" s="275" t="s">
        <v>37</v>
      </c>
      <c r="I57" s="275" t="s">
        <v>814</v>
      </c>
      <c r="J57" s="364"/>
      <c r="K57" s="364"/>
      <c r="L57" s="364"/>
      <c r="M57" s="364"/>
      <c r="N57" s="364"/>
      <c r="O57" s="365"/>
      <c r="P57" s="364"/>
      <c r="Q57" s="365"/>
      <c r="R57" s="365"/>
      <c r="S57" s="162" t="s">
        <v>327</v>
      </c>
      <c r="T57" s="334">
        <f t="shared" si="0"/>
        <v>1</v>
      </c>
      <c r="U57" s="356"/>
      <c r="V57" s="356"/>
      <c r="W57" s="275" t="s">
        <v>807</v>
      </c>
      <c r="X57" s="364"/>
      <c r="Y57" s="368"/>
      <c r="Z57" s="335">
        <f t="shared" si="1"/>
        <v>1</v>
      </c>
      <c r="AA57" s="275" t="s">
        <v>332</v>
      </c>
      <c r="AB57" s="275" t="s">
        <v>772</v>
      </c>
      <c r="AC57" s="368"/>
      <c r="AD57" s="356"/>
      <c r="AE57" s="336">
        <f t="shared" si="2"/>
        <v>4</v>
      </c>
      <c r="AF57" s="275" t="s">
        <v>306</v>
      </c>
      <c r="AG57" s="275"/>
      <c r="AH57" s="368"/>
      <c r="AI57" s="356"/>
      <c r="AJ57" s="336">
        <f t="shared" si="3"/>
        <v>1</v>
      </c>
      <c r="AK57" s="275" t="s">
        <v>304</v>
      </c>
      <c r="AL57" s="275" t="s">
        <v>317</v>
      </c>
      <c r="AM57" s="368"/>
      <c r="AN57" s="356"/>
      <c r="AO57" s="336">
        <f t="shared" si="4"/>
        <v>1</v>
      </c>
      <c r="AP57" s="275" t="s">
        <v>592</v>
      </c>
      <c r="AQ57" s="356"/>
      <c r="AR57" s="356"/>
      <c r="AS57" s="357"/>
      <c r="AT57" s="358"/>
      <c r="AU57" s="366"/>
      <c r="AV57" s="371"/>
      <c r="AW57" s="275" t="s">
        <v>91</v>
      </c>
      <c r="AX57" s="275" t="s">
        <v>815</v>
      </c>
      <c r="AY57" s="159">
        <v>45260</v>
      </c>
      <c r="AZ57" s="159"/>
      <c r="BA57" s="344"/>
      <c r="BB57" s="286"/>
      <c r="BC57" s="286"/>
      <c r="BD57" s="286"/>
      <c r="BE57" s="286"/>
      <c r="BF57" s="286"/>
      <c r="BG57" s="286"/>
      <c r="BH57" s="312"/>
    </row>
    <row r="58" spans="1:60" ht="40.5" hidden="1" customHeight="1" x14ac:dyDescent="0.2">
      <c r="A58" s="362"/>
      <c r="B58" s="363"/>
      <c r="C58" s="356"/>
      <c r="D58" s="359"/>
      <c r="E58" s="356"/>
      <c r="F58" s="364"/>
      <c r="G58" s="275"/>
      <c r="H58" s="275"/>
      <c r="I58" s="161"/>
      <c r="J58" s="364"/>
      <c r="K58" s="364"/>
      <c r="L58" s="364"/>
      <c r="M58" s="364"/>
      <c r="N58" s="364"/>
      <c r="O58" s="365"/>
      <c r="P58" s="364"/>
      <c r="Q58" s="365"/>
      <c r="R58" s="365"/>
      <c r="S58" s="162" t="s">
        <v>327</v>
      </c>
      <c r="T58" s="334">
        <f t="shared" si="0"/>
        <v>1</v>
      </c>
      <c r="U58" s="356"/>
      <c r="V58" s="356"/>
      <c r="W58" s="275" t="s">
        <v>816</v>
      </c>
      <c r="X58" s="364"/>
      <c r="Y58" s="368"/>
      <c r="Z58" s="335">
        <f t="shared" si="1"/>
        <v>4</v>
      </c>
      <c r="AA58" s="275" t="s">
        <v>330</v>
      </c>
      <c r="AB58" s="275"/>
      <c r="AC58" s="368"/>
      <c r="AD58" s="356"/>
      <c r="AE58" s="336">
        <f t="shared" si="2"/>
        <v>1</v>
      </c>
      <c r="AF58" s="275" t="s">
        <v>307</v>
      </c>
      <c r="AG58" s="275" t="s">
        <v>817</v>
      </c>
      <c r="AH58" s="368"/>
      <c r="AI58" s="356"/>
      <c r="AJ58" s="336">
        <f t="shared" si="3"/>
        <v>1</v>
      </c>
      <c r="AK58" s="275" t="s">
        <v>304</v>
      </c>
      <c r="AL58" s="275" t="s">
        <v>319</v>
      </c>
      <c r="AM58" s="368"/>
      <c r="AN58" s="356"/>
      <c r="AO58" s="336">
        <f t="shared" si="4"/>
        <v>1</v>
      </c>
      <c r="AP58" s="275" t="s">
        <v>592</v>
      </c>
      <c r="AQ58" s="356"/>
      <c r="AR58" s="356"/>
      <c r="AS58" s="357"/>
      <c r="AT58" s="358"/>
      <c r="AU58" s="366"/>
      <c r="AV58" s="371"/>
      <c r="AW58" s="275"/>
      <c r="AX58" s="275"/>
      <c r="AY58" s="159"/>
      <c r="AZ58" s="159"/>
      <c r="BA58" s="344"/>
      <c r="BB58" s="179"/>
      <c r="BC58" s="179"/>
      <c r="BD58" s="179"/>
      <c r="BE58" s="179"/>
      <c r="BF58" s="179"/>
      <c r="BG58" s="179"/>
      <c r="BH58" s="312"/>
    </row>
    <row r="59" spans="1:60" ht="40.5" customHeight="1" x14ac:dyDescent="0.2">
      <c r="A59" s="362">
        <v>17</v>
      </c>
      <c r="B59" s="363" t="s">
        <v>435</v>
      </c>
      <c r="C59" s="356" t="str">
        <f>+VLOOKUP(B59,$A$770:$B$812,2,0)</f>
        <v>WILSON ARENAS VALENCIA</v>
      </c>
      <c r="D59" s="359" t="s">
        <v>166</v>
      </c>
      <c r="E59" s="356" t="str">
        <f>IF(D59=$D$740,$E$740,IF(D59=$D$741,$E$741,IF(D59=$D$742,$E$742,IF(D59=$D$743,$E$743,IF(D59=$D$744,$E$744,IF(D59=$D$745,$E$745,IF(D59=$D$746,$E$746,IF(D59=$D$747,$E$747,IF(D59=$D$748,$E$748,IF(D59=$D$749,$E$749,IF(D59=VICERRECTORÍA_ACADÉMICA_,$BF$740,IF(D59=_VICERRECTORÍA_INVESTIGACIONES_INNOVACIÓN_Y_EXTENSIÓN_,$BF$741,IF(D59=PLANEACIÓN_,$BF$742,IF(D59=VICERRECTORÍA_ADMINISTRATIVA_FINANCIERA_,$BF$743,IF(D59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9" s="364" t="s">
        <v>276</v>
      </c>
      <c r="G59" s="275" t="s">
        <v>271</v>
      </c>
      <c r="H59" s="275" t="s">
        <v>34</v>
      </c>
      <c r="I59" s="275" t="s">
        <v>818</v>
      </c>
      <c r="J59" s="364" t="s">
        <v>106</v>
      </c>
      <c r="K59" s="363" t="s">
        <v>819</v>
      </c>
      <c r="L59" s="363" t="s">
        <v>820</v>
      </c>
      <c r="M59" s="364" t="s">
        <v>821</v>
      </c>
      <c r="N59" s="364" t="s">
        <v>128</v>
      </c>
      <c r="O59" s="365">
        <f t="shared" ref="O59" si="201">IF(N59="ALTA",5,IF(N59="MEDIO ALTA",4,IF(N59="MEDIA",3,IF(N59="MEDIO BAJA",2,IF(N59="BAJA",1,0)))))</f>
        <v>1</v>
      </c>
      <c r="P59" s="364" t="s">
        <v>141</v>
      </c>
      <c r="Q59" s="365">
        <f t="shared" ref="Q59" si="202">IF(P59="ALTO",5,IF(P59="MEDIO ALTO",4,IF(P59="MEDIO",3,IF(P59="MEDIO BAJO",2,IF(P59="BAJO",1,0)))))</f>
        <v>3</v>
      </c>
      <c r="R59" s="365">
        <f>Q59*O59</f>
        <v>3</v>
      </c>
      <c r="S59" s="162" t="s">
        <v>327</v>
      </c>
      <c r="T59" s="334">
        <f t="shared" si="0"/>
        <v>1</v>
      </c>
      <c r="U59" s="356">
        <f t="shared" ref="U59" si="203">ROUND(AVERAGEIF(T59:T61,"&gt;0"),0)</f>
        <v>1</v>
      </c>
      <c r="V59" s="356">
        <f t="shared" si="6"/>
        <v>0.6</v>
      </c>
      <c r="W59" s="275" t="s">
        <v>822</v>
      </c>
      <c r="X59" s="364">
        <f t="shared" ref="X59" si="204">IF(S59="No_existen",5*$X$10,Y59*$X$10)</f>
        <v>0.15000000000000002</v>
      </c>
      <c r="Y59" s="368">
        <f t="shared" ref="Y59" si="205">ROUND(AVERAGEIF(Z59:Z61,"&gt;0"),0)</f>
        <v>3</v>
      </c>
      <c r="Z59" s="335">
        <f t="shared" si="1"/>
        <v>1</v>
      </c>
      <c r="AA59" s="275" t="s">
        <v>332</v>
      </c>
      <c r="AB59" s="275" t="s">
        <v>772</v>
      </c>
      <c r="AC59" s="368">
        <f t="shared" ref="AC59" si="206">IF(S59="No_existen",5*$AC$10,AD59*$AC$10)</f>
        <v>0.44999999999999996</v>
      </c>
      <c r="AD59" s="356">
        <f t="shared" ref="AD59" si="207">ROUND(AVERAGEIF(AE59:AE61,"&gt;0"),0)</f>
        <v>3</v>
      </c>
      <c r="AE59" s="336">
        <f t="shared" si="2"/>
        <v>4</v>
      </c>
      <c r="AF59" s="275" t="s">
        <v>306</v>
      </c>
      <c r="AG59" s="275"/>
      <c r="AH59" s="368">
        <f t="shared" ref="AH59" si="208">IF(S59="No_existen",5*$AH$10,AI59*$AH$10)</f>
        <v>0.1</v>
      </c>
      <c r="AI59" s="356">
        <f t="shared" ref="AI59" si="209">ROUND(AVERAGEIF(AJ59:AJ61,"&gt;0"),0)</f>
        <v>1</v>
      </c>
      <c r="AJ59" s="336">
        <f t="shared" si="3"/>
        <v>1</v>
      </c>
      <c r="AK59" s="275" t="s">
        <v>304</v>
      </c>
      <c r="AL59" s="275" t="s">
        <v>312</v>
      </c>
      <c r="AM59" s="368">
        <f t="shared" ref="AM59" si="210">IF(S59="No_existen",5*$AM$10,AN59*$AM$10)</f>
        <v>0.30000000000000004</v>
      </c>
      <c r="AN59" s="356">
        <f t="shared" ref="AN59" si="211">ROUND(AVERAGEIF(AO59:AO61,"&gt;0"),0)</f>
        <v>3</v>
      </c>
      <c r="AO59" s="336">
        <f t="shared" si="4"/>
        <v>4</v>
      </c>
      <c r="AP59" s="275" t="s">
        <v>593</v>
      </c>
      <c r="AQ59" s="356">
        <f t="shared" ref="AQ59" si="212">ROUND(AVERAGE(U59,Y59,AD59,AI59,AN59),0)</f>
        <v>2</v>
      </c>
      <c r="AR59" s="356" t="str">
        <f t="shared" ref="AR59" si="213">IF(AQ59&lt;1.5,"FUERTE",IF(AND(AQ59&gt;=1.5,AQ59&lt;2.5),"ACEPTABLE",IF(AQ59&gt;=5,"INEXISTENTE","DÉBIL")))</f>
        <v>ACEPTABLE</v>
      </c>
      <c r="AS59" s="357">
        <f t="shared" ref="AS59" si="214">IF(R59=0,0,ROUND((R59*AQ59),0))</f>
        <v>6</v>
      </c>
      <c r="AT59" s="358" t="str">
        <f t="shared" ref="AT59" si="215">IF(AS59&gt;=36,"GRAVE", IF(AS59&lt;=10, "LEVE", "MODERADO"))</f>
        <v>LEVE</v>
      </c>
      <c r="AU59" s="366" t="s">
        <v>823</v>
      </c>
      <c r="AV59" s="367">
        <v>0.8</v>
      </c>
      <c r="AW59" s="275" t="s">
        <v>90</v>
      </c>
      <c r="AX59" s="275"/>
      <c r="AY59" s="159"/>
      <c r="AZ59" s="159"/>
      <c r="BA59" s="344"/>
      <c r="BB59" s="286"/>
      <c r="BC59" s="286"/>
      <c r="BD59" s="286"/>
      <c r="BE59" s="286"/>
      <c r="BF59" s="286"/>
      <c r="BG59" s="286"/>
      <c r="BH59" s="312"/>
    </row>
    <row r="60" spans="1:60" ht="40.5" hidden="1" customHeight="1" x14ac:dyDescent="0.2">
      <c r="A60" s="362"/>
      <c r="B60" s="363"/>
      <c r="C60" s="356"/>
      <c r="D60" s="359"/>
      <c r="E60" s="356"/>
      <c r="F60" s="364"/>
      <c r="G60" s="275" t="s">
        <v>271</v>
      </c>
      <c r="H60" s="275" t="s">
        <v>37</v>
      </c>
      <c r="I60" s="275" t="s">
        <v>824</v>
      </c>
      <c r="J60" s="364"/>
      <c r="K60" s="363"/>
      <c r="L60" s="363"/>
      <c r="M60" s="364"/>
      <c r="N60" s="364"/>
      <c r="O60" s="365"/>
      <c r="P60" s="364"/>
      <c r="Q60" s="365"/>
      <c r="R60" s="365"/>
      <c r="S60" s="162" t="s">
        <v>327</v>
      </c>
      <c r="T60" s="334">
        <f t="shared" si="0"/>
        <v>1</v>
      </c>
      <c r="U60" s="356"/>
      <c r="V60" s="356"/>
      <c r="W60" s="275" t="s">
        <v>825</v>
      </c>
      <c r="X60" s="364"/>
      <c r="Y60" s="368"/>
      <c r="Z60" s="335">
        <f t="shared" si="1"/>
        <v>4</v>
      </c>
      <c r="AA60" s="275" t="s">
        <v>330</v>
      </c>
      <c r="AB60" s="275"/>
      <c r="AC60" s="368"/>
      <c r="AD60" s="356"/>
      <c r="AE60" s="336">
        <f t="shared" si="2"/>
        <v>1</v>
      </c>
      <c r="AF60" s="275" t="s">
        <v>307</v>
      </c>
      <c r="AG60" s="275" t="s">
        <v>826</v>
      </c>
      <c r="AH60" s="368"/>
      <c r="AI60" s="356"/>
      <c r="AJ60" s="336">
        <f t="shared" si="3"/>
        <v>1</v>
      </c>
      <c r="AK60" s="275" t="s">
        <v>304</v>
      </c>
      <c r="AL60" s="275" t="s">
        <v>312</v>
      </c>
      <c r="AM60" s="368"/>
      <c r="AN60" s="356"/>
      <c r="AO60" s="336">
        <f t="shared" si="4"/>
        <v>1</v>
      </c>
      <c r="AP60" s="275" t="s">
        <v>592</v>
      </c>
      <c r="AQ60" s="356"/>
      <c r="AR60" s="356"/>
      <c r="AS60" s="357"/>
      <c r="AT60" s="358"/>
      <c r="AU60" s="366"/>
      <c r="AV60" s="366"/>
      <c r="AW60" s="275" t="s">
        <v>90</v>
      </c>
      <c r="AX60" s="275"/>
      <c r="AY60" s="159"/>
      <c r="AZ60" s="159"/>
      <c r="BA60" s="344"/>
      <c r="BB60" s="286"/>
      <c r="BC60" s="286"/>
      <c r="BD60" s="286"/>
      <c r="BE60" s="286"/>
      <c r="BF60" s="286"/>
      <c r="BG60" s="286"/>
      <c r="BH60" s="312"/>
    </row>
    <row r="61" spans="1:60" ht="40.5" hidden="1" customHeight="1" x14ac:dyDescent="0.2">
      <c r="A61" s="362"/>
      <c r="B61" s="363"/>
      <c r="C61" s="356"/>
      <c r="D61" s="359"/>
      <c r="E61" s="356"/>
      <c r="F61" s="364"/>
      <c r="G61" s="275"/>
      <c r="H61" s="275"/>
      <c r="I61" s="161"/>
      <c r="J61" s="364"/>
      <c r="K61" s="363"/>
      <c r="L61" s="363"/>
      <c r="M61" s="364"/>
      <c r="N61" s="364"/>
      <c r="O61" s="365"/>
      <c r="P61" s="364"/>
      <c r="Q61" s="365"/>
      <c r="R61" s="365"/>
      <c r="S61" s="162"/>
      <c r="T61" s="334">
        <f t="shared" si="0"/>
        <v>0</v>
      </c>
      <c r="U61" s="356"/>
      <c r="V61" s="356"/>
      <c r="W61" s="275"/>
      <c r="X61" s="364"/>
      <c r="Y61" s="368"/>
      <c r="Z61" s="335">
        <f t="shared" si="1"/>
        <v>0</v>
      </c>
      <c r="AA61" s="275"/>
      <c r="AB61" s="275"/>
      <c r="AC61" s="368"/>
      <c r="AD61" s="356"/>
      <c r="AE61" s="336">
        <f t="shared" si="2"/>
        <v>0</v>
      </c>
      <c r="AF61" s="275"/>
      <c r="AG61" s="275"/>
      <c r="AH61" s="368"/>
      <c r="AI61" s="356"/>
      <c r="AJ61" s="336">
        <f t="shared" si="3"/>
        <v>0</v>
      </c>
      <c r="AK61" s="275"/>
      <c r="AL61" s="275"/>
      <c r="AM61" s="368"/>
      <c r="AN61" s="356"/>
      <c r="AO61" s="336">
        <f t="shared" si="4"/>
        <v>0</v>
      </c>
      <c r="AP61" s="275"/>
      <c r="AQ61" s="356"/>
      <c r="AR61" s="356"/>
      <c r="AS61" s="357"/>
      <c r="AT61" s="358"/>
      <c r="AU61" s="366"/>
      <c r="AV61" s="366"/>
      <c r="AW61" s="275" t="s">
        <v>90</v>
      </c>
      <c r="AX61" s="275"/>
      <c r="AY61" s="159"/>
      <c r="AZ61" s="159"/>
      <c r="BA61" s="344"/>
      <c r="BB61" s="286"/>
      <c r="BC61" s="286"/>
      <c r="BD61" s="286"/>
      <c r="BE61" s="286"/>
      <c r="BF61" s="286"/>
      <c r="BG61" s="286"/>
      <c r="BH61" s="286"/>
    </row>
    <row r="62" spans="1:60" ht="40.5" hidden="1" customHeight="1" x14ac:dyDescent="0.2">
      <c r="A62" s="362">
        <v>18</v>
      </c>
      <c r="B62" s="363" t="s">
        <v>198</v>
      </c>
      <c r="C62" s="356" t="str">
        <f>+VLOOKUP(B62,$A$770:$B$812,2,0)</f>
        <v>ENRIQUE DEMESIO CASTAÑO ARIAS</v>
      </c>
      <c r="D62" s="359" t="s">
        <v>154</v>
      </c>
      <c r="E62" s="356" t="str">
        <f>IF(D62=$D$740,$E$740,IF(D62=$D$741,$E$741,IF(D62=$D$742,$E$742,IF(D62=$D$743,$E$743,IF(D62=$D$744,$E$744,IF(D62=$D$745,$E$745,IF(D62=$D$746,$E$746,IF(D62=$D$747,$E$747,IF(D62=$D$748,$E$748,IF(D62=$D$749,$E$749,IF(D62=VICERRECTORÍA_ACADÉMICA_,$BF$740,IF(D62=_VICERRECTORÍA_INVESTIGACIONES_INNOVACIÓN_Y_EXTENSIÓN_,$BF$741,IF(D62=PLANEACIÓN_,$BF$742,IF(D62=VICERRECTORÍA_ADMINISTRATIVA_FINANCIERA_,$BF$743,IF(D62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2" s="364" t="s">
        <v>276</v>
      </c>
      <c r="G62" s="275" t="s">
        <v>271</v>
      </c>
      <c r="H62" s="275" t="s">
        <v>234</v>
      </c>
      <c r="I62" s="161" t="s">
        <v>828</v>
      </c>
      <c r="J62" s="364" t="s">
        <v>108</v>
      </c>
      <c r="K62" s="363" t="s">
        <v>829</v>
      </c>
      <c r="L62" s="363" t="s">
        <v>830</v>
      </c>
      <c r="M62" s="363" t="s">
        <v>831</v>
      </c>
      <c r="N62" s="364" t="s">
        <v>151</v>
      </c>
      <c r="O62" s="365">
        <f>IF(N62="ALTA",5,IF(N62="MEDIO ALTA",4,IF(N62="MEDIA",3,IF(N62="MEDIO BAJA",2,IF(N62="BAJA",1,0)))))</f>
        <v>2</v>
      </c>
      <c r="P62" s="364" t="s">
        <v>145</v>
      </c>
      <c r="Q62" s="365">
        <f>IF(P62="ALTO",5,IF(P62="MEDIO ALTO",4,IF(P62="MEDIO",3,IF(P62="MEDIO BAJO",2,IF(P62="BAJO",1,0)))))</f>
        <v>2</v>
      </c>
      <c r="R62" s="365">
        <f>Q62*O62</f>
        <v>4</v>
      </c>
      <c r="S62" s="162" t="s">
        <v>398</v>
      </c>
      <c r="T62" s="334">
        <f t="shared" si="0"/>
        <v>4</v>
      </c>
      <c r="U62" s="356">
        <f t="shared" ref="U62" si="216">ROUND(AVERAGEIF(T62:T64,"&gt;0"),0)</f>
        <v>4</v>
      </c>
      <c r="V62" s="356">
        <f t="shared" si="6"/>
        <v>2.4</v>
      </c>
      <c r="W62" s="275" t="s">
        <v>832</v>
      </c>
      <c r="X62" s="364">
        <f>IF(S62="No_existen",5*$X$10,Y62*$X$10)</f>
        <v>0.2</v>
      </c>
      <c r="Y62" s="368">
        <f t="shared" ref="Y62" si="217">ROUND(AVERAGEIF(Z62:Z64,"&gt;0"),0)</f>
        <v>4</v>
      </c>
      <c r="Z62" s="335">
        <f t="shared" si="1"/>
        <v>4</v>
      </c>
      <c r="AA62" s="275" t="s">
        <v>330</v>
      </c>
      <c r="AB62" s="275"/>
      <c r="AC62" s="368">
        <f t="shared" ref="AC62" si="218">IF(S62="No_existen",5*$AC$10,AD62*$AC$10)</f>
        <v>0.15</v>
      </c>
      <c r="AD62" s="356">
        <f t="shared" ref="AD62" si="219">ROUND(AVERAGEIF(AE62:AE64,"&gt;0"),0)</f>
        <v>1</v>
      </c>
      <c r="AE62" s="336">
        <f t="shared" si="2"/>
        <v>1</v>
      </c>
      <c r="AF62" s="275" t="s">
        <v>307</v>
      </c>
      <c r="AG62" s="275" t="s">
        <v>833</v>
      </c>
      <c r="AH62" s="368">
        <f t="shared" ref="AH62" si="220">IF(S62="No_existen",5*$AH$10,AI62*$AH$10)</f>
        <v>0.1</v>
      </c>
      <c r="AI62" s="356">
        <f t="shared" ref="AI62" si="221">ROUND(AVERAGEIF(AJ62:AJ64,"&gt;0"),0)</f>
        <v>1</v>
      </c>
      <c r="AJ62" s="336">
        <f t="shared" si="3"/>
        <v>1</v>
      </c>
      <c r="AK62" s="275" t="s">
        <v>304</v>
      </c>
      <c r="AL62" s="275" t="s">
        <v>312</v>
      </c>
      <c r="AM62" s="368">
        <f t="shared" ref="AM62" si="222">IF(S62="No_existen",5*$AM$10,AN62*$AM$10)</f>
        <v>0.1</v>
      </c>
      <c r="AN62" s="356">
        <f t="shared" ref="AN62" si="223">ROUND(AVERAGEIF(AO62:AO64,"&gt;0"),0)</f>
        <v>1</v>
      </c>
      <c r="AO62" s="336">
        <f t="shared" si="4"/>
        <v>1</v>
      </c>
      <c r="AP62" s="275" t="s">
        <v>592</v>
      </c>
      <c r="AQ62" s="356">
        <f t="shared" ref="AQ62" si="224">ROUND(AVERAGE(U62,Y62,AD62,AI62,AN62),0)</f>
        <v>2</v>
      </c>
      <c r="AR62" s="356" t="str">
        <f t="shared" ref="AR62" si="225">IF(AQ62&lt;1.5,"FUERTE",IF(AND(AQ62&gt;=1.5,AQ62&lt;2.5),"ACEPTABLE",IF(AQ62&gt;=5,"INEXISTENTE","DÉBIL")))</f>
        <v>ACEPTABLE</v>
      </c>
      <c r="AS62" s="357">
        <f t="shared" ref="AS62" si="226">IF(R62=0,0,ROUND((R62*AQ62),0))</f>
        <v>8</v>
      </c>
      <c r="AT62" s="358" t="str">
        <f t="shared" ref="AT62" si="227">IF(AS62&gt;=36,"GRAVE", IF(AS62&lt;=10, "LEVE", "MODERADO"))</f>
        <v>LEVE</v>
      </c>
      <c r="AU62" s="363" t="s">
        <v>834</v>
      </c>
      <c r="AV62" s="369">
        <v>0.01</v>
      </c>
      <c r="AW62" s="275" t="s">
        <v>90</v>
      </c>
      <c r="AX62" s="275"/>
      <c r="AY62" s="159"/>
      <c r="AZ62" s="159"/>
      <c r="BA62" s="344"/>
      <c r="BB62" s="286"/>
      <c r="BC62" s="286"/>
      <c r="BD62" s="286"/>
      <c r="BE62" s="286"/>
      <c r="BF62" s="286"/>
      <c r="BG62" s="286"/>
      <c r="BH62" s="286"/>
    </row>
    <row r="63" spans="1:60" ht="40.5" hidden="1" customHeight="1" x14ac:dyDescent="0.2">
      <c r="A63" s="362"/>
      <c r="B63" s="363"/>
      <c r="C63" s="356"/>
      <c r="D63" s="359"/>
      <c r="E63" s="356"/>
      <c r="F63" s="364"/>
      <c r="G63" s="275" t="s">
        <v>272</v>
      </c>
      <c r="H63" s="275" t="s">
        <v>39</v>
      </c>
      <c r="I63" s="161" t="s">
        <v>835</v>
      </c>
      <c r="J63" s="364"/>
      <c r="K63" s="363"/>
      <c r="L63" s="363"/>
      <c r="M63" s="363"/>
      <c r="N63" s="364"/>
      <c r="O63" s="365"/>
      <c r="P63" s="364"/>
      <c r="Q63" s="365"/>
      <c r="R63" s="365"/>
      <c r="S63" s="162" t="s">
        <v>398</v>
      </c>
      <c r="T63" s="334">
        <f t="shared" si="0"/>
        <v>4</v>
      </c>
      <c r="U63" s="356"/>
      <c r="V63" s="356"/>
      <c r="W63" s="275" t="s">
        <v>836</v>
      </c>
      <c r="X63" s="364"/>
      <c r="Y63" s="368"/>
      <c r="Z63" s="335">
        <f t="shared" si="1"/>
        <v>4</v>
      </c>
      <c r="AA63" s="275" t="s">
        <v>330</v>
      </c>
      <c r="AB63" s="275"/>
      <c r="AC63" s="368"/>
      <c r="AD63" s="356"/>
      <c r="AE63" s="336">
        <f t="shared" si="2"/>
        <v>1</v>
      </c>
      <c r="AF63" s="275" t="s">
        <v>307</v>
      </c>
      <c r="AG63" s="275" t="s">
        <v>837</v>
      </c>
      <c r="AH63" s="368"/>
      <c r="AI63" s="356"/>
      <c r="AJ63" s="336">
        <f t="shared" si="3"/>
        <v>1</v>
      </c>
      <c r="AK63" s="275" t="s">
        <v>304</v>
      </c>
      <c r="AL63" s="275" t="s">
        <v>312</v>
      </c>
      <c r="AM63" s="368"/>
      <c r="AN63" s="356"/>
      <c r="AO63" s="336">
        <f t="shared" si="4"/>
        <v>1</v>
      </c>
      <c r="AP63" s="275" t="s">
        <v>592</v>
      </c>
      <c r="AQ63" s="356"/>
      <c r="AR63" s="356"/>
      <c r="AS63" s="357"/>
      <c r="AT63" s="358"/>
      <c r="AU63" s="363"/>
      <c r="AV63" s="363"/>
      <c r="AW63" s="275" t="s">
        <v>90</v>
      </c>
      <c r="AX63" s="275"/>
      <c r="AY63" s="159"/>
      <c r="AZ63" s="159"/>
      <c r="BA63" s="344"/>
      <c r="BB63" s="286"/>
      <c r="BC63" s="286"/>
      <c r="BD63" s="286"/>
      <c r="BE63" s="286"/>
      <c r="BF63" s="286"/>
      <c r="BG63" s="286"/>
      <c r="BH63" s="286"/>
    </row>
    <row r="64" spans="1:60" ht="40.5" hidden="1" customHeight="1" x14ac:dyDescent="0.2">
      <c r="A64" s="362"/>
      <c r="B64" s="363"/>
      <c r="C64" s="356"/>
      <c r="D64" s="359"/>
      <c r="E64" s="356"/>
      <c r="F64" s="364"/>
      <c r="G64" s="275"/>
      <c r="H64" s="275"/>
      <c r="I64" s="161"/>
      <c r="J64" s="364"/>
      <c r="K64" s="363"/>
      <c r="L64" s="363"/>
      <c r="M64" s="363"/>
      <c r="N64" s="364"/>
      <c r="O64" s="365"/>
      <c r="P64" s="364"/>
      <c r="Q64" s="365"/>
      <c r="R64" s="365"/>
      <c r="S64" s="162"/>
      <c r="T64" s="334">
        <f t="shared" si="0"/>
        <v>0</v>
      </c>
      <c r="U64" s="356"/>
      <c r="V64" s="356"/>
      <c r="W64" s="275"/>
      <c r="X64" s="364"/>
      <c r="Y64" s="368"/>
      <c r="Z64" s="335">
        <f t="shared" si="1"/>
        <v>0</v>
      </c>
      <c r="AA64" s="275"/>
      <c r="AB64" s="275"/>
      <c r="AC64" s="368"/>
      <c r="AD64" s="356"/>
      <c r="AE64" s="336">
        <f t="shared" si="2"/>
        <v>0</v>
      </c>
      <c r="AF64" s="275"/>
      <c r="AG64" s="275"/>
      <c r="AH64" s="368"/>
      <c r="AI64" s="356"/>
      <c r="AJ64" s="336">
        <f t="shared" si="3"/>
        <v>0</v>
      </c>
      <c r="AK64" s="275"/>
      <c r="AL64" s="275"/>
      <c r="AM64" s="368"/>
      <c r="AN64" s="356"/>
      <c r="AO64" s="336">
        <f t="shared" si="4"/>
        <v>0</v>
      </c>
      <c r="AP64" s="275"/>
      <c r="AQ64" s="356"/>
      <c r="AR64" s="356"/>
      <c r="AS64" s="357"/>
      <c r="AT64" s="358"/>
      <c r="AU64" s="363"/>
      <c r="AV64" s="363"/>
      <c r="AW64" s="275" t="s">
        <v>90</v>
      </c>
      <c r="AX64" s="275"/>
      <c r="AY64" s="159"/>
      <c r="AZ64" s="159"/>
      <c r="BA64" s="344"/>
      <c r="BB64" s="286"/>
      <c r="BC64" s="286"/>
      <c r="BD64" s="286"/>
      <c r="BE64" s="286"/>
      <c r="BF64" s="286"/>
      <c r="BG64" s="286"/>
      <c r="BH64" s="286"/>
    </row>
    <row r="65" spans="1:60 16365:16384" ht="40.5" hidden="1" customHeight="1" x14ac:dyDescent="0.2">
      <c r="A65" s="362">
        <v>19</v>
      </c>
      <c r="B65" s="363" t="s">
        <v>198</v>
      </c>
      <c r="C65" s="356" t="str">
        <f>+VLOOKUP(B65,$A$770:$B$812,2,0)</f>
        <v>ENRIQUE DEMESIO CASTAÑO ARIAS</v>
      </c>
      <c r="D65" s="359" t="s">
        <v>154</v>
      </c>
      <c r="E65" s="356" t="str">
        <f>IF(D65=$D$740,$E$740,IF(D65=$D$741,$E$741,IF(D65=$D$742,$E$742,IF(D65=$D$743,$E$743,IF(D65=$D$744,$E$744,IF(D65=$D$745,$E$745,IF(D65=$D$746,$E$746,IF(D65=$D$747,$E$747,IF(D65=$D$748,$E$748,IF(D65=$D$749,$E$749,IF(D65=VICERRECTORÍA_ACADÉMICA_,$BF$740,IF(D65=_VICERRECTORÍA_INVESTIGACIONES_INNOVACIÓN_Y_EXTENSIÓN_,$BF$741,IF(D65=PLANEACIÓN_,$BF$742,IF(D65=VICERRECTORÍA_ADMINISTRATIVA_FINANCIERA_,$BF$743,IF(D65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5" s="364" t="s">
        <v>276</v>
      </c>
      <c r="G65" s="275" t="s">
        <v>272</v>
      </c>
      <c r="H65" s="275" t="s">
        <v>39</v>
      </c>
      <c r="I65" s="162" t="s">
        <v>838</v>
      </c>
      <c r="J65" s="364" t="s">
        <v>108</v>
      </c>
      <c r="K65" s="364" t="s">
        <v>839</v>
      </c>
      <c r="L65" s="364" t="s">
        <v>840</v>
      </c>
      <c r="M65" s="364" t="s">
        <v>841</v>
      </c>
      <c r="N65" s="364" t="s">
        <v>151</v>
      </c>
      <c r="O65" s="365">
        <f>IF(N65="ALTA",5,IF(N65="MEDIO ALTA",4,IF(N65="MEDIA",3,IF(N65="MEDIO BAJA",2,IF(N65="BAJA",1,0)))))</f>
        <v>2</v>
      </c>
      <c r="P65" s="364" t="s">
        <v>145</v>
      </c>
      <c r="Q65" s="365">
        <f>IF(P65="ALTO",5,IF(P65="MEDIO ALTO",4,IF(P65="MEDIO",3,IF(P65="MEDIO BAJO",2,IF(P65="BAJO",1,0)))))</f>
        <v>2</v>
      </c>
      <c r="R65" s="365">
        <f>Q65*O65</f>
        <v>4</v>
      </c>
      <c r="S65" s="162" t="s">
        <v>326</v>
      </c>
      <c r="T65" s="334">
        <f t="shared" si="0"/>
        <v>2</v>
      </c>
      <c r="U65" s="356">
        <f t="shared" ref="U65" si="228">ROUND(AVERAGEIF(T65:T67,"&gt;0"),0)</f>
        <v>2</v>
      </c>
      <c r="V65" s="356">
        <f t="shared" si="6"/>
        <v>1.2</v>
      </c>
      <c r="W65" s="275" t="s">
        <v>842</v>
      </c>
      <c r="X65" s="364">
        <f>IF(S65="No_existen",5*$X$10,Y65*$X$10)</f>
        <v>0.2</v>
      </c>
      <c r="Y65" s="368">
        <f t="shared" ref="Y65" si="229">ROUND(AVERAGEIF(Z65:Z67,"&gt;0"),0)</f>
        <v>4</v>
      </c>
      <c r="Z65" s="335">
        <f t="shared" si="1"/>
        <v>4</v>
      </c>
      <c r="AA65" s="275" t="s">
        <v>330</v>
      </c>
      <c r="AB65" s="275"/>
      <c r="AC65" s="368">
        <f t="shared" ref="AC65" si="230">IF(S65="No_existen",5*$AC$10,AD65*$AC$10)</f>
        <v>0.15</v>
      </c>
      <c r="AD65" s="356">
        <f t="shared" ref="AD65" si="231">ROUND(AVERAGEIF(AE65:AE67,"&gt;0"),0)</f>
        <v>1</v>
      </c>
      <c r="AE65" s="336">
        <f t="shared" si="2"/>
        <v>1</v>
      </c>
      <c r="AF65" s="275" t="s">
        <v>307</v>
      </c>
      <c r="AG65" s="275" t="s">
        <v>843</v>
      </c>
      <c r="AH65" s="368">
        <f t="shared" ref="AH65" si="232">IF(S65="No_existen",5*$AH$10,AI65*$AH$10)</f>
        <v>0.1</v>
      </c>
      <c r="AI65" s="356">
        <f t="shared" ref="AI65" si="233">ROUND(AVERAGEIF(AJ65:AJ67,"&gt;0"),0)</f>
        <v>1</v>
      </c>
      <c r="AJ65" s="336">
        <f t="shared" si="3"/>
        <v>1</v>
      </c>
      <c r="AK65" s="275" t="s">
        <v>304</v>
      </c>
      <c r="AL65" s="275" t="s">
        <v>312</v>
      </c>
      <c r="AM65" s="368">
        <f t="shared" ref="AM65" si="234">IF(S65="No_existen",5*$AM$10,AN65*$AM$10)</f>
        <v>0.1</v>
      </c>
      <c r="AN65" s="356">
        <f t="shared" ref="AN65" si="235">ROUND(AVERAGEIF(AO65:AO67,"&gt;0"),0)</f>
        <v>1</v>
      </c>
      <c r="AO65" s="336">
        <f t="shared" si="4"/>
        <v>1</v>
      </c>
      <c r="AP65" s="275" t="s">
        <v>592</v>
      </c>
      <c r="AQ65" s="356">
        <f t="shared" ref="AQ65" si="236">ROUND(AVERAGE(U65,Y65,AD65,AI65,AN65),0)</f>
        <v>2</v>
      </c>
      <c r="AR65" s="356" t="str">
        <f t="shared" ref="AR65" si="237">IF(AQ65&lt;1.5,"FUERTE",IF(AND(AQ65&gt;=1.5,AQ65&lt;2.5),"ACEPTABLE",IF(AQ65&gt;=5,"INEXISTENTE","DÉBIL")))</f>
        <v>ACEPTABLE</v>
      </c>
      <c r="AS65" s="357">
        <f t="shared" ref="AS65" si="238">IF(R65=0,0,ROUND((R65*AQ65),0))</f>
        <v>8</v>
      </c>
      <c r="AT65" s="358" t="str">
        <f t="shared" ref="AT65" si="239">IF(AS65&gt;=36,"GRAVE", IF(AS65&lt;=10, "LEVE", "MODERADO"))</f>
        <v>LEVE</v>
      </c>
      <c r="AU65" s="366" t="s">
        <v>844</v>
      </c>
      <c r="AV65" s="367" t="s">
        <v>845</v>
      </c>
      <c r="AW65" s="275" t="s">
        <v>90</v>
      </c>
      <c r="AX65" s="275"/>
      <c r="AY65" s="159"/>
      <c r="AZ65" s="159"/>
      <c r="BA65" s="344"/>
      <c r="BB65" s="286"/>
      <c r="BC65" s="286"/>
      <c r="BD65" s="286"/>
      <c r="BE65" s="286"/>
      <c r="BF65" s="286"/>
      <c r="BG65" s="286"/>
      <c r="BH65" s="286"/>
    </row>
    <row r="66" spans="1:60 16365:16384" ht="40.5" hidden="1" customHeight="1" x14ac:dyDescent="0.2">
      <c r="A66" s="362"/>
      <c r="B66" s="363"/>
      <c r="C66" s="356"/>
      <c r="D66" s="359"/>
      <c r="E66" s="356"/>
      <c r="F66" s="364"/>
      <c r="G66" s="275" t="s">
        <v>271</v>
      </c>
      <c r="H66" s="275" t="s">
        <v>234</v>
      </c>
      <c r="I66" s="162" t="s">
        <v>846</v>
      </c>
      <c r="J66" s="364"/>
      <c r="K66" s="364"/>
      <c r="L66" s="364"/>
      <c r="M66" s="364"/>
      <c r="N66" s="364"/>
      <c r="O66" s="365"/>
      <c r="P66" s="364"/>
      <c r="Q66" s="365"/>
      <c r="R66" s="365"/>
      <c r="S66" s="162"/>
      <c r="T66" s="334">
        <f t="shared" si="0"/>
        <v>0</v>
      </c>
      <c r="U66" s="356"/>
      <c r="V66" s="356"/>
      <c r="W66" s="275"/>
      <c r="X66" s="364"/>
      <c r="Y66" s="368"/>
      <c r="Z66" s="335">
        <f t="shared" si="1"/>
        <v>0</v>
      </c>
      <c r="AA66" s="275"/>
      <c r="AB66" s="275"/>
      <c r="AC66" s="368"/>
      <c r="AD66" s="356"/>
      <c r="AE66" s="336">
        <f t="shared" si="2"/>
        <v>0</v>
      </c>
      <c r="AF66" s="275"/>
      <c r="AG66" s="275"/>
      <c r="AH66" s="368"/>
      <c r="AI66" s="356"/>
      <c r="AJ66" s="336">
        <f t="shared" si="3"/>
        <v>0</v>
      </c>
      <c r="AK66" s="275"/>
      <c r="AL66" s="275"/>
      <c r="AM66" s="368"/>
      <c r="AN66" s="356"/>
      <c r="AO66" s="336">
        <f t="shared" si="4"/>
        <v>0</v>
      </c>
      <c r="AP66" s="275"/>
      <c r="AQ66" s="356"/>
      <c r="AR66" s="356"/>
      <c r="AS66" s="357"/>
      <c r="AT66" s="358"/>
      <c r="AU66" s="366"/>
      <c r="AV66" s="366"/>
      <c r="AW66" s="275" t="s">
        <v>90</v>
      </c>
      <c r="AX66" s="275"/>
      <c r="AY66" s="159"/>
      <c r="AZ66" s="159"/>
      <c r="BA66" s="344"/>
      <c r="BB66" s="286"/>
      <c r="BC66" s="286"/>
      <c r="BD66" s="286"/>
      <c r="BE66" s="286"/>
      <c r="BF66" s="286"/>
      <c r="BG66" s="286"/>
      <c r="BH66" s="286"/>
    </row>
    <row r="67" spans="1:60 16365:16384" ht="40.5" hidden="1" customHeight="1" x14ac:dyDescent="0.2">
      <c r="A67" s="362"/>
      <c r="B67" s="363"/>
      <c r="C67" s="356"/>
      <c r="D67" s="359"/>
      <c r="E67" s="356"/>
      <c r="F67" s="364"/>
      <c r="G67" s="275" t="s">
        <v>271</v>
      </c>
      <c r="H67" s="275" t="s">
        <v>37</v>
      </c>
      <c r="I67" s="162" t="s">
        <v>847</v>
      </c>
      <c r="J67" s="364"/>
      <c r="K67" s="364"/>
      <c r="L67" s="364"/>
      <c r="M67" s="364"/>
      <c r="N67" s="364"/>
      <c r="O67" s="365"/>
      <c r="P67" s="364"/>
      <c r="Q67" s="365"/>
      <c r="R67" s="365"/>
      <c r="S67" s="162"/>
      <c r="T67" s="334">
        <f t="shared" si="0"/>
        <v>0</v>
      </c>
      <c r="U67" s="356"/>
      <c r="V67" s="356"/>
      <c r="W67" s="275"/>
      <c r="X67" s="364"/>
      <c r="Y67" s="368"/>
      <c r="Z67" s="335">
        <f t="shared" si="1"/>
        <v>0</v>
      </c>
      <c r="AA67" s="275"/>
      <c r="AB67" s="275"/>
      <c r="AC67" s="368"/>
      <c r="AD67" s="356"/>
      <c r="AE67" s="336">
        <f t="shared" si="2"/>
        <v>0</v>
      </c>
      <c r="AF67" s="275"/>
      <c r="AG67" s="275"/>
      <c r="AH67" s="368"/>
      <c r="AI67" s="356"/>
      <c r="AJ67" s="336">
        <f t="shared" si="3"/>
        <v>0</v>
      </c>
      <c r="AK67" s="275"/>
      <c r="AL67" s="275"/>
      <c r="AM67" s="368"/>
      <c r="AN67" s="356"/>
      <c r="AO67" s="336">
        <f t="shared" si="4"/>
        <v>0</v>
      </c>
      <c r="AP67" s="275"/>
      <c r="AQ67" s="356"/>
      <c r="AR67" s="356"/>
      <c r="AS67" s="357"/>
      <c r="AT67" s="358"/>
      <c r="AU67" s="366"/>
      <c r="AV67" s="366"/>
      <c r="AW67" s="275" t="s">
        <v>90</v>
      </c>
      <c r="AX67" s="275"/>
      <c r="AY67" s="159"/>
      <c r="AZ67" s="159"/>
      <c r="BA67" s="344"/>
      <c r="BB67" s="286"/>
      <c r="BC67" s="286"/>
      <c r="BD67" s="286"/>
      <c r="BE67" s="286"/>
      <c r="BF67" s="286"/>
      <c r="BG67" s="286"/>
      <c r="BH67" s="286"/>
    </row>
    <row r="68" spans="1:60 16365:16384" ht="40.5" hidden="1" customHeight="1" x14ac:dyDescent="0.2">
      <c r="A68" s="362">
        <v>20</v>
      </c>
      <c r="B68" s="363" t="s">
        <v>198</v>
      </c>
      <c r="C68" s="356" t="str">
        <f>+VLOOKUP(B68,$A$770:$B$812,2,0)</f>
        <v>ENRIQUE DEMESIO CASTAÑO ARIAS</v>
      </c>
      <c r="D68" s="359" t="s">
        <v>168</v>
      </c>
      <c r="E68" s="356" t="str">
        <f>IF(D68=$D$740,$E$740,IF(D68=$D$741,$E$741,IF(D68=$D$742,$E$742,IF(D68=$D$743,$E$743,IF(D68=$D$744,$E$744,IF(D68=$D$745,$E$745,IF(D68=$D$746,$E$746,IF(D68=$D$747,$E$747,IF(D68=$D$748,$E$748,IF(D68=$D$749,$E$749,IF(D68=VICERRECTORÍA_ACADÉMICA_,$BF$740,IF(D68=_VICERRECTORÍA_INVESTIGACIONES_INNOVACIÓN_Y_EXTENSIÓN_,$BF$741,IF(D68=PLANEACIÓN_,$BF$742,IF(D68=VICERRECTORÍA_ADMINISTRATIVA_FINANCIERA_,$BF$743,IF(D68=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8" s="364" t="s">
        <v>276</v>
      </c>
      <c r="G68" s="275" t="s">
        <v>272</v>
      </c>
      <c r="H68" s="275" t="s">
        <v>41</v>
      </c>
      <c r="I68" s="162" t="s">
        <v>747</v>
      </c>
      <c r="J68" s="364" t="s">
        <v>108</v>
      </c>
      <c r="K68" s="364" t="s">
        <v>848</v>
      </c>
      <c r="L68" s="364" t="s">
        <v>849</v>
      </c>
      <c r="M68" s="364" t="s">
        <v>850</v>
      </c>
      <c r="N68" s="364" t="s">
        <v>150</v>
      </c>
      <c r="O68" s="365">
        <f t="shared" ref="O68" si="240">IF(N68="ALTA",5,IF(N68="MEDIO ALTA",4,IF(N68="MEDIA",3,IF(N68="MEDIO BAJA",2,IF(N68="BAJA",1,0)))))</f>
        <v>4</v>
      </c>
      <c r="P68" s="364" t="s">
        <v>144</v>
      </c>
      <c r="Q68" s="365">
        <f t="shared" ref="Q68:Q74" si="241">IF(P68="ALTO",5,IF(P68="MEDIO ALTO",4,IF(P68="MEDIO",3,IF(P68="MEDIO BAJO",2,IF(P68="BAJO",1,0)))))</f>
        <v>4</v>
      </c>
      <c r="R68" s="365">
        <f>Q68*O68</f>
        <v>16</v>
      </c>
      <c r="S68" s="162" t="s">
        <v>326</v>
      </c>
      <c r="T68" s="334">
        <f t="shared" si="0"/>
        <v>2</v>
      </c>
      <c r="U68" s="356">
        <f t="shared" ref="U68" si="242">ROUND(AVERAGEIF(T68:T70,"&gt;0"),0)</f>
        <v>2</v>
      </c>
      <c r="V68" s="356">
        <f t="shared" si="6"/>
        <v>1.2</v>
      </c>
      <c r="W68" s="275" t="s">
        <v>851</v>
      </c>
      <c r="X68" s="364">
        <f>IF(S68="No_existen",5*$X$10,Y68*$X$10)</f>
        <v>0.2</v>
      </c>
      <c r="Y68" s="368">
        <f t="shared" ref="Y68" si="243">ROUND(AVERAGEIF(Z68:Z70,"&gt;0"),0)</f>
        <v>4</v>
      </c>
      <c r="Z68" s="335">
        <f t="shared" si="1"/>
        <v>4</v>
      </c>
      <c r="AA68" s="275" t="s">
        <v>330</v>
      </c>
      <c r="AB68" s="275"/>
      <c r="AC68" s="368">
        <f t="shared" ref="AC68" si="244">IF(S68="No_existen",5*$AC$10,AD68*$AC$10)</f>
        <v>0.15</v>
      </c>
      <c r="AD68" s="356">
        <f t="shared" ref="AD68" si="245">ROUND(AVERAGEIF(AE68:AE70,"&gt;0"),0)</f>
        <v>1</v>
      </c>
      <c r="AE68" s="336">
        <f t="shared" si="2"/>
        <v>1</v>
      </c>
      <c r="AF68" s="275" t="s">
        <v>307</v>
      </c>
      <c r="AG68" s="275" t="s">
        <v>852</v>
      </c>
      <c r="AH68" s="368">
        <f t="shared" ref="AH68" si="246">IF(S68="No_existen",5*$AH$10,AI68*$AH$10)</f>
        <v>0.1</v>
      </c>
      <c r="AI68" s="356">
        <f t="shared" ref="AI68" si="247">ROUND(AVERAGEIF(AJ68:AJ70,"&gt;0"),0)</f>
        <v>1</v>
      </c>
      <c r="AJ68" s="336">
        <f t="shared" si="3"/>
        <v>1</v>
      </c>
      <c r="AK68" s="275" t="s">
        <v>304</v>
      </c>
      <c r="AL68" s="275" t="s">
        <v>312</v>
      </c>
      <c r="AM68" s="368">
        <f t="shared" ref="AM68" si="248">IF(S68="No_existen",5*$AM$10,AN68*$AM$10)</f>
        <v>0.1</v>
      </c>
      <c r="AN68" s="356">
        <f t="shared" ref="AN68" si="249">ROUND(AVERAGEIF(AO68:AO70,"&gt;0"),0)</f>
        <v>1</v>
      </c>
      <c r="AO68" s="336">
        <f t="shared" si="4"/>
        <v>1</v>
      </c>
      <c r="AP68" s="275" t="s">
        <v>592</v>
      </c>
      <c r="AQ68" s="356">
        <f t="shared" ref="AQ68" si="250">ROUND(AVERAGE(U68,Y68,AD68,AI68,AN68),0)</f>
        <v>2</v>
      </c>
      <c r="AR68" s="356" t="str">
        <f t="shared" ref="AR68" si="251">IF(AQ68&lt;1.5,"FUERTE",IF(AND(AQ68&gt;=1.5,AQ68&lt;2.5),"ACEPTABLE",IF(AQ68&gt;=5,"INEXISTENTE","DÉBIL")))</f>
        <v>ACEPTABLE</v>
      </c>
      <c r="AS68" s="357">
        <f t="shared" ref="AS68" si="252">IF(R68=0,0,ROUND((R68*AQ68),0))</f>
        <v>32</v>
      </c>
      <c r="AT68" s="358" t="str">
        <f t="shared" ref="AT68" si="253">IF(AS68&gt;=36,"GRAVE", IF(AS68&lt;=10, "LEVE", "MODERADO"))</f>
        <v>MODERADO</v>
      </c>
      <c r="AU68" s="366" t="s">
        <v>853</v>
      </c>
      <c r="AV68" s="366" t="s">
        <v>854</v>
      </c>
      <c r="AW68" s="275" t="s">
        <v>91</v>
      </c>
      <c r="AX68" s="275" t="s">
        <v>855</v>
      </c>
      <c r="AY68" s="159">
        <v>45291</v>
      </c>
      <c r="AZ68" s="159"/>
      <c r="BA68" s="344"/>
      <c r="BB68" s="286"/>
      <c r="BC68" s="286"/>
      <c r="BD68" s="286"/>
      <c r="BE68" s="286"/>
      <c r="BF68" s="286"/>
      <c r="BG68" s="286"/>
      <c r="BH68" s="286"/>
    </row>
    <row r="69" spans="1:60 16365:16384" ht="40.5" hidden="1" customHeight="1" x14ac:dyDescent="0.2">
      <c r="A69" s="362"/>
      <c r="B69" s="363"/>
      <c r="C69" s="356"/>
      <c r="D69" s="359"/>
      <c r="E69" s="356"/>
      <c r="F69" s="364"/>
      <c r="G69" s="275" t="s">
        <v>271</v>
      </c>
      <c r="H69" s="275" t="s">
        <v>35</v>
      </c>
      <c r="I69" s="162" t="s">
        <v>856</v>
      </c>
      <c r="J69" s="364"/>
      <c r="K69" s="364"/>
      <c r="L69" s="364"/>
      <c r="M69" s="364"/>
      <c r="N69" s="364"/>
      <c r="O69" s="365"/>
      <c r="P69" s="364"/>
      <c r="Q69" s="365"/>
      <c r="R69" s="365"/>
      <c r="S69" s="162" t="s">
        <v>326</v>
      </c>
      <c r="T69" s="334">
        <f t="shared" si="0"/>
        <v>2</v>
      </c>
      <c r="U69" s="356"/>
      <c r="V69" s="356"/>
      <c r="W69" s="275" t="s">
        <v>857</v>
      </c>
      <c r="X69" s="364"/>
      <c r="Y69" s="368"/>
      <c r="Z69" s="335">
        <f t="shared" si="1"/>
        <v>4</v>
      </c>
      <c r="AA69" s="275" t="s">
        <v>330</v>
      </c>
      <c r="AB69" s="275"/>
      <c r="AC69" s="368"/>
      <c r="AD69" s="356"/>
      <c r="AE69" s="336">
        <f t="shared" si="2"/>
        <v>1</v>
      </c>
      <c r="AF69" s="275" t="s">
        <v>307</v>
      </c>
      <c r="AG69" s="275" t="s">
        <v>858</v>
      </c>
      <c r="AH69" s="368"/>
      <c r="AI69" s="356"/>
      <c r="AJ69" s="336">
        <f t="shared" si="3"/>
        <v>1</v>
      </c>
      <c r="AK69" s="275" t="s">
        <v>304</v>
      </c>
      <c r="AL69" s="275" t="s">
        <v>312</v>
      </c>
      <c r="AM69" s="368"/>
      <c r="AN69" s="356"/>
      <c r="AO69" s="336">
        <f t="shared" si="4"/>
        <v>1</v>
      </c>
      <c r="AP69" s="275" t="s">
        <v>592</v>
      </c>
      <c r="AQ69" s="356"/>
      <c r="AR69" s="356"/>
      <c r="AS69" s="357"/>
      <c r="AT69" s="358"/>
      <c r="AU69" s="366"/>
      <c r="AV69" s="366"/>
      <c r="AW69" s="275"/>
      <c r="AX69" s="275"/>
      <c r="AY69" s="159"/>
      <c r="AZ69" s="159"/>
      <c r="BA69" s="344"/>
      <c r="BB69" s="286"/>
      <c r="BC69" s="286"/>
      <c r="BD69" s="286"/>
      <c r="BE69" s="286"/>
      <c r="BF69" s="286"/>
      <c r="BG69" s="286"/>
      <c r="BH69" s="286"/>
    </row>
    <row r="70" spans="1:60 16365:16384" ht="40.5" hidden="1" customHeight="1" x14ac:dyDescent="0.2">
      <c r="A70" s="362"/>
      <c r="B70" s="363"/>
      <c r="C70" s="356"/>
      <c r="D70" s="359"/>
      <c r="E70" s="356"/>
      <c r="F70" s="364"/>
      <c r="G70" s="275" t="s">
        <v>271</v>
      </c>
      <c r="H70" s="275" t="s">
        <v>37</v>
      </c>
      <c r="I70" s="162" t="s">
        <v>859</v>
      </c>
      <c r="J70" s="364"/>
      <c r="K70" s="364"/>
      <c r="L70" s="364"/>
      <c r="M70" s="364"/>
      <c r="N70" s="364"/>
      <c r="O70" s="365"/>
      <c r="P70" s="364"/>
      <c r="Q70" s="365"/>
      <c r="R70" s="365"/>
      <c r="S70" s="162"/>
      <c r="T70" s="334">
        <f t="shared" si="0"/>
        <v>0</v>
      </c>
      <c r="U70" s="356"/>
      <c r="V70" s="356"/>
      <c r="W70" s="275"/>
      <c r="X70" s="364"/>
      <c r="Y70" s="368"/>
      <c r="Z70" s="335">
        <f t="shared" si="1"/>
        <v>0</v>
      </c>
      <c r="AA70" s="275"/>
      <c r="AB70" s="275"/>
      <c r="AC70" s="368"/>
      <c r="AD70" s="356"/>
      <c r="AE70" s="336">
        <f t="shared" si="2"/>
        <v>0</v>
      </c>
      <c r="AF70" s="275"/>
      <c r="AG70" s="275"/>
      <c r="AH70" s="368"/>
      <c r="AI70" s="356"/>
      <c r="AJ70" s="336">
        <f t="shared" si="3"/>
        <v>0</v>
      </c>
      <c r="AK70" s="275"/>
      <c r="AL70" s="275"/>
      <c r="AM70" s="368"/>
      <c r="AN70" s="356"/>
      <c r="AO70" s="336">
        <f t="shared" si="4"/>
        <v>0</v>
      </c>
      <c r="AP70" s="275"/>
      <c r="AQ70" s="356"/>
      <c r="AR70" s="356"/>
      <c r="AS70" s="357"/>
      <c r="AT70" s="358"/>
      <c r="AU70" s="366"/>
      <c r="AV70" s="366"/>
      <c r="AW70" s="275"/>
      <c r="AX70" s="275"/>
      <c r="AY70" s="159"/>
      <c r="AZ70" s="159"/>
      <c r="BA70" s="344"/>
      <c r="BB70" s="286"/>
      <c r="BC70" s="286"/>
      <c r="BD70" s="286"/>
      <c r="BE70" s="286"/>
      <c r="BF70" s="286"/>
      <c r="BG70" s="286"/>
      <c r="BH70" s="286"/>
    </row>
    <row r="71" spans="1:60 16365:16384" ht="40.5" hidden="1" customHeight="1" x14ac:dyDescent="0.2">
      <c r="A71" s="362">
        <v>21</v>
      </c>
      <c r="B71" s="363" t="s">
        <v>198</v>
      </c>
      <c r="C71" s="356" t="str">
        <f>+VLOOKUP(B71,$A$770:$B$812,2,0)</f>
        <v>ENRIQUE DEMESIO CASTAÑO ARIAS</v>
      </c>
      <c r="D71" s="359" t="s">
        <v>171</v>
      </c>
      <c r="E71" s="356" t="str">
        <f>IF(D71=$D$740,$E$740,IF(D71=$D$741,$E$741,IF(D71=$D$742,$E$742,IF(D71=$D$743,$E$743,IF(D71=$D$744,$E$744,IF(D71=$D$745,$E$745,IF(D71=$D$746,$E$746,IF(D71=$D$747,$E$747,IF(D71=$D$748,$E$748,IF(D71=$D$749,$E$749,IF(D71=VICERRECTORÍA_ACADÉMICA_,$BF$740,IF(D71=_VICERRECTORÍA_INVESTIGACIONES_INNOVACIÓN_Y_EXTENSIÓN_,$BF$741,IF(D71=PLANEACIÓN_,$BF$742,IF(D71=VICERRECTORÍA_ADMINISTRATIVA_FINANCIERA_,$BF$743,IF(D71=VICERRECTORÍA_RESPONSABILIDAD_SOCIAL_Y_BIENESTAR_UNIVERSITARIO_PDI,$BF$744)))))))))))))))</f>
        <v>Promover y facilitar la interacción con la sociedad contribuyendo a la satisfacción de sus demandas, mediante servicios especializados, programas de educación continuada y de proyección social.</v>
      </c>
      <c r="F71" s="364" t="s">
        <v>276</v>
      </c>
      <c r="G71" s="275" t="s">
        <v>271</v>
      </c>
      <c r="H71" s="275" t="s">
        <v>234</v>
      </c>
      <c r="I71" s="163" t="s">
        <v>860</v>
      </c>
      <c r="J71" s="364" t="s">
        <v>108</v>
      </c>
      <c r="K71" s="363" t="s">
        <v>861</v>
      </c>
      <c r="L71" s="363" t="s">
        <v>862</v>
      </c>
      <c r="M71" s="363" t="s">
        <v>863</v>
      </c>
      <c r="N71" s="364" t="s">
        <v>128</v>
      </c>
      <c r="O71" s="365">
        <f t="shared" ref="O71" si="254">IF(N71="ALTA",5,IF(N71="MEDIO ALTA",4,IF(N71="MEDIA",3,IF(N71="MEDIO BAJA",2,IF(N71="BAJA",1,0)))))</f>
        <v>1</v>
      </c>
      <c r="P71" s="364" t="s">
        <v>142</v>
      </c>
      <c r="Q71" s="365">
        <f t="shared" si="241"/>
        <v>1</v>
      </c>
      <c r="R71" s="365">
        <f>Q71*O71</f>
        <v>1</v>
      </c>
      <c r="S71" s="162" t="s">
        <v>326</v>
      </c>
      <c r="T71" s="334">
        <f t="shared" si="0"/>
        <v>2</v>
      </c>
      <c r="U71" s="356">
        <f t="shared" ref="U71" si="255">ROUND(AVERAGEIF(T71:T73,"&gt;0"),0)</f>
        <v>2</v>
      </c>
      <c r="V71" s="356">
        <f t="shared" si="6"/>
        <v>1.2</v>
      </c>
      <c r="W71" s="275" t="s">
        <v>864</v>
      </c>
      <c r="X71" s="364">
        <f>IF(S71="No_existen",5*$X$10,Y71*$X$10)</f>
        <v>0.2</v>
      </c>
      <c r="Y71" s="368">
        <f t="shared" ref="Y71" si="256">ROUND(AVERAGEIF(Z71:Z73,"&gt;0"),0)</f>
        <v>4</v>
      </c>
      <c r="Z71" s="335">
        <f t="shared" si="1"/>
        <v>4</v>
      </c>
      <c r="AA71" s="275" t="s">
        <v>330</v>
      </c>
      <c r="AB71" s="275"/>
      <c r="AC71" s="368">
        <f t="shared" ref="AC71" si="257">IF(S71="No_existen",5*$AC$10,AD71*$AC$10)</f>
        <v>0.15</v>
      </c>
      <c r="AD71" s="356">
        <f t="shared" ref="AD71" si="258">ROUND(AVERAGEIF(AE71:AE73,"&gt;0"),0)</f>
        <v>1</v>
      </c>
      <c r="AE71" s="336">
        <f t="shared" si="2"/>
        <v>1</v>
      </c>
      <c r="AF71" s="275" t="s">
        <v>307</v>
      </c>
      <c r="AG71" s="275" t="s">
        <v>865</v>
      </c>
      <c r="AH71" s="368">
        <f t="shared" ref="AH71" si="259">IF(S71="No_existen",5*$AH$10,AI71*$AH$10)</f>
        <v>0.1</v>
      </c>
      <c r="AI71" s="356">
        <f t="shared" ref="AI71" si="260">ROUND(AVERAGEIF(AJ71:AJ73,"&gt;0"),0)</f>
        <v>1</v>
      </c>
      <c r="AJ71" s="336">
        <f t="shared" si="3"/>
        <v>1</v>
      </c>
      <c r="AK71" s="275" t="s">
        <v>304</v>
      </c>
      <c r="AL71" s="275" t="s">
        <v>317</v>
      </c>
      <c r="AM71" s="368">
        <f t="shared" ref="AM71" si="261">IF(S71="No_existen",5*$AM$10,AN71*$AM$10)</f>
        <v>0.1</v>
      </c>
      <c r="AN71" s="356">
        <f t="shared" ref="AN71" si="262">ROUND(AVERAGEIF(AO71:AO73,"&gt;0"),0)</f>
        <v>1</v>
      </c>
      <c r="AO71" s="336">
        <f t="shared" si="4"/>
        <v>1</v>
      </c>
      <c r="AP71" s="275" t="s">
        <v>592</v>
      </c>
      <c r="AQ71" s="356">
        <f t="shared" ref="AQ71" si="263">ROUND(AVERAGE(U71,Y71,AD71,AI71,AN71),0)</f>
        <v>2</v>
      </c>
      <c r="AR71" s="356" t="str">
        <f t="shared" ref="AR71" si="264">IF(AQ71&lt;1.5,"FUERTE",IF(AND(AQ71&gt;=1.5,AQ71&lt;2.5),"ACEPTABLE",IF(AQ71&gt;=5,"INEXISTENTE","DÉBIL")))</f>
        <v>ACEPTABLE</v>
      </c>
      <c r="AS71" s="357">
        <f t="shared" ref="AS71" si="265">IF(R71=0,0,ROUND((R71*AQ71),0))</f>
        <v>2</v>
      </c>
      <c r="AT71" s="358" t="str">
        <f t="shared" ref="AT71" si="266">IF(AS71&gt;=36,"GRAVE", IF(AS71&lt;=10, "LEVE", "MODERADO"))</f>
        <v>LEVE</v>
      </c>
      <c r="AU71" s="366" t="s">
        <v>866</v>
      </c>
      <c r="AV71" s="366" t="s">
        <v>866</v>
      </c>
      <c r="AW71" s="275" t="s">
        <v>90</v>
      </c>
      <c r="AX71" s="275"/>
      <c r="AY71" s="159"/>
      <c r="AZ71" s="159"/>
      <c r="BA71" s="344"/>
      <c r="BB71" s="286"/>
      <c r="BC71" s="286"/>
      <c r="BD71" s="286"/>
      <c r="BE71" s="286"/>
      <c r="BF71" s="286"/>
      <c r="BG71" s="286"/>
      <c r="BH71" s="286"/>
    </row>
    <row r="72" spans="1:60 16365:16384" ht="40.5" hidden="1" customHeight="1" x14ac:dyDescent="0.2">
      <c r="A72" s="362"/>
      <c r="B72" s="363"/>
      <c r="C72" s="356"/>
      <c r="D72" s="359"/>
      <c r="E72" s="356"/>
      <c r="F72" s="364"/>
      <c r="G72" s="275"/>
      <c r="H72" s="275"/>
      <c r="I72" s="161"/>
      <c r="J72" s="364"/>
      <c r="K72" s="363"/>
      <c r="L72" s="363"/>
      <c r="M72" s="363"/>
      <c r="N72" s="364"/>
      <c r="O72" s="365"/>
      <c r="P72" s="364"/>
      <c r="Q72" s="365"/>
      <c r="R72" s="365"/>
      <c r="S72" s="162"/>
      <c r="T72" s="334">
        <f t="shared" si="0"/>
        <v>0</v>
      </c>
      <c r="U72" s="356"/>
      <c r="V72" s="356"/>
      <c r="W72" s="275"/>
      <c r="X72" s="364"/>
      <c r="Y72" s="368"/>
      <c r="Z72" s="335">
        <f t="shared" si="1"/>
        <v>0</v>
      </c>
      <c r="AA72" s="275"/>
      <c r="AB72" s="275"/>
      <c r="AC72" s="368"/>
      <c r="AD72" s="356"/>
      <c r="AE72" s="336">
        <f t="shared" si="2"/>
        <v>0</v>
      </c>
      <c r="AF72" s="275"/>
      <c r="AG72" s="275"/>
      <c r="AH72" s="368"/>
      <c r="AI72" s="356"/>
      <c r="AJ72" s="336">
        <f t="shared" si="3"/>
        <v>0</v>
      </c>
      <c r="AK72" s="275"/>
      <c r="AL72" s="275"/>
      <c r="AM72" s="368"/>
      <c r="AN72" s="356"/>
      <c r="AO72" s="336">
        <f t="shared" si="4"/>
        <v>0</v>
      </c>
      <c r="AP72" s="275"/>
      <c r="AQ72" s="356"/>
      <c r="AR72" s="356"/>
      <c r="AS72" s="357"/>
      <c r="AT72" s="358"/>
      <c r="AU72" s="366"/>
      <c r="AV72" s="366"/>
      <c r="AW72" s="275" t="s">
        <v>90</v>
      </c>
      <c r="AX72" s="275"/>
      <c r="AY72" s="159"/>
      <c r="AZ72" s="159"/>
      <c r="BA72" s="344"/>
      <c r="BB72" s="286"/>
      <c r="BC72" s="286"/>
      <c r="BD72" s="286"/>
      <c r="BE72" s="286"/>
      <c r="BF72" s="286"/>
      <c r="BG72" s="286"/>
      <c r="BH72" s="286"/>
    </row>
    <row r="73" spans="1:60 16365:16384" ht="40.5" hidden="1" customHeight="1" x14ac:dyDescent="0.2">
      <c r="A73" s="362"/>
      <c r="B73" s="363"/>
      <c r="C73" s="356"/>
      <c r="D73" s="359"/>
      <c r="E73" s="356"/>
      <c r="F73" s="364"/>
      <c r="G73" s="275"/>
      <c r="H73" s="275"/>
      <c r="I73" s="161"/>
      <c r="J73" s="364"/>
      <c r="K73" s="363"/>
      <c r="L73" s="363"/>
      <c r="M73" s="363"/>
      <c r="N73" s="364"/>
      <c r="O73" s="365"/>
      <c r="P73" s="364"/>
      <c r="Q73" s="365"/>
      <c r="R73" s="365"/>
      <c r="S73" s="162"/>
      <c r="T73" s="334">
        <f t="shared" si="0"/>
        <v>0</v>
      </c>
      <c r="U73" s="356"/>
      <c r="V73" s="356"/>
      <c r="W73" s="275"/>
      <c r="X73" s="364"/>
      <c r="Y73" s="368"/>
      <c r="Z73" s="335">
        <f t="shared" si="1"/>
        <v>0</v>
      </c>
      <c r="AA73" s="275"/>
      <c r="AB73" s="275"/>
      <c r="AC73" s="368"/>
      <c r="AD73" s="356"/>
      <c r="AE73" s="336">
        <f t="shared" si="2"/>
        <v>0</v>
      </c>
      <c r="AF73" s="275"/>
      <c r="AG73" s="275"/>
      <c r="AH73" s="368"/>
      <c r="AI73" s="356"/>
      <c r="AJ73" s="336">
        <f t="shared" si="3"/>
        <v>0</v>
      </c>
      <c r="AK73" s="275"/>
      <c r="AL73" s="275"/>
      <c r="AM73" s="368"/>
      <c r="AN73" s="356"/>
      <c r="AO73" s="336">
        <f t="shared" si="4"/>
        <v>0</v>
      </c>
      <c r="AP73" s="275"/>
      <c r="AQ73" s="356"/>
      <c r="AR73" s="356"/>
      <c r="AS73" s="357"/>
      <c r="AT73" s="358"/>
      <c r="AU73" s="366"/>
      <c r="AV73" s="366"/>
      <c r="AW73" s="275" t="s">
        <v>90</v>
      </c>
      <c r="AX73" s="275"/>
      <c r="AY73" s="159"/>
      <c r="AZ73" s="159"/>
      <c r="BA73" s="344"/>
      <c r="BB73" s="286"/>
      <c r="BC73" s="286"/>
      <c r="BD73" s="286"/>
      <c r="BE73" s="286"/>
      <c r="BF73" s="286"/>
      <c r="BG73" s="286"/>
      <c r="BH73" s="286"/>
    </row>
    <row r="74" spans="1:60 16365:16384" ht="40.5" hidden="1" customHeight="1" x14ac:dyDescent="0.2">
      <c r="A74" s="362">
        <v>22</v>
      </c>
      <c r="B74" s="363" t="s">
        <v>198</v>
      </c>
      <c r="C74" s="356" t="str">
        <f>+VLOOKUP(B74,$A$770:$B$812,2,0)</f>
        <v>ENRIQUE DEMESIO CASTAÑO ARIAS</v>
      </c>
      <c r="D74" s="359" t="s">
        <v>154</v>
      </c>
      <c r="E74" s="356" t="str">
        <f>IF(D74=$D$740,$E$740,IF(D74=$D$741,$E$741,IF(D74=$D$742,$E$742,IF(D74=$D$743,$E$743,IF(D74=$D$744,$E$744,IF(D74=$D$745,$E$745,IF(D74=$D$746,$E$746,IF(D74=$D$747,$E$747,IF(D74=$D$748,$E$748,IF(D74=$D$749,$E$749,IF(D74=VICERRECTORÍA_ACADÉMICA_,$BF$740,IF(D74=_VICERRECTORÍA_INVESTIGACIONES_INNOVACIÓN_Y_EXTENSIÓN_,$BF$741,IF(D74=PLANEACIÓN_,$BF$742,IF(D74=VICERRECTORÍA_ADMINISTRATIVA_FINANCIERA_,$BF$743,IF(D74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74" s="364" t="s">
        <v>276</v>
      </c>
      <c r="G74" s="275" t="s">
        <v>271</v>
      </c>
      <c r="H74" s="275" t="s">
        <v>234</v>
      </c>
      <c r="I74" s="275" t="s">
        <v>867</v>
      </c>
      <c r="J74" s="364" t="s">
        <v>108</v>
      </c>
      <c r="K74" s="364" t="s">
        <v>868</v>
      </c>
      <c r="L74" s="364" t="s">
        <v>869</v>
      </c>
      <c r="M74" s="364" t="s">
        <v>870</v>
      </c>
      <c r="N74" s="364" t="s">
        <v>105</v>
      </c>
      <c r="O74" s="365">
        <f t="shared" ref="O74" si="267">IF(N74="ALTA",5,IF(N74="MEDIO ALTA",4,IF(N74="MEDIA",3,IF(N74="MEDIO BAJA",2,IF(N74="BAJA",1,0)))))</f>
        <v>3</v>
      </c>
      <c r="P74" s="364" t="s">
        <v>141</v>
      </c>
      <c r="Q74" s="365">
        <f t="shared" si="241"/>
        <v>3</v>
      </c>
      <c r="R74" s="365">
        <f>Q74*O74</f>
        <v>9</v>
      </c>
      <c r="S74" s="162" t="s">
        <v>398</v>
      </c>
      <c r="T74" s="334">
        <f t="shared" si="0"/>
        <v>4</v>
      </c>
      <c r="U74" s="356">
        <f t="shared" ref="U74" si="268">ROUND(AVERAGEIF(T74:T76,"&gt;0"),0)</f>
        <v>4</v>
      </c>
      <c r="V74" s="356">
        <f t="shared" si="6"/>
        <v>2.4</v>
      </c>
      <c r="W74" s="275" t="s">
        <v>871</v>
      </c>
      <c r="X74" s="364">
        <f>IF(S74="No_existen",5*$X$10,Y74*$X$10)</f>
        <v>0.2</v>
      </c>
      <c r="Y74" s="368">
        <f t="shared" ref="Y74" si="269">ROUND(AVERAGEIF(Z74:Z76,"&gt;0"),0)</f>
        <v>4</v>
      </c>
      <c r="Z74" s="335">
        <f t="shared" si="1"/>
        <v>4</v>
      </c>
      <c r="AA74" s="275" t="s">
        <v>330</v>
      </c>
      <c r="AB74" s="275"/>
      <c r="AC74" s="368">
        <f t="shared" ref="AC74" si="270">IF(S74="No_existen",5*$AC$10,AD74*$AC$10)</f>
        <v>0.15</v>
      </c>
      <c r="AD74" s="356">
        <f t="shared" ref="AD74" si="271">ROUND(AVERAGEIF(AE74:AE76,"&gt;0"),0)</f>
        <v>1</v>
      </c>
      <c r="AE74" s="336">
        <f t="shared" si="2"/>
        <v>1</v>
      </c>
      <c r="AF74" s="275" t="s">
        <v>307</v>
      </c>
      <c r="AG74" s="275" t="s">
        <v>872</v>
      </c>
      <c r="AH74" s="368">
        <f t="shared" ref="AH74" si="272">IF(S74="No_existen",5*$AH$10,AI74*$AH$10)</f>
        <v>0.1</v>
      </c>
      <c r="AI74" s="356">
        <f t="shared" ref="AI74" si="273">ROUND(AVERAGEIF(AJ74:AJ76,"&gt;0"),0)</f>
        <v>1</v>
      </c>
      <c r="AJ74" s="336">
        <f t="shared" si="3"/>
        <v>1</v>
      </c>
      <c r="AK74" s="275" t="s">
        <v>304</v>
      </c>
      <c r="AL74" s="275" t="s">
        <v>873</v>
      </c>
      <c r="AM74" s="368">
        <f t="shared" ref="AM74" si="274">IF(S74="No_existen",5*$AM$10,AN74*$AM$10)</f>
        <v>0.1</v>
      </c>
      <c r="AN74" s="356">
        <f t="shared" ref="AN74" si="275">ROUND(AVERAGEIF(AO74:AO76,"&gt;0"),0)</f>
        <v>1</v>
      </c>
      <c r="AO74" s="336">
        <f t="shared" si="4"/>
        <v>1</v>
      </c>
      <c r="AP74" s="275" t="s">
        <v>592</v>
      </c>
      <c r="AQ74" s="356">
        <f t="shared" ref="AQ74" si="276">ROUND(AVERAGE(U74,Y74,AD74,AI74,AN74),0)</f>
        <v>2</v>
      </c>
      <c r="AR74" s="356" t="str">
        <f t="shared" ref="AR74" si="277">IF(AQ74&lt;1.5,"FUERTE",IF(AND(AQ74&gt;=1.5,AQ74&lt;2.5),"ACEPTABLE",IF(AQ74&gt;=5,"INEXISTENTE","DÉBIL")))</f>
        <v>ACEPTABLE</v>
      </c>
      <c r="AS74" s="357">
        <f t="shared" ref="AS74" si="278">IF(R74=0,0,ROUND((R74*AQ74),0))</f>
        <v>18</v>
      </c>
      <c r="AT74" s="358" t="str">
        <f t="shared" ref="AT74" si="279">IF(AS74&gt;=36,"GRAVE", IF(AS74&lt;=10, "LEVE", "MODERADO"))</f>
        <v>MODERADO</v>
      </c>
      <c r="AU74" s="359" t="s">
        <v>874</v>
      </c>
      <c r="AV74" s="359" t="s">
        <v>875</v>
      </c>
      <c r="AW74" s="275" t="s">
        <v>93</v>
      </c>
      <c r="AX74" s="275" t="s">
        <v>876</v>
      </c>
      <c r="AY74" s="159">
        <v>45291</v>
      </c>
      <c r="AZ74" s="159"/>
      <c r="BA74" s="344" t="s">
        <v>877</v>
      </c>
      <c r="BB74" s="286"/>
      <c r="BC74" s="286"/>
      <c r="BD74" s="286"/>
      <c r="BE74" s="286"/>
      <c r="BF74" s="286"/>
      <c r="BG74" s="286"/>
      <c r="BH74" s="286"/>
    </row>
    <row r="75" spans="1:60 16365:16384" ht="40.5" hidden="1" customHeight="1" x14ac:dyDescent="0.2">
      <c r="A75" s="362"/>
      <c r="B75" s="363"/>
      <c r="C75" s="356"/>
      <c r="D75" s="359"/>
      <c r="E75" s="356"/>
      <c r="F75" s="364"/>
      <c r="G75" s="275" t="s">
        <v>271</v>
      </c>
      <c r="H75" s="275" t="s">
        <v>36</v>
      </c>
      <c r="I75" s="275" t="s">
        <v>878</v>
      </c>
      <c r="J75" s="364"/>
      <c r="K75" s="364"/>
      <c r="L75" s="364"/>
      <c r="M75" s="364"/>
      <c r="N75" s="364"/>
      <c r="O75" s="365"/>
      <c r="P75" s="364"/>
      <c r="Q75" s="365"/>
      <c r="R75" s="365"/>
      <c r="S75" s="162"/>
      <c r="T75" s="334">
        <f t="shared" ref="T75:T138" si="280">IF(S75=$S$826,1,IF(S75=$S$822,5,IF(S75=$S$823,4,IF(S75=$S$824,3,IF(S75=$S$825,2,0)))))</f>
        <v>0</v>
      </c>
      <c r="U75" s="356"/>
      <c r="V75" s="356"/>
      <c r="W75" s="275"/>
      <c r="X75" s="364"/>
      <c r="Y75" s="368"/>
      <c r="Z75" s="335">
        <f t="shared" ref="Z75:Z138" si="281">IF(AA75=$AA$824,1,IF(AA75=$AA$823,2,IF(AA75=$AA$822,4,IF(S75="No_existen",5,0))))</f>
        <v>0</v>
      </c>
      <c r="AA75" s="275"/>
      <c r="AB75" s="275"/>
      <c r="AC75" s="368"/>
      <c r="AD75" s="356"/>
      <c r="AE75" s="336">
        <f t="shared" ref="AE75:AE138" si="282">IF(AF75=$AG$823,1,IF(AF75=$AG$822,4,IF(S75="No_existen",5,0)))</f>
        <v>0</v>
      </c>
      <c r="AF75" s="275"/>
      <c r="AG75" s="275"/>
      <c r="AH75" s="368"/>
      <c r="AI75" s="356"/>
      <c r="AJ75" s="336">
        <f t="shared" ref="AJ75:AJ138" si="283">IF(AK75=$AK$822,1,IF(AK75=$AK$823,4,IF(S75="No_existen",5,0)))</f>
        <v>0</v>
      </c>
      <c r="AK75" s="275"/>
      <c r="AL75" s="275"/>
      <c r="AM75" s="368"/>
      <c r="AN75" s="356"/>
      <c r="AO75" s="336">
        <f t="shared" si="4"/>
        <v>0</v>
      </c>
      <c r="AP75" s="275"/>
      <c r="AQ75" s="356"/>
      <c r="AR75" s="356"/>
      <c r="AS75" s="357"/>
      <c r="AT75" s="358"/>
      <c r="AU75" s="359"/>
      <c r="AV75" s="359"/>
      <c r="AW75" s="275"/>
      <c r="AX75" s="275"/>
      <c r="AY75" s="159"/>
      <c r="AZ75" s="159"/>
      <c r="BA75" s="344"/>
      <c r="BB75" s="286"/>
      <c r="BC75" s="286"/>
      <c r="BD75" s="286"/>
      <c r="BE75" s="286"/>
      <c r="BF75" s="286"/>
      <c r="BG75" s="286"/>
      <c r="BH75" s="286"/>
    </row>
    <row r="76" spans="1:60 16365:16384" ht="40.5" hidden="1" customHeight="1" x14ac:dyDescent="0.2">
      <c r="A76" s="362"/>
      <c r="B76" s="363"/>
      <c r="C76" s="356"/>
      <c r="D76" s="359"/>
      <c r="E76" s="356"/>
      <c r="F76" s="364"/>
      <c r="G76" s="275"/>
      <c r="H76" s="275"/>
      <c r="I76" s="161"/>
      <c r="J76" s="364"/>
      <c r="K76" s="364"/>
      <c r="L76" s="364"/>
      <c r="M76" s="364"/>
      <c r="N76" s="364"/>
      <c r="O76" s="365"/>
      <c r="P76" s="364"/>
      <c r="Q76" s="365"/>
      <c r="R76" s="365"/>
      <c r="S76" s="162"/>
      <c r="T76" s="334">
        <f t="shared" si="280"/>
        <v>0</v>
      </c>
      <c r="U76" s="356"/>
      <c r="V76" s="356"/>
      <c r="W76" s="275"/>
      <c r="X76" s="364"/>
      <c r="Y76" s="368"/>
      <c r="Z76" s="335">
        <f t="shared" si="281"/>
        <v>0</v>
      </c>
      <c r="AA76" s="275"/>
      <c r="AB76" s="275"/>
      <c r="AC76" s="368"/>
      <c r="AD76" s="356"/>
      <c r="AE76" s="336">
        <f t="shared" si="282"/>
        <v>0</v>
      </c>
      <c r="AF76" s="275"/>
      <c r="AG76" s="275"/>
      <c r="AH76" s="368"/>
      <c r="AI76" s="356"/>
      <c r="AJ76" s="336">
        <f t="shared" si="283"/>
        <v>0</v>
      </c>
      <c r="AK76" s="275"/>
      <c r="AL76" s="275"/>
      <c r="AM76" s="368"/>
      <c r="AN76" s="356"/>
      <c r="AO76" s="336">
        <f t="shared" ref="AO76:AO139" si="284">IF(AP76="Preventivo",1,IF(AP76="Detectivo",4, IF(S76="No_existen",5,0)))</f>
        <v>0</v>
      </c>
      <c r="AP76" s="275"/>
      <c r="AQ76" s="356"/>
      <c r="AR76" s="356"/>
      <c r="AS76" s="357"/>
      <c r="AT76" s="358"/>
      <c r="AU76" s="359"/>
      <c r="AV76" s="359"/>
      <c r="AW76" s="275"/>
      <c r="AX76" s="275"/>
      <c r="AY76" s="159"/>
      <c r="AZ76" s="159"/>
      <c r="BA76" s="344"/>
      <c r="BB76" s="286"/>
      <c r="BC76" s="286"/>
      <c r="BD76" s="286"/>
      <c r="BE76" s="286"/>
      <c r="BF76" s="286"/>
      <c r="BG76" s="286"/>
      <c r="BH76" s="286"/>
    </row>
    <row r="77" spans="1:60 16365:16384" ht="40.5" customHeight="1" x14ac:dyDescent="0.2">
      <c r="A77" s="362">
        <v>23</v>
      </c>
      <c r="B77" s="363" t="s">
        <v>198</v>
      </c>
      <c r="C77" s="356" t="str">
        <f>+VLOOKUP(B77,$A$770:$B$812,2,0)</f>
        <v>ENRIQUE DEMESIO CASTAÑO ARIAS</v>
      </c>
      <c r="D77" s="359" t="s">
        <v>166</v>
      </c>
      <c r="E77" s="356" t="str">
        <f>IF(D77=$D$740,$E$740,IF(D77=$D$741,$E$741,IF(D77=$D$742,$E$742,IF(D77=$D$743,$E$743,IF(D77=$D$744,$E$744,IF(D77=$D$745,$E$745,IF(D77=$D$746,$E$746,IF(D77=$D$747,$E$747,IF(D77=$D$748,$E$748,IF(D77=$D$749,$E$749,IF(D77=VICERRECTORÍA_ACADÉMICA_,$BF$740,IF(D77=_VICERRECTORÍA_INVESTIGACIONES_INNOVACIÓN_Y_EXTENSIÓN_,$BF$741,IF(D77=PLANEACIÓN_,$BF$742,IF(D77=VICERRECTORÍA_ADMINISTRATIVA_FINANCIERA_,$BF$743,IF(D77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77" s="364" t="s">
        <v>276</v>
      </c>
      <c r="G77" s="275" t="s">
        <v>271</v>
      </c>
      <c r="H77" s="275" t="s">
        <v>38</v>
      </c>
      <c r="I77" s="275" t="s">
        <v>879</v>
      </c>
      <c r="J77" s="364" t="s">
        <v>106</v>
      </c>
      <c r="K77" s="364" t="s">
        <v>880</v>
      </c>
      <c r="L77" s="364" t="s">
        <v>881</v>
      </c>
      <c r="M77" s="364" t="s">
        <v>882</v>
      </c>
      <c r="N77" s="364" t="s">
        <v>151</v>
      </c>
      <c r="O77" s="365">
        <f t="shared" ref="O77" si="285">IF(N77="ALTA",5,IF(N77="MEDIO ALTA",4,IF(N77="MEDIA",3,IF(N77="MEDIO BAJA",2,IF(N77="BAJA",1,0)))))</f>
        <v>2</v>
      </c>
      <c r="P77" s="364" t="s">
        <v>141</v>
      </c>
      <c r="Q77" s="365">
        <f t="shared" ref="Q77" si="286">IF(P77="ALTO",5,IF(P77="MEDIO ALTO",4,IF(P77="MEDIO",3,IF(P77="MEDIO BAJO",2,IF(P77="BAJO",1,0)))))</f>
        <v>3</v>
      </c>
      <c r="R77" s="365">
        <f t="shared" ref="R77" si="287">Q77*O77</f>
        <v>6</v>
      </c>
      <c r="S77" s="162" t="s">
        <v>327</v>
      </c>
      <c r="T77" s="334">
        <f t="shared" si="280"/>
        <v>1</v>
      </c>
      <c r="U77" s="356">
        <f t="shared" ref="U77" si="288">ROUND(AVERAGEIF(T77:T79,"&gt;0"),0)</f>
        <v>1</v>
      </c>
      <c r="V77" s="356">
        <f t="shared" si="6"/>
        <v>0.6</v>
      </c>
      <c r="W77" s="275" t="s">
        <v>883</v>
      </c>
      <c r="X77" s="364">
        <f>IF(S77="No_existen",5*$X$10,Y77*$X$10)</f>
        <v>0.2</v>
      </c>
      <c r="Y77" s="368">
        <f t="shared" ref="Y77" si="289">ROUND(AVERAGEIF(Z77:Z79,"&gt;0"),0)</f>
        <v>4</v>
      </c>
      <c r="Z77" s="335">
        <f t="shared" si="281"/>
        <v>4</v>
      </c>
      <c r="AA77" s="275" t="s">
        <v>330</v>
      </c>
      <c r="AB77" s="275"/>
      <c r="AC77" s="368">
        <f t="shared" ref="AC77" si="290">IF(S77="No_existen",5*$AC$10,AD77*$AC$10)</f>
        <v>0.15</v>
      </c>
      <c r="AD77" s="356">
        <f t="shared" ref="AD77" si="291">ROUND(AVERAGEIF(AE77:AE79,"&gt;0"),0)</f>
        <v>1</v>
      </c>
      <c r="AE77" s="336">
        <f t="shared" si="282"/>
        <v>1</v>
      </c>
      <c r="AF77" s="275" t="s">
        <v>307</v>
      </c>
      <c r="AG77" s="275" t="s">
        <v>884</v>
      </c>
      <c r="AH77" s="368">
        <f t="shared" ref="AH77" si="292">IF(S77="No_existen",5*$AH$10,AI77*$AH$10)</f>
        <v>0.1</v>
      </c>
      <c r="AI77" s="356">
        <f t="shared" ref="AI77" si="293">ROUND(AVERAGEIF(AJ77:AJ79,"&gt;0"),0)</f>
        <v>1</v>
      </c>
      <c r="AJ77" s="336">
        <f t="shared" si="283"/>
        <v>1</v>
      </c>
      <c r="AK77" s="275" t="s">
        <v>304</v>
      </c>
      <c r="AL77" s="275" t="s">
        <v>312</v>
      </c>
      <c r="AM77" s="368">
        <f t="shared" ref="AM77" si="294">IF(S77="No_existen",5*$AM$10,AN77*$AM$10)</f>
        <v>0.4</v>
      </c>
      <c r="AN77" s="356">
        <f t="shared" ref="AN77" si="295">ROUND(AVERAGEIF(AO77:AO79,"&gt;0"),0)</f>
        <v>4</v>
      </c>
      <c r="AO77" s="336">
        <f t="shared" si="284"/>
        <v>4</v>
      </c>
      <c r="AP77" s="275" t="s">
        <v>593</v>
      </c>
      <c r="AQ77" s="356">
        <f t="shared" ref="AQ77" si="296">ROUND(AVERAGE(U77,Y77,AD77,AI77,AN77),0)</f>
        <v>2</v>
      </c>
      <c r="AR77" s="356" t="str">
        <f t="shared" ref="AR77" si="297">IF(AQ77&lt;1.5,"FUERTE",IF(AND(AQ77&gt;=1.5,AQ77&lt;2.5),"ACEPTABLE",IF(AQ77&gt;=5,"INEXISTENTE","DÉBIL")))</f>
        <v>ACEPTABLE</v>
      </c>
      <c r="AS77" s="357">
        <f t="shared" ref="AS77" si="298">IF(R77=0,0,ROUND((R77*AQ77),0))</f>
        <v>12</v>
      </c>
      <c r="AT77" s="358" t="str">
        <f t="shared" ref="AT77" si="299">IF(AS77&gt;=36,"GRAVE", IF(AS77&lt;=10, "LEVE", "MODERADO"))</f>
        <v>MODERADO</v>
      </c>
      <c r="AU77" s="359" t="s">
        <v>885</v>
      </c>
      <c r="AV77" s="359">
        <v>1</v>
      </c>
      <c r="AW77" s="275" t="s">
        <v>93</v>
      </c>
      <c r="AX77" s="275" t="s">
        <v>886</v>
      </c>
      <c r="AY77" s="159">
        <v>45291</v>
      </c>
      <c r="AZ77" s="159"/>
      <c r="BA77" s="344" t="s">
        <v>887</v>
      </c>
      <c r="BB77" s="286"/>
      <c r="BC77" s="286"/>
      <c r="BD77" s="286"/>
      <c r="BE77" s="286"/>
      <c r="BF77" s="286"/>
      <c r="BG77" s="286"/>
      <c r="BH77" s="286"/>
    </row>
    <row r="78" spans="1:60 16365:16384" ht="40.5" hidden="1" customHeight="1" x14ac:dyDescent="0.2">
      <c r="A78" s="362"/>
      <c r="B78" s="363"/>
      <c r="C78" s="356"/>
      <c r="D78" s="359"/>
      <c r="E78" s="356"/>
      <c r="F78" s="364"/>
      <c r="G78" s="275" t="s">
        <v>271</v>
      </c>
      <c r="H78" s="275" t="s">
        <v>38</v>
      </c>
      <c r="I78" s="275" t="s">
        <v>888</v>
      </c>
      <c r="J78" s="364"/>
      <c r="K78" s="364"/>
      <c r="L78" s="364"/>
      <c r="M78" s="364"/>
      <c r="N78" s="364"/>
      <c r="O78" s="365"/>
      <c r="P78" s="364"/>
      <c r="Q78" s="365"/>
      <c r="R78" s="365"/>
      <c r="S78" s="162" t="s">
        <v>327</v>
      </c>
      <c r="T78" s="334">
        <f t="shared" si="280"/>
        <v>1</v>
      </c>
      <c r="U78" s="356"/>
      <c r="V78" s="356"/>
      <c r="W78" s="275" t="s">
        <v>889</v>
      </c>
      <c r="X78" s="364"/>
      <c r="Y78" s="368"/>
      <c r="Z78" s="335">
        <f t="shared" si="281"/>
        <v>4</v>
      </c>
      <c r="AA78" s="275" t="s">
        <v>330</v>
      </c>
      <c r="AB78" s="275"/>
      <c r="AC78" s="368"/>
      <c r="AD78" s="356"/>
      <c r="AE78" s="336">
        <f t="shared" si="282"/>
        <v>1</v>
      </c>
      <c r="AF78" s="275" t="s">
        <v>307</v>
      </c>
      <c r="AG78" s="275" t="s">
        <v>884</v>
      </c>
      <c r="AH78" s="368"/>
      <c r="AI78" s="356"/>
      <c r="AJ78" s="336">
        <f t="shared" si="283"/>
        <v>1</v>
      </c>
      <c r="AK78" s="275" t="s">
        <v>304</v>
      </c>
      <c r="AL78" s="275" t="s">
        <v>312</v>
      </c>
      <c r="AM78" s="368"/>
      <c r="AN78" s="356"/>
      <c r="AO78" s="336">
        <f t="shared" si="284"/>
        <v>4</v>
      </c>
      <c r="AP78" s="275" t="s">
        <v>593</v>
      </c>
      <c r="AQ78" s="356"/>
      <c r="AR78" s="356"/>
      <c r="AS78" s="357"/>
      <c r="AT78" s="358"/>
      <c r="AU78" s="359"/>
      <c r="AV78" s="359"/>
      <c r="AW78" s="275" t="s">
        <v>93</v>
      </c>
      <c r="AX78" s="275" t="s">
        <v>890</v>
      </c>
      <c r="AY78" s="159">
        <v>45291</v>
      </c>
      <c r="AZ78" s="159"/>
      <c r="BA78" s="344" t="s">
        <v>887</v>
      </c>
      <c r="BB78" s="286"/>
      <c r="BC78" s="286"/>
      <c r="BD78" s="286"/>
      <c r="BE78" s="286"/>
      <c r="BF78" s="286"/>
      <c r="BG78" s="286"/>
      <c r="BH78" s="286"/>
    </row>
    <row r="79" spans="1:60 16365:16384" ht="40.5" hidden="1" customHeight="1" x14ac:dyDescent="0.2">
      <c r="A79" s="362"/>
      <c r="B79" s="363"/>
      <c r="C79" s="356"/>
      <c r="D79" s="359"/>
      <c r="E79" s="356"/>
      <c r="F79" s="364"/>
      <c r="G79" s="275" t="s">
        <v>271</v>
      </c>
      <c r="H79" s="275" t="s">
        <v>38</v>
      </c>
      <c r="I79" s="275" t="s">
        <v>891</v>
      </c>
      <c r="J79" s="364"/>
      <c r="K79" s="364"/>
      <c r="L79" s="364"/>
      <c r="M79" s="364"/>
      <c r="N79" s="364"/>
      <c r="O79" s="365"/>
      <c r="P79" s="364"/>
      <c r="Q79" s="365"/>
      <c r="R79" s="365"/>
      <c r="S79" s="162"/>
      <c r="T79" s="334">
        <f t="shared" si="280"/>
        <v>0</v>
      </c>
      <c r="U79" s="356"/>
      <c r="V79" s="356"/>
      <c r="W79" s="275"/>
      <c r="X79" s="364"/>
      <c r="Y79" s="368"/>
      <c r="Z79" s="335">
        <f t="shared" si="281"/>
        <v>0</v>
      </c>
      <c r="AA79" s="275"/>
      <c r="AB79" s="275"/>
      <c r="AC79" s="368"/>
      <c r="AD79" s="356"/>
      <c r="AE79" s="336">
        <f t="shared" si="282"/>
        <v>0</v>
      </c>
      <c r="AF79" s="275"/>
      <c r="AG79" s="275"/>
      <c r="AH79" s="368"/>
      <c r="AI79" s="356"/>
      <c r="AJ79" s="336">
        <f t="shared" si="283"/>
        <v>0</v>
      </c>
      <c r="AK79" s="275"/>
      <c r="AL79" s="275"/>
      <c r="AM79" s="368"/>
      <c r="AN79" s="356"/>
      <c r="AO79" s="336">
        <f t="shared" si="284"/>
        <v>0</v>
      </c>
      <c r="AP79" s="275"/>
      <c r="AQ79" s="356"/>
      <c r="AR79" s="356"/>
      <c r="AS79" s="357"/>
      <c r="AT79" s="358"/>
      <c r="AU79" s="359"/>
      <c r="AV79" s="359"/>
      <c r="AW79" s="275" t="s">
        <v>93</v>
      </c>
      <c r="AX79" s="275" t="s">
        <v>892</v>
      </c>
      <c r="AY79" s="159">
        <v>45291</v>
      </c>
      <c r="AZ79" s="159"/>
      <c r="BA79" s="344" t="s">
        <v>887</v>
      </c>
      <c r="BB79" s="286"/>
      <c r="BC79" s="286"/>
      <c r="BD79" s="286"/>
      <c r="BE79" s="286"/>
      <c r="BF79" s="286"/>
      <c r="BG79" s="286"/>
      <c r="BH79" s="286"/>
    </row>
    <row r="80" spans="1:60 16365:16384" ht="40.5" hidden="1" customHeight="1" x14ac:dyDescent="0.2">
      <c r="A80" s="362">
        <v>24</v>
      </c>
      <c r="B80" s="363" t="s">
        <v>197</v>
      </c>
      <c r="C80" s="356" t="str">
        <f>+VLOOKUP(B80,$A$770:$B$812,2,0)</f>
        <v xml:space="preserve"> LINA MARÍA SUÁREZ GUZMÁN</v>
      </c>
      <c r="D80" s="359" t="s">
        <v>154</v>
      </c>
      <c r="E80" s="356" t="str">
        <f>IF(D80=$D$740,$E$740,IF(D80=$D$741,$E$741,IF(D80=$D$742,$E$742,IF(D80=$D$743,$E$743,IF(D80=$D$744,$E$744,IF(D80=$D$745,$E$745,IF(D80=$D$746,$E$746,IF(D80=$D$747,$E$747,IF(D80=$D$748,$E$748,IF(D80=$D$749,$E$749,IF(D80=VICERRECTORÍA_ACADÉMICA_,$BF$740,IF(D80=_VICERRECTORÍA_INVESTIGACIONES_INNOVACIÓN_Y_EXTENSIÓN_,$BF$741,IF(D80=PLANEACIÓN_,$BF$742,IF(D80=VICERRECTORÍA_ADMINISTRATIVA_FINANCIERA_,$BF$743,IF(D80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80" s="364" t="s">
        <v>276</v>
      </c>
      <c r="G80" s="275" t="s">
        <v>271</v>
      </c>
      <c r="H80" s="275" t="s">
        <v>35</v>
      </c>
      <c r="I80" s="161" t="s">
        <v>904</v>
      </c>
      <c r="J80" s="364" t="s">
        <v>112</v>
      </c>
      <c r="K80" s="363" t="s">
        <v>905</v>
      </c>
      <c r="L80" s="363" t="s">
        <v>906</v>
      </c>
      <c r="M80" s="363" t="s">
        <v>907</v>
      </c>
      <c r="N80" s="364" t="s">
        <v>105</v>
      </c>
      <c r="O80" s="365">
        <f>IF(N80="ALTA",5,IF(N80="MEDIO ALTA",4,IF(N80="MEDIA",3,IF(N80="MEDIO BAJA",2,IF(N80="BAJA",1,0)))))</f>
        <v>3</v>
      </c>
      <c r="P80" s="364" t="s">
        <v>144</v>
      </c>
      <c r="Q80" s="365">
        <f>IF(P80="ALTO",5,IF(P80="MEDIO ALTO",4,IF(P80="MEDIO",3,IF(P80="MEDIO BAJO",2,IF(P80="BAJO",1,0)))))</f>
        <v>4</v>
      </c>
      <c r="R80" s="365">
        <f>Q80*O80</f>
        <v>12</v>
      </c>
      <c r="S80" s="162" t="s">
        <v>398</v>
      </c>
      <c r="T80" s="334">
        <f t="shared" si="280"/>
        <v>4</v>
      </c>
      <c r="U80" s="356">
        <f t="shared" ref="U80" si="300">ROUND(AVERAGEIF(T80:T82,"&gt;0"),0)</f>
        <v>3</v>
      </c>
      <c r="V80" s="356">
        <f t="shared" ref="V80:V143" si="301">U80*0.6</f>
        <v>1.7999999999999998</v>
      </c>
      <c r="W80" s="275" t="s">
        <v>908</v>
      </c>
      <c r="X80" s="364">
        <f>IF(S80="No_existen",5*$X$10,Y80*$X$10)</f>
        <v>0.15000000000000002</v>
      </c>
      <c r="Y80" s="368">
        <f t="shared" ref="Y80" si="302">ROUND(AVERAGEIF(Z80:Z82,"&gt;0"),0)</f>
        <v>3</v>
      </c>
      <c r="Z80" s="335">
        <f t="shared" si="281"/>
        <v>2</v>
      </c>
      <c r="AA80" s="275" t="s">
        <v>331</v>
      </c>
      <c r="AB80" s="275"/>
      <c r="AC80" s="368">
        <f t="shared" ref="AC80" si="303">IF(S80="No_existen",5*$AC$10,AD80*$AC$10)</f>
        <v>0.15</v>
      </c>
      <c r="AD80" s="356">
        <f t="shared" ref="AD80" si="304">ROUND(AVERAGEIF(AE80:AE82,"&gt;0"),0)</f>
        <v>1</v>
      </c>
      <c r="AE80" s="336">
        <f t="shared" si="282"/>
        <v>1</v>
      </c>
      <c r="AF80" s="275" t="s">
        <v>307</v>
      </c>
      <c r="AG80" s="275" t="s">
        <v>909</v>
      </c>
      <c r="AH80" s="368">
        <f t="shared" ref="AH80" si="305">IF(S80="No_existen",5*$AH$10,AI80*$AH$10)</f>
        <v>0.1</v>
      </c>
      <c r="AI80" s="356">
        <f t="shared" ref="AI80" si="306">ROUND(AVERAGEIF(AJ80:AJ82,"&gt;0"),0)</f>
        <v>1</v>
      </c>
      <c r="AJ80" s="336">
        <f t="shared" si="283"/>
        <v>1</v>
      </c>
      <c r="AK80" s="275" t="s">
        <v>304</v>
      </c>
      <c r="AL80" s="275" t="s">
        <v>312</v>
      </c>
      <c r="AM80" s="368">
        <f t="shared" ref="AM80" si="307">IF(S80="No_existen",5*$AM$10,AN80*$AM$10)</f>
        <v>0.4</v>
      </c>
      <c r="AN80" s="356">
        <f t="shared" ref="AN80" si="308">ROUND(AVERAGEIF(AO80:AO82,"&gt;0"),0)</f>
        <v>4</v>
      </c>
      <c r="AO80" s="336">
        <f t="shared" si="284"/>
        <v>4</v>
      </c>
      <c r="AP80" s="275" t="s">
        <v>593</v>
      </c>
      <c r="AQ80" s="356">
        <f t="shared" ref="AQ80" si="309">ROUND(AVERAGE(U80,Y80,AD80,AI80,AN80),0)</f>
        <v>2</v>
      </c>
      <c r="AR80" s="356" t="str">
        <f t="shared" ref="AR80" si="310">IF(AQ80&lt;1.5,"FUERTE",IF(AND(AQ80&gt;=1.5,AQ80&lt;2.5),"ACEPTABLE",IF(AQ80&gt;=5,"INEXISTENTE","DÉBIL")))</f>
        <v>ACEPTABLE</v>
      </c>
      <c r="AS80" s="357">
        <f t="shared" ref="AS80" si="311">IF(R80=0,0,ROUND((R80*AQ80),0))</f>
        <v>24</v>
      </c>
      <c r="AT80" s="358" t="str">
        <f t="shared" ref="AT80" si="312">IF(AS80&gt;=36,"GRAVE", IF(AS80&lt;=10, "LEVE", "MODERADO"))</f>
        <v>MODERADO</v>
      </c>
      <c r="AU80" s="363" t="s">
        <v>910</v>
      </c>
      <c r="AV80" s="369" t="s">
        <v>911</v>
      </c>
      <c r="AW80" s="275" t="s">
        <v>93</v>
      </c>
      <c r="AX80" s="275" t="s">
        <v>912</v>
      </c>
      <c r="AY80" s="159">
        <v>45275</v>
      </c>
      <c r="AZ80" s="159"/>
      <c r="BA80" s="164" t="s">
        <v>913</v>
      </c>
      <c r="XEK80" s="377"/>
      <c r="XEL80" s="364"/>
      <c r="XEM80" s="356"/>
      <c r="XEN80" s="359"/>
      <c r="XEO80" s="356"/>
      <c r="XEP80" s="364"/>
      <c r="XEQ80" s="275"/>
      <c r="XER80" s="275"/>
      <c r="XES80" s="275"/>
      <c r="XET80" s="364"/>
      <c r="XEU80" s="364"/>
      <c r="XEV80" s="364"/>
      <c r="XEW80" s="364"/>
      <c r="XEX80" s="364"/>
      <c r="XEY80" s="364"/>
      <c r="XEZ80" s="383"/>
      <c r="XFA80" s="162"/>
      <c r="XFB80" s="275"/>
      <c r="XFC80" s="275"/>
      <c r="XFD80" s="275"/>
    </row>
    <row r="81" spans="1:60 16365:16384" ht="40.5" hidden="1" customHeight="1" x14ac:dyDescent="0.2">
      <c r="A81" s="362"/>
      <c r="B81" s="363"/>
      <c r="C81" s="356"/>
      <c r="D81" s="359"/>
      <c r="E81" s="356"/>
      <c r="F81" s="364"/>
      <c r="G81" s="275" t="s">
        <v>271</v>
      </c>
      <c r="H81" s="275" t="s">
        <v>35</v>
      </c>
      <c r="I81" s="161" t="s">
        <v>914</v>
      </c>
      <c r="J81" s="364"/>
      <c r="K81" s="363"/>
      <c r="L81" s="363"/>
      <c r="M81" s="363"/>
      <c r="N81" s="364"/>
      <c r="O81" s="365"/>
      <c r="P81" s="364"/>
      <c r="Q81" s="365"/>
      <c r="R81" s="365"/>
      <c r="S81" s="162" t="s">
        <v>326</v>
      </c>
      <c r="T81" s="334">
        <f t="shared" si="280"/>
        <v>2</v>
      </c>
      <c r="U81" s="356"/>
      <c r="V81" s="356"/>
      <c r="W81" s="275" t="s">
        <v>915</v>
      </c>
      <c r="X81" s="364"/>
      <c r="Y81" s="368"/>
      <c r="Z81" s="335">
        <f t="shared" si="281"/>
        <v>4</v>
      </c>
      <c r="AA81" s="275" t="s">
        <v>330</v>
      </c>
      <c r="AB81" s="275"/>
      <c r="AC81" s="368"/>
      <c r="AD81" s="356"/>
      <c r="AE81" s="336">
        <f t="shared" si="282"/>
        <v>1</v>
      </c>
      <c r="AF81" s="275" t="s">
        <v>307</v>
      </c>
      <c r="AG81" s="275" t="s">
        <v>916</v>
      </c>
      <c r="AH81" s="368"/>
      <c r="AI81" s="356"/>
      <c r="AJ81" s="336">
        <f t="shared" si="283"/>
        <v>1</v>
      </c>
      <c r="AK81" s="275" t="s">
        <v>304</v>
      </c>
      <c r="AL81" s="275" t="s">
        <v>312</v>
      </c>
      <c r="AM81" s="368"/>
      <c r="AN81" s="356"/>
      <c r="AO81" s="336">
        <f t="shared" si="284"/>
        <v>4</v>
      </c>
      <c r="AP81" s="275" t="s">
        <v>593</v>
      </c>
      <c r="AQ81" s="356"/>
      <c r="AR81" s="356"/>
      <c r="AS81" s="357"/>
      <c r="AT81" s="358"/>
      <c r="AU81" s="363"/>
      <c r="AV81" s="363"/>
      <c r="AW81" s="275" t="s">
        <v>93</v>
      </c>
      <c r="AX81" s="275" t="s">
        <v>917</v>
      </c>
      <c r="AY81" s="159">
        <v>45275</v>
      </c>
      <c r="AZ81" s="159"/>
      <c r="BA81" s="164" t="s">
        <v>235</v>
      </c>
      <c r="XEK81" s="378"/>
      <c r="XEL81" s="364"/>
      <c r="XEM81" s="356"/>
      <c r="XEN81" s="359"/>
      <c r="XEO81" s="356"/>
      <c r="XEP81" s="364"/>
      <c r="XEQ81" s="275"/>
      <c r="XER81" s="275"/>
      <c r="XES81" s="275"/>
      <c r="XET81" s="364"/>
      <c r="XEU81" s="364"/>
      <c r="XEV81" s="364"/>
      <c r="XEW81" s="364"/>
      <c r="XEX81" s="364"/>
      <c r="XEY81" s="364"/>
      <c r="XEZ81" s="383"/>
      <c r="XFA81" s="162"/>
      <c r="XFB81" s="275"/>
      <c r="XFC81" s="275"/>
      <c r="XFD81" s="275"/>
    </row>
    <row r="82" spans="1:60 16365:16384" ht="40.5" hidden="1" customHeight="1" x14ac:dyDescent="0.2">
      <c r="A82" s="362"/>
      <c r="B82" s="363"/>
      <c r="C82" s="356"/>
      <c r="D82" s="359"/>
      <c r="E82" s="356"/>
      <c r="F82" s="364"/>
      <c r="G82" s="275"/>
      <c r="H82" s="275"/>
      <c r="I82" s="162"/>
      <c r="J82" s="364"/>
      <c r="K82" s="363"/>
      <c r="L82" s="363"/>
      <c r="M82" s="363"/>
      <c r="N82" s="364"/>
      <c r="O82" s="365"/>
      <c r="P82" s="364"/>
      <c r="Q82" s="365"/>
      <c r="R82" s="365"/>
      <c r="S82" s="162"/>
      <c r="T82" s="334">
        <f t="shared" si="280"/>
        <v>0</v>
      </c>
      <c r="U82" s="356"/>
      <c r="V82" s="356"/>
      <c r="W82" s="275"/>
      <c r="X82" s="364"/>
      <c r="Y82" s="368"/>
      <c r="Z82" s="335">
        <f t="shared" si="281"/>
        <v>0</v>
      </c>
      <c r="AA82" s="275"/>
      <c r="AB82" s="275"/>
      <c r="AC82" s="368"/>
      <c r="AD82" s="356"/>
      <c r="AE82" s="336">
        <f t="shared" si="282"/>
        <v>0</v>
      </c>
      <c r="AF82" s="275"/>
      <c r="AG82" s="275"/>
      <c r="AH82" s="368"/>
      <c r="AI82" s="356"/>
      <c r="AJ82" s="336">
        <f t="shared" si="283"/>
        <v>0</v>
      </c>
      <c r="AK82" s="275"/>
      <c r="AL82" s="275"/>
      <c r="AM82" s="368"/>
      <c r="AN82" s="356"/>
      <c r="AO82" s="336">
        <f t="shared" si="284"/>
        <v>0</v>
      </c>
      <c r="AP82" s="275"/>
      <c r="AQ82" s="356"/>
      <c r="AR82" s="356"/>
      <c r="AS82" s="357"/>
      <c r="AT82" s="358"/>
      <c r="AU82" s="363"/>
      <c r="AV82" s="363"/>
      <c r="AW82" s="275"/>
      <c r="AX82" s="275"/>
      <c r="AY82" s="159"/>
      <c r="AZ82" s="159"/>
      <c r="BA82" s="344"/>
      <c r="XEK82" s="379"/>
      <c r="XEL82" s="364"/>
      <c r="XEM82" s="356"/>
      <c r="XEN82" s="359"/>
      <c r="XEO82" s="356"/>
      <c r="XEP82" s="364"/>
      <c r="XEQ82" s="275"/>
      <c r="XER82" s="275"/>
      <c r="XES82" s="275"/>
      <c r="XET82" s="364"/>
      <c r="XEU82" s="364"/>
      <c r="XEV82" s="364"/>
      <c r="XEW82" s="364"/>
      <c r="XEX82" s="364"/>
      <c r="XEY82" s="364"/>
      <c r="XEZ82" s="383"/>
      <c r="XFA82" s="162"/>
      <c r="XFB82" s="275"/>
      <c r="XFC82" s="275"/>
      <c r="XFD82" s="275"/>
    </row>
    <row r="83" spans="1:60 16365:16384" ht="40.5" customHeight="1" x14ac:dyDescent="0.2">
      <c r="A83" s="362">
        <v>25</v>
      </c>
      <c r="B83" s="363" t="s">
        <v>197</v>
      </c>
      <c r="C83" s="356" t="str">
        <f>+VLOOKUP(B83,$A$770:$B$812,2,0)</f>
        <v xml:space="preserve"> LINA MARÍA SUÁREZ GUZMÁN</v>
      </c>
      <c r="D83" s="359" t="s">
        <v>166</v>
      </c>
      <c r="E83" s="356" t="str">
        <f>IF(D83=$D$740,$E$740,IF(D83=$D$741,$E$741,IF(D83=$D$742,$E$742,IF(D83=$D$743,$E$743,IF(D83=$D$744,$E$744,IF(D83=$D$745,$E$745,IF(D83=$D$746,$E$746,IF(D83=$D$747,$E$747,IF(D83=$D$748,$E$748,IF(D83=$D$749,$E$749,IF(D83=VICERRECTORÍA_ACADÉMICA_,$BF$740,IF(D83=_VICERRECTORÍA_INVESTIGACIONES_INNOVACIÓN_Y_EXTENSIÓN_,$BF$741,IF(D83=PLANEACIÓN_,$BF$742,IF(D83=VICERRECTORÍA_ADMINISTRATIVA_FINANCIERA_,$BF$743,IF(D83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3" s="364" t="s">
        <v>276</v>
      </c>
      <c r="G83" s="275" t="s">
        <v>272</v>
      </c>
      <c r="H83" s="275" t="s">
        <v>39</v>
      </c>
      <c r="I83" s="162" t="s">
        <v>918</v>
      </c>
      <c r="J83" s="364" t="s">
        <v>106</v>
      </c>
      <c r="K83" s="364" t="s">
        <v>919</v>
      </c>
      <c r="L83" s="364" t="s">
        <v>920</v>
      </c>
      <c r="M83" s="364" t="s">
        <v>921</v>
      </c>
      <c r="N83" s="364" t="s">
        <v>105</v>
      </c>
      <c r="O83" s="365">
        <f>IF(N83="ALTA",5,IF(N83="MEDIO ALTA",4,IF(N83="MEDIA",3,IF(N83="MEDIO BAJA",2,IF(N83="BAJA",1,0)))))</f>
        <v>3</v>
      </c>
      <c r="P83" s="364" t="s">
        <v>140</v>
      </c>
      <c r="Q83" s="365">
        <f>IF(P83="ALTO",5,IF(P83="MEDIO ALTO",4,IF(P83="MEDIO",3,IF(P83="MEDIO BAJO",2,IF(P83="BAJO",1,0)))))</f>
        <v>5</v>
      </c>
      <c r="R83" s="365">
        <f>Q83*O83</f>
        <v>15</v>
      </c>
      <c r="S83" s="162" t="s">
        <v>327</v>
      </c>
      <c r="T83" s="334">
        <f t="shared" si="280"/>
        <v>1</v>
      </c>
      <c r="U83" s="356">
        <f t="shared" ref="U83" si="313">ROUND(AVERAGEIF(T83:T85,"&gt;0"),0)</f>
        <v>2</v>
      </c>
      <c r="V83" s="356">
        <f t="shared" si="301"/>
        <v>1.2</v>
      </c>
      <c r="W83" s="275" t="s">
        <v>922</v>
      </c>
      <c r="X83" s="364">
        <f>IF(S83="No_existen",5*$X$10,Y83*$X$10)</f>
        <v>0.1</v>
      </c>
      <c r="Y83" s="368">
        <f t="shared" ref="Y83" si="314">ROUND(AVERAGEIF(Z83:Z85,"&gt;0"),0)</f>
        <v>2</v>
      </c>
      <c r="Z83" s="335">
        <f t="shared" si="281"/>
        <v>2</v>
      </c>
      <c r="AA83" s="275" t="s">
        <v>331</v>
      </c>
      <c r="AB83" s="275"/>
      <c r="AC83" s="368">
        <f t="shared" ref="AC83" si="315">IF(S83="No_existen",5*$AC$10,AD83*$AC$10)</f>
        <v>0.15</v>
      </c>
      <c r="AD83" s="356">
        <f t="shared" ref="AD83" si="316">ROUND(AVERAGEIF(AE83:AE85,"&gt;0"),0)</f>
        <v>1</v>
      </c>
      <c r="AE83" s="336">
        <f t="shared" si="282"/>
        <v>1</v>
      </c>
      <c r="AF83" s="275" t="s">
        <v>307</v>
      </c>
      <c r="AG83" s="275" t="s">
        <v>923</v>
      </c>
      <c r="AH83" s="368">
        <f t="shared" ref="AH83" si="317">IF(S83="No_existen",5*$AH$10,AI83*$AH$10)</f>
        <v>0.1</v>
      </c>
      <c r="AI83" s="356">
        <f t="shared" ref="AI83" si="318">ROUND(AVERAGEIF(AJ83:AJ85,"&gt;0"),0)</f>
        <v>1</v>
      </c>
      <c r="AJ83" s="336">
        <f t="shared" si="283"/>
        <v>1</v>
      </c>
      <c r="AK83" s="275" t="s">
        <v>304</v>
      </c>
      <c r="AL83" s="275" t="s">
        <v>312</v>
      </c>
      <c r="AM83" s="368">
        <f t="shared" ref="AM83" si="319">IF(S83="No_existen",5*$AM$10,AN83*$AM$10)</f>
        <v>0.2</v>
      </c>
      <c r="AN83" s="356">
        <f t="shared" ref="AN83" si="320">ROUND(AVERAGEIF(AO83:AO85,"&gt;0"),0)</f>
        <v>2</v>
      </c>
      <c r="AO83" s="336">
        <f t="shared" si="284"/>
        <v>1</v>
      </c>
      <c r="AP83" s="275" t="s">
        <v>592</v>
      </c>
      <c r="AQ83" s="356">
        <f t="shared" ref="AQ83" si="321">ROUND(AVERAGE(U83,Y83,AD83,AI83,AN83),0)</f>
        <v>2</v>
      </c>
      <c r="AR83" s="356" t="str">
        <f t="shared" ref="AR83" si="322">IF(AQ83&lt;1.5,"FUERTE",IF(AND(AQ83&gt;=1.5,AQ83&lt;2.5),"ACEPTABLE",IF(AQ83&gt;=5,"INEXISTENTE","DÉBIL")))</f>
        <v>ACEPTABLE</v>
      </c>
      <c r="AS83" s="357">
        <f t="shared" ref="AS83" si="323">IF(R83=0,0,ROUND((R83*AQ83),0))</f>
        <v>30</v>
      </c>
      <c r="AT83" s="358" t="str">
        <f t="shared" ref="AT83" si="324">IF(AS83&gt;=36,"GRAVE", IF(AS83&lt;=10, "LEVE", "MODERADO"))</f>
        <v>MODERADO</v>
      </c>
      <c r="AU83" s="366" t="s">
        <v>924</v>
      </c>
      <c r="AV83" s="367" t="s">
        <v>925</v>
      </c>
      <c r="AW83" s="275" t="s">
        <v>94</v>
      </c>
      <c r="AX83" s="275" t="s">
        <v>926</v>
      </c>
      <c r="AY83" s="159">
        <v>45275</v>
      </c>
      <c r="AZ83" s="159"/>
      <c r="BA83" s="344"/>
      <c r="XEK83" s="377"/>
      <c r="XEL83" s="364"/>
      <c r="XEM83" s="356"/>
      <c r="XEN83" s="359"/>
      <c r="XEO83" s="356"/>
      <c r="XEP83" s="364"/>
      <c r="XEQ83" s="275"/>
      <c r="XER83" s="275"/>
      <c r="XES83" s="275"/>
      <c r="XET83" s="364"/>
      <c r="XEU83" s="364"/>
      <c r="XEV83" s="364"/>
      <c r="XEW83" s="364"/>
      <c r="XEX83" s="364"/>
      <c r="XEY83" s="364"/>
      <c r="XEZ83" s="383"/>
      <c r="XFA83" s="162"/>
      <c r="XFB83" s="275"/>
      <c r="XFC83" s="275"/>
      <c r="XFD83" s="275"/>
    </row>
    <row r="84" spans="1:60 16365:16384" ht="40.5" hidden="1" customHeight="1" x14ac:dyDescent="0.2">
      <c r="A84" s="362"/>
      <c r="B84" s="363"/>
      <c r="C84" s="356"/>
      <c r="D84" s="359"/>
      <c r="E84" s="356"/>
      <c r="F84" s="364"/>
      <c r="G84" s="275" t="s">
        <v>271</v>
      </c>
      <c r="H84" s="275" t="s">
        <v>36</v>
      </c>
      <c r="I84" s="162" t="s">
        <v>927</v>
      </c>
      <c r="J84" s="364"/>
      <c r="K84" s="364"/>
      <c r="L84" s="364"/>
      <c r="M84" s="364"/>
      <c r="N84" s="364"/>
      <c r="O84" s="365"/>
      <c r="P84" s="364"/>
      <c r="Q84" s="365"/>
      <c r="R84" s="365"/>
      <c r="S84" s="162" t="s">
        <v>327</v>
      </c>
      <c r="T84" s="334">
        <f t="shared" si="280"/>
        <v>1</v>
      </c>
      <c r="U84" s="356"/>
      <c r="V84" s="356"/>
      <c r="W84" s="275" t="s">
        <v>928</v>
      </c>
      <c r="X84" s="364"/>
      <c r="Y84" s="368"/>
      <c r="Z84" s="335">
        <f t="shared" si="281"/>
        <v>2</v>
      </c>
      <c r="AA84" s="275" t="s">
        <v>331</v>
      </c>
      <c r="AB84" s="275"/>
      <c r="AC84" s="368"/>
      <c r="AD84" s="356"/>
      <c r="AE84" s="336">
        <f t="shared" si="282"/>
        <v>1</v>
      </c>
      <c r="AF84" s="275" t="s">
        <v>307</v>
      </c>
      <c r="AG84" s="275" t="s">
        <v>929</v>
      </c>
      <c r="AH84" s="368"/>
      <c r="AI84" s="356"/>
      <c r="AJ84" s="336">
        <f t="shared" si="283"/>
        <v>1</v>
      </c>
      <c r="AK84" s="275" t="s">
        <v>304</v>
      </c>
      <c r="AL84" s="275" t="s">
        <v>312</v>
      </c>
      <c r="AM84" s="368"/>
      <c r="AN84" s="356"/>
      <c r="AO84" s="336">
        <f t="shared" si="284"/>
        <v>4</v>
      </c>
      <c r="AP84" s="275" t="s">
        <v>593</v>
      </c>
      <c r="AQ84" s="356"/>
      <c r="AR84" s="356"/>
      <c r="AS84" s="357"/>
      <c r="AT84" s="358"/>
      <c r="AU84" s="366"/>
      <c r="AV84" s="366"/>
      <c r="AW84" s="275" t="s">
        <v>93</v>
      </c>
      <c r="AX84" s="275" t="s">
        <v>930</v>
      </c>
      <c r="AY84" s="159">
        <v>45275</v>
      </c>
      <c r="AZ84" s="159"/>
      <c r="BA84" s="164" t="s">
        <v>931</v>
      </c>
      <c r="XEK84" s="378"/>
      <c r="XEL84" s="364"/>
      <c r="XEM84" s="356"/>
      <c r="XEN84" s="359"/>
      <c r="XEO84" s="356"/>
      <c r="XEP84" s="364"/>
      <c r="XEQ84" s="275"/>
      <c r="XER84" s="275"/>
      <c r="XES84" s="275"/>
      <c r="XET84" s="364"/>
      <c r="XEU84" s="364"/>
      <c r="XEV84" s="364"/>
      <c r="XEW84" s="364"/>
      <c r="XEX84" s="364"/>
      <c r="XEY84" s="364"/>
      <c r="XEZ84" s="383"/>
      <c r="XFA84" s="162"/>
      <c r="XFB84" s="275"/>
      <c r="XFC84" s="275"/>
      <c r="XFD84" s="275"/>
    </row>
    <row r="85" spans="1:60 16365:16384" ht="40.5" hidden="1" customHeight="1" x14ac:dyDescent="0.2">
      <c r="A85" s="362"/>
      <c r="B85" s="363"/>
      <c r="C85" s="356"/>
      <c r="D85" s="359"/>
      <c r="E85" s="356"/>
      <c r="F85" s="364"/>
      <c r="G85" s="275"/>
      <c r="H85" s="275"/>
      <c r="I85" s="162"/>
      <c r="J85" s="364"/>
      <c r="K85" s="364"/>
      <c r="L85" s="364"/>
      <c r="M85" s="364"/>
      <c r="N85" s="364"/>
      <c r="O85" s="365"/>
      <c r="P85" s="364"/>
      <c r="Q85" s="365"/>
      <c r="R85" s="365"/>
      <c r="S85" s="162" t="s">
        <v>333</v>
      </c>
      <c r="T85" s="334">
        <f t="shared" si="280"/>
        <v>3</v>
      </c>
      <c r="U85" s="356"/>
      <c r="V85" s="356"/>
      <c r="W85" s="275" t="s">
        <v>932</v>
      </c>
      <c r="X85" s="364"/>
      <c r="Y85" s="368"/>
      <c r="Z85" s="335">
        <f t="shared" si="281"/>
        <v>2</v>
      </c>
      <c r="AA85" s="275" t="s">
        <v>331</v>
      </c>
      <c r="AB85" s="275"/>
      <c r="AC85" s="368"/>
      <c r="AD85" s="356"/>
      <c r="AE85" s="336">
        <f t="shared" si="282"/>
        <v>1</v>
      </c>
      <c r="AF85" s="275" t="s">
        <v>307</v>
      </c>
      <c r="AG85" s="275" t="s">
        <v>929</v>
      </c>
      <c r="AH85" s="368"/>
      <c r="AI85" s="356"/>
      <c r="AJ85" s="336">
        <f t="shared" si="283"/>
        <v>1</v>
      </c>
      <c r="AK85" s="275" t="s">
        <v>304</v>
      </c>
      <c r="AL85" s="275" t="s">
        <v>319</v>
      </c>
      <c r="AM85" s="368"/>
      <c r="AN85" s="356"/>
      <c r="AO85" s="336">
        <f t="shared" si="284"/>
        <v>1</v>
      </c>
      <c r="AP85" s="275" t="s">
        <v>592</v>
      </c>
      <c r="AQ85" s="356"/>
      <c r="AR85" s="356"/>
      <c r="AS85" s="357"/>
      <c r="AT85" s="358"/>
      <c r="AU85" s="366"/>
      <c r="AV85" s="366"/>
      <c r="AW85" s="275" t="s">
        <v>93</v>
      </c>
      <c r="AX85" s="275" t="s">
        <v>933</v>
      </c>
      <c r="AY85" s="159">
        <v>45275</v>
      </c>
      <c r="AZ85" s="159"/>
      <c r="BA85" s="164" t="s">
        <v>934</v>
      </c>
      <c r="XEK85" s="379"/>
      <c r="XEL85" s="364"/>
      <c r="XEM85" s="356"/>
      <c r="XEN85" s="359"/>
      <c r="XEO85" s="356"/>
      <c r="XEP85" s="364"/>
      <c r="XEQ85" s="275"/>
      <c r="XER85" s="275"/>
      <c r="XES85" s="275"/>
      <c r="XET85" s="364"/>
      <c r="XEU85" s="364"/>
      <c r="XEV85" s="364"/>
      <c r="XEW85" s="364"/>
      <c r="XEX85" s="364"/>
      <c r="XEY85" s="364"/>
      <c r="XEZ85" s="383"/>
      <c r="XFA85" s="162"/>
      <c r="XFB85" s="275"/>
      <c r="XFC85" s="275"/>
      <c r="XFD85" s="275"/>
    </row>
    <row r="86" spans="1:60 16365:16384" ht="40.5" customHeight="1" x14ac:dyDescent="0.2">
      <c r="A86" s="362">
        <v>26</v>
      </c>
      <c r="B86" s="363" t="s">
        <v>197</v>
      </c>
      <c r="C86" s="356" t="str">
        <f>+VLOOKUP(B86,$A$770:$B$812,2,0)</f>
        <v xml:space="preserve"> LINA MARÍA SUÁREZ GUZMÁN</v>
      </c>
      <c r="D86" s="359" t="s">
        <v>166</v>
      </c>
      <c r="E86" s="356" t="str">
        <f>IF(D86=$D$740,$E$740,IF(D86=$D$741,$E$741,IF(D86=$D$742,$E$742,IF(D86=$D$743,$E$743,IF(D86=$D$744,$E$744,IF(D86=$D$745,$E$745,IF(D86=$D$746,$E$746,IF(D86=$D$747,$E$747,IF(D86=$D$748,$E$748,IF(D86=$D$749,$E$749,IF(D86=VICERRECTORÍA_ACADÉMICA_,$BF$740,IF(D86=_VICERRECTORÍA_INVESTIGACIONES_INNOVACIÓN_Y_EXTENSIÓN_,$BF$741,IF(D86=PLANEACIÓN_,$BF$742,IF(D86=VICERRECTORÍA_ADMINISTRATIVA_FINANCIERA_,$BF$743,IF(D86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6" s="364" t="s">
        <v>276</v>
      </c>
      <c r="G86" s="275" t="s">
        <v>271</v>
      </c>
      <c r="H86" s="275" t="s">
        <v>36</v>
      </c>
      <c r="I86" s="162" t="s">
        <v>935</v>
      </c>
      <c r="J86" s="364" t="s">
        <v>108</v>
      </c>
      <c r="K86" s="364" t="s">
        <v>936</v>
      </c>
      <c r="L86" s="364" t="s">
        <v>937</v>
      </c>
      <c r="M86" s="364" t="s">
        <v>938</v>
      </c>
      <c r="N86" s="364" t="s">
        <v>128</v>
      </c>
      <c r="O86" s="365">
        <f t="shared" ref="O86" si="325">IF(N86="ALTA",5,IF(N86="MEDIO ALTA",4,IF(N86="MEDIA",3,IF(N86="MEDIO BAJA",2,IF(N86="BAJA",1,0)))))</f>
        <v>1</v>
      </c>
      <c r="P86" s="364" t="s">
        <v>144</v>
      </c>
      <c r="Q86" s="365">
        <f t="shared" ref="Q86:Q92" si="326">IF(P86="ALTO",5,IF(P86="MEDIO ALTO",4,IF(P86="MEDIO",3,IF(P86="MEDIO BAJO",2,IF(P86="BAJO",1,0)))))</f>
        <v>4</v>
      </c>
      <c r="R86" s="365">
        <f>Q86*O86</f>
        <v>4</v>
      </c>
      <c r="S86" s="162" t="s">
        <v>326</v>
      </c>
      <c r="T86" s="334">
        <f t="shared" si="280"/>
        <v>2</v>
      </c>
      <c r="U86" s="356">
        <f t="shared" ref="U86" si="327">ROUND(AVERAGEIF(T86:T88,"&gt;0"),0)</f>
        <v>2</v>
      </c>
      <c r="V86" s="356">
        <f t="shared" si="301"/>
        <v>1.2</v>
      </c>
      <c r="W86" s="275" t="s">
        <v>939</v>
      </c>
      <c r="X86" s="364">
        <f>IF(S86="No_existen",5*$X$10,Y86*$X$10)</f>
        <v>0.1</v>
      </c>
      <c r="Y86" s="368">
        <f t="shared" ref="Y86" si="328">ROUND(AVERAGEIF(Z86:Z88,"&gt;0"),0)</f>
        <v>2</v>
      </c>
      <c r="Z86" s="335">
        <f t="shared" si="281"/>
        <v>2</v>
      </c>
      <c r="AA86" s="275" t="s">
        <v>331</v>
      </c>
      <c r="AB86" s="275"/>
      <c r="AC86" s="368">
        <f t="shared" ref="AC86" si="329">IF(S86="No_existen",5*$AC$10,AD86*$AC$10)</f>
        <v>0.15</v>
      </c>
      <c r="AD86" s="356">
        <f t="shared" ref="AD86" si="330">ROUND(AVERAGEIF(AE86:AE88,"&gt;0"),0)</f>
        <v>1</v>
      </c>
      <c r="AE86" s="336">
        <f t="shared" si="282"/>
        <v>1</v>
      </c>
      <c r="AF86" s="275" t="s">
        <v>307</v>
      </c>
      <c r="AG86" s="275" t="s">
        <v>940</v>
      </c>
      <c r="AH86" s="368">
        <f t="shared" ref="AH86" si="331">IF(S86="No_existen",5*$AH$10,AI86*$AH$10)</f>
        <v>0.1</v>
      </c>
      <c r="AI86" s="356">
        <f t="shared" ref="AI86" si="332">ROUND(AVERAGEIF(AJ86:AJ88,"&gt;0"),0)</f>
        <v>1</v>
      </c>
      <c r="AJ86" s="336">
        <f t="shared" si="283"/>
        <v>1</v>
      </c>
      <c r="AK86" s="275" t="s">
        <v>304</v>
      </c>
      <c r="AL86" s="275" t="s">
        <v>312</v>
      </c>
      <c r="AM86" s="368">
        <f t="shared" ref="AM86" si="333">IF(S86="No_existen",5*$AM$10,AN86*$AM$10)</f>
        <v>0.4</v>
      </c>
      <c r="AN86" s="356">
        <f t="shared" ref="AN86" si="334">ROUND(AVERAGEIF(AO86:AO88,"&gt;0"),0)</f>
        <v>4</v>
      </c>
      <c r="AO86" s="336">
        <f t="shared" si="284"/>
        <v>4</v>
      </c>
      <c r="AP86" s="275" t="s">
        <v>593</v>
      </c>
      <c r="AQ86" s="356">
        <f t="shared" ref="AQ86" si="335">ROUND(AVERAGE(U86,Y86,AD86,AI86,AN86),0)</f>
        <v>2</v>
      </c>
      <c r="AR86" s="356" t="str">
        <f t="shared" ref="AR86" si="336">IF(AQ86&lt;1.5,"FUERTE",IF(AND(AQ86&gt;=1.5,AQ86&lt;2.5),"ACEPTABLE",IF(AQ86&gt;=5,"INEXISTENTE","DÉBIL")))</f>
        <v>ACEPTABLE</v>
      </c>
      <c r="AS86" s="357">
        <f t="shared" ref="AS86" si="337">IF(R86=0,0,ROUND((R86*AQ86),0))</f>
        <v>8</v>
      </c>
      <c r="AT86" s="358" t="str">
        <f t="shared" ref="AT86" si="338">IF(AS86&gt;=36,"GRAVE", IF(AS86&lt;=10, "LEVE", "MODERADO"))</f>
        <v>LEVE</v>
      </c>
      <c r="AU86" s="366" t="s">
        <v>941</v>
      </c>
      <c r="AV86" s="366" t="s">
        <v>942</v>
      </c>
      <c r="AW86" s="275" t="s">
        <v>90</v>
      </c>
      <c r="AX86" s="275"/>
      <c r="AY86" s="159"/>
      <c r="AZ86" s="159"/>
      <c r="BA86" s="344"/>
      <c r="BB86" s="286"/>
      <c r="BC86" s="286"/>
      <c r="BD86" s="286"/>
      <c r="BE86" s="286"/>
      <c r="BF86" s="286"/>
      <c r="BG86" s="286"/>
      <c r="BH86" s="286"/>
    </row>
    <row r="87" spans="1:60 16365:16384" ht="40.5" hidden="1" customHeight="1" x14ac:dyDescent="0.2">
      <c r="A87" s="362"/>
      <c r="B87" s="363"/>
      <c r="C87" s="356"/>
      <c r="D87" s="359"/>
      <c r="E87" s="356"/>
      <c r="F87" s="364"/>
      <c r="G87" s="275" t="s">
        <v>272</v>
      </c>
      <c r="H87" s="275" t="s">
        <v>39</v>
      </c>
      <c r="I87" s="162" t="s">
        <v>943</v>
      </c>
      <c r="J87" s="364"/>
      <c r="K87" s="364"/>
      <c r="L87" s="364"/>
      <c r="M87" s="364"/>
      <c r="N87" s="364"/>
      <c r="O87" s="365"/>
      <c r="P87" s="364"/>
      <c r="Q87" s="365"/>
      <c r="R87" s="365"/>
      <c r="S87" s="162" t="s">
        <v>326</v>
      </c>
      <c r="T87" s="334">
        <f t="shared" si="280"/>
        <v>2</v>
      </c>
      <c r="U87" s="356"/>
      <c r="V87" s="356"/>
      <c r="W87" s="275" t="s">
        <v>944</v>
      </c>
      <c r="X87" s="364"/>
      <c r="Y87" s="368"/>
      <c r="Z87" s="335">
        <f t="shared" si="281"/>
        <v>2</v>
      </c>
      <c r="AA87" s="275" t="s">
        <v>331</v>
      </c>
      <c r="AB87" s="275"/>
      <c r="AC87" s="368"/>
      <c r="AD87" s="356"/>
      <c r="AE87" s="336">
        <f t="shared" si="282"/>
        <v>1</v>
      </c>
      <c r="AF87" s="275" t="s">
        <v>307</v>
      </c>
      <c r="AG87" s="275" t="s">
        <v>945</v>
      </c>
      <c r="AH87" s="368"/>
      <c r="AI87" s="356"/>
      <c r="AJ87" s="336">
        <f t="shared" si="283"/>
        <v>1</v>
      </c>
      <c r="AK87" s="275" t="s">
        <v>304</v>
      </c>
      <c r="AL87" s="275" t="s">
        <v>312</v>
      </c>
      <c r="AM87" s="368"/>
      <c r="AN87" s="356"/>
      <c r="AO87" s="336">
        <f t="shared" si="284"/>
        <v>4</v>
      </c>
      <c r="AP87" s="275" t="s">
        <v>593</v>
      </c>
      <c r="AQ87" s="356"/>
      <c r="AR87" s="356"/>
      <c r="AS87" s="357"/>
      <c r="AT87" s="358"/>
      <c r="AU87" s="366"/>
      <c r="AV87" s="366"/>
      <c r="AW87" s="275" t="s">
        <v>90</v>
      </c>
      <c r="AX87" s="275"/>
      <c r="AY87" s="159"/>
      <c r="AZ87" s="159"/>
      <c r="BA87" s="344"/>
      <c r="BB87" s="286"/>
      <c r="BC87" s="286"/>
      <c r="BD87" s="286"/>
      <c r="BE87" s="286"/>
      <c r="BF87" s="286"/>
      <c r="BG87" s="286"/>
      <c r="BH87" s="286"/>
    </row>
    <row r="88" spans="1:60 16365:16384" ht="40.5" hidden="1" customHeight="1" x14ac:dyDescent="0.2">
      <c r="A88" s="362"/>
      <c r="B88" s="363"/>
      <c r="C88" s="356"/>
      <c r="D88" s="359"/>
      <c r="E88" s="356"/>
      <c r="F88" s="364"/>
      <c r="G88" s="275" t="s">
        <v>271</v>
      </c>
      <c r="H88" s="275" t="s">
        <v>34</v>
      </c>
      <c r="I88" s="162" t="s">
        <v>946</v>
      </c>
      <c r="J88" s="364"/>
      <c r="K88" s="364"/>
      <c r="L88" s="364"/>
      <c r="M88" s="364"/>
      <c r="N88" s="364"/>
      <c r="O88" s="365"/>
      <c r="P88" s="364"/>
      <c r="Q88" s="365"/>
      <c r="R88" s="365"/>
      <c r="S88" s="162" t="s">
        <v>326</v>
      </c>
      <c r="T88" s="334">
        <f t="shared" si="280"/>
        <v>2</v>
      </c>
      <c r="U88" s="356"/>
      <c r="V88" s="356"/>
      <c r="W88" s="275" t="s">
        <v>947</v>
      </c>
      <c r="X88" s="364"/>
      <c r="Y88" s="368"/>
      <c r="Z88" s="335">
        <f t="shared" si="281"/>
        <v>2</v>
      </c>
      <c r="AA88" s="275" t="s">
        <v>331</v>
      </c>
      <c r="AB88" s="275"/>
      <c r="AC88" s="368"/>
      <c r="AD88" s="356"/>
      <c r="AE88" s="336">
        <f t="shared" si="282"/>
        <v>1</v>
      </c>
      <c r="AF88" s="275" t="s">
        <v>307</v>
      </c>
      <c r="AG88" s="275" t="s">
        <v>948</v>
      </c>
      <c r="AH88" s="368"/>
      <c r="AI88" s="356"/>
      <c r="AJ88" s="336">
        <f t="shared" si="283"/>
        <v>1</v>
      </c>
      <c r="AK88" s="275" t="s">
        <v>304</v>
      </c>
      <c r="AL88" s="275" t="s">
        <v>312</v>
      </c>
      <c r="AM88" s="368"/>
      <c r="AN88" s="356"/>
      <c r="AO88" s="336">
        <f t="shared" si="284"/>
        <v>4</v>
      </c>
      <c r="AP88" s="275" t="s">
        <v>593</v>
      </c>
      <c r="AQ88" s="356"/>
      <c r="AR88" s="356"/>
      <c r="AS88" s="357"/>
      <c r="AT88" s="358"/>
      <c r="AU88" s="366"/>
      <c r="AV88" s="366"/>
      <c r="AW88" s="275" t="s">
        <v>90</v>
      </c>
      <c r="AX88" s="275"/>
      <c r="AY88" s="159"/>
      <c r="AZ88" s="159"/>
      <c r="BA88" s="344"/>
      <c r="BB88" s="286"/>
      <c r="BC88" s="286"/>
      <c r="BD88" s="286"/>
      <c r="BE88" s="286"/>
      <c r="BF88" s="286"/>
      <c r="BG88" s="286"/>
      <c r="BH88" s="286"/>
    </row>
    <row r="89" spans="1:60 16365:16384" ht="40.5" hidden="1" customHeight="1" x14ac:dyDescent="0.2">
      <c r="A89" s="362">
        <v>27</v>
      </c>
      <c r="B89" s="363" t="s">
        <v>197</v>
      </c>
      <c r="C89" s="356" t="str">
        <f>+VLOOKUP(B89,$A$770:$B$812,2,0)</f>
        <v xml:space="preserve"> LINA MARÍA SUÁREZ GUZMÁN</v>
      </c>
      <c r="D89" s="359" t="s">
        <v>171</v>
      </c>
      <c r="E89" s="356" t="str">
        <f>IF(D89=$D$740,$E$740,IF(D89=$D$741,$E$741,IF(D89=$D$742,$E$742,IF(D89=$D$743,$E$743,IF(D89=$D$744,$E$744,IF(D89=$D$745,$E$745,IF(D89=$D$746,$E$746,IF(D89=$D$747,$E$747,IF(D89=$D$748,$E$748,IF(D89=$D$749,$E$749,IF(D89=VICERRECTORÍA_ACADÉMICA_,$BF$740,IF(D89=_VICERRECTORÍA_INVESTIGACIONES_INNOVACIÓN_Y_EXTENSIÓN_,$BF$741,IF(D89=PLANEACIÓN_,$BF$742,IF(D89=VICERRECTORÍA_ADMINISTRATIVA_FINANCIERA_,$BF$743,IF(D89=VICERRECTORÍA_RESPONSABILIDAD_SOCIAL_Y_BIENESTAR_UNIVERSITARIO_PDI,$BF$744)))))))))))))))</f>
        <v>Promover y facilitar la interacción con la sociedad contribuyendo a la satisfacción de sus demandas, mediante servicios especializados, programas de educación continuada y de proyección social.</v>
      </c>
      <c r="F89" s="364" t="s">
        <v>276</v>
      </c>
      <c r="G89" s="275" t="s">
        <v>272</v>
      </c>
      <c r="H89" s="275" t="s">
        <v>39</v>
      </c>
      <c r="I89" s="163" t="s">
        <v>949</v>
      </c>
      <c r="J89" s="364" t="s">
        <v>110</v>
      </c>
      <c r="K89" s="363" t="s">
        <v>950</v>
      </c>
      <c r="L89" s="363" t="s">
        <v>951</v>
      </c>
      <c r="M89" s="363" t="s">
        <v>952</v>
      </c>
      <c r="N89" s="364" t="s">
        <v>105</v>
      </c>
      <c r="O89" s="365">
        <f t="shared" ref="O89" si="339">IF(N89="ALTA",5,IF(N89="MEDIO ALTA",4,IF(N89="MEDIA",3,IF(N89="MEDIO BAJA",2,IF(N89="BAJA",1,0)))))</f>
        <v>3</v>
      </c>
      <c r="P89" s="364" t="s">
        <v>145</v>
      </c>
      <c r="Q89" s="365">
        <f t="shared" si="326"/>
        <v>2</v>
      </c>
      <c r="R89" s="365">
        <f>Q89*O89</f>
        <v>6</v>
      </c>
      <c r="S89" s="162" t="s">
        <v>327</v>
      </c>
      <c r="T89" s="334">
        <f t="shared" si="280"/>
        <v>1</v>
      </c>
      <c r="U89" s="356">
        <f t="shared" ref="U89" si="340">ROUND(AVERAGEIF(T89:T91,"&gt;0"),0)</f>
        <v>1</v>
      </c>
      <c r="V89" s="356">
        <f t="shared" si="301"/>
        <v>0.6</v>
      </c>
      <c r="W89" s="275" t="s">
        <v>953</v>
      </c>
      <c r="X89" s="364">
        <f>IF(S89="No_existen",5*$X$10,Y89*$X$10)</f>
        <v>0.2</v>
      </c>
      <c r="Y89" s="368">
        <f t="shared" ref="Y89" si="341">ROUND(AVERAGEIF(Z89:Z91,"&gt;0"),0)</f>
        <v>4</v>
      </c>
      <c r="Z89" s="335">
        <f t="shared" si="281"/>
        <v>4</v>
      </c>
      <c r="AA89" s="275" t="s">
        <v>330</v>
      </c>
      <c r="AB89" s="275"/>
      <c r="AC89" s="368">
        <f t="shared" ref="AC89" si="342">IF(S89="No_existen",5*$AC$10,AD89*$AC$10)</f>
        <v>0.15</v>
      </c>
      <c r="AD89" s="356">
        <f t="shared" ref="AD89" si="343">ROUND(AVERAGEIF(AE89:AE91,"&gt;0"),0)</f>
        <v>1</v>
      </c>
      <c r="AE89" s="336">
        <f t="shared" si="282"/>
        <v>1</v>
      </c>
      <c r="AF89" s="275" t="s">
        <v>307</v>
      </c>
      <c r="AG89" s="275" t="s">
        <v>954</v>
      </c>
      <c r="AH89" s="368">
        <f t="shared" ref="AH89" si="344">IF(S89="No_existen",5*$AH$10,AI89*$AH$10)</f>
        <v>0.1</v>
      </c>
      <c r="AI89" s="356">
        <f t="shared" ref="AI89" si="345">ROUND(AVERAGEIF(AJ89:AJ91,"&gt;0"),0)</f>
        <v>1</v>
      </c>
      <c r="AJ89" s="336">
        <f t="shared" si="283"/>
        <v>1</v>
      </c>
      <c r="AK89" s="275" t="s">
        <v>304</v>
      </c>
      <c r="AL89" s="275" t="s">
        <v>312</v>
      </c>
      <c r="AM89" s="368">
        <f t="shared" ref="AM89" si="346">IF(S89="No_existen",5*$AM$10,AN89*$AM$10)</f>
        <v>0.4</v>
      </c>
      <c r="AN89" s="356">
        <f t="shared" ref="AN89" si="347">ROUND(AVERAGEIF(AO89:AO91,"&gt;0"),0)</f>
        <v>4</v>
      </c>
      <c r="AO89" s="336">
        <f t="shared" si="284"/>
        <v>4</v>
      </c>
      <c r="AP89" s="275" t="s">
        <v>593</v>
      </c>
      <c r="AQ89" s="356">
        <f t="shared" ref="AQ89" si="348">ROUND(AVERAGE(U89,Y89,AD89,AI89,AN89),0)</f>
        <v>2</v>
      </c>
      <c r="AR89" s="356" t="str">
        <f t="shared" ref="AR89" si="349">IF(AQ89&lt;1.5,"FUERTE",IF(AND(AQ89&gt;=1.5,AQ89&lt;2.5),"ACEPTABLE",IF(AQ89&gt;=5,"INEXISTENTE","DÉBIL")))</f>
        <v>ACEPTABLE</v>
      </c>
      <c r="AS89" s="357">
        <f t="shared" ref="AS89" si="350">IF(R89=0,0,ROUND((R89*AQ89),0))</f>
        <v>12</v>
      </c>
      <c r="AT89" s="358" t="str">
        <f t="shared" ref="AT89" si="351">IF(AS89&gt;=36,"GRAVE", IF(AS89&lt;=10, "LEVE", "MODERADO"))</f>
        <v>MODERADO</v>
      </c>
      <c r="AU89" s="366" t="s">
        <v>955</v>
      </c>
      <c r="AV89" s="366" t="s">
        <v>956</v>
      </c>
      <c r="AW89" s="275" t="s">
        <v>93</v>
      </c>
      <c r="AX89" s="275" t="s">
        <v>957</v>
      </c>
      <c r="AY89" s="159">
        <v>45275</v>
      </c>
      <c r="AZ89" s="159"/>
      <c r="BA89" s="164" t="s">
        <v>958</v>
      </c>
      <c r="BB89" s="286"/>
      <c r="BC89" s="286"/>
      <c r="BD89" s="286"/>
      <c r="BE89" s="286"/>
      <c r="BF89" s="286"/>
      <c r="BG89" s="286"/>
      <c r="BH89" s="286"/>
    </row>
    <row r="90" spans="1:60 16365:16384" ht="40.5" hidden="1" customHeight="1" x14ac:dyDescent="0.2">
      <c r="A90" s="362"/>
      <c r="B90" s="363"/>
      <c r="C90" s="356"/>
      <c r="D90" s="359"/>
      <c r="E90" s="356"/>
      <c r="F90" s="364"/>
      <c r="G90" s="275" t="s">
        <v>271</v>
      </c>
      <c r="H90" s="275" t="s">
        <v>35</v>
      </c>
      <c r="I90" s="163" t="s">
        <v>959</v>
      </c>
      <c r="J90" s="364"/>
      <c r="K90" s="363"/>
      <c r="L90" s="363"/>
      <c r="M90" s="363"/>
      <c r="N90" s="364"/>
      <c r="O90" s="365"/>
      <c r="P90" s="364"/>
      <c r="Q90" s="365"/>
      <c r="R90" s="365"/>
      <c r="S90" s="162" t="s">
        <v>327</v>
      </c>
      <c r="T90" s="334">
        <f t="shared" si="280"/>
        <v>1</v>
      </c>
      <c r="U90" s="356"/>
      <c r="V90" s="356"/>
      <c r="W90" s="275" t="s">
        <v>960</v>
      </c>
      <c r="X90" s="364"/>
      <c r="Y90" s="368"/>
      <c r="Z90" s="335">
        <f t="shared" si="281"/>
        <v>4</v>
      </c>
      <c r="AA90" s="275" t="s">
        <v>330</v>
      </c>
      <c r="AB90" s="275"/>
      <c r="AC90" s="368"/>
      <c r="AD90" s="356"/>
      <c r="AE90" s="336">
        <f t="shared" si="282"/>
        <v>1</v>
      </c>
      <c r="AF90" s="275" t="s">
        <v>307</v>
      </c>
      <c r="AG90" s="275" t="s">
        <v>954</v>
      </c>
      <c r="AH90" s="368"/>
      <c r="AI90" s="356"/>
      <c r="AJ90" s="336">
        <f t="shared" si="283"/>
        <v>1</v>
      </c>
      <c r="AK90" s="275" t="s">
        <v>304</v>
      </c>
      <c r="AL90" s="275" t="s">
        <v>312</v>
      </c>
      <c r="AM90" s="368"/>
      <c r="AN90" s="356"/>
      <c r="AO90" s="336">
        <f t="shared" si="284"/>
        <v>4</v>
      </c>
      <c r="AP90" s="275" t="s">
        <v>593</v>
      </c>
      <c r="AQ90" s="356"/>
      <c r="AR90" s="356"/>
      <c r="AS90" s="357"/>
      <c r="AT90" s="358"/>
      <c r="AU90" s="366"/>
      <c r="AV90" s="366"/>
      <c r="AW90" s="275" t="s">
        <v>93</v>
      </c>
      <c r="AX90" s="275" t="s">
        <v>961</v>
      </c>
      <c r="AY90" s="159">
        <v>45275</v>
      </c>
      <c r="AZ90" s="159"/>
      <c r="BA90" s="164" t="s">
        <v>962</v>
      </c>
      <c r="BB90" s="286"/>
      <c r="BC90" s="286"/>
      <c r="BD90" s="286"/>
      <c r="BE90" s="286"/>
      <c r="BF90" s="286"/>
      <c r="BG90" s="286"/>
      <c r="BH90" s="286"/>
    </row>
    <row r="91" spans="1:60 16365:16384" ht="40.5" hidden="1" customHeight="1" x14ac:dyDescent="0.2">
      <c r="A91" s="362"/>
      <c r="B91" s="363"/>
      <c r="C91" s="356"/>
      <c r="D91" s="359"/>
      <c r="E91" s="356"/>
      <c r="F91" s="364"/>
      <c r="G91" s="275"/>
      <c r="H91" s="275"/>
      <c r="I91" s="275"/>
      <c r="J91" s="364"/>
      <c r="K91" s="363"/>
      <c r="L91" s="363"/>
      <c r="M91" s="363"/>
      <c r="N91" s="364"/>
      <c r="O91" s="365"/>
      <c r="P91" s="364"/>
      <c r="Q91" s="365"/>
      <c r="R91" s="365"/>
      <c r="S91" s="162" t="s">
        <v>327</v>
      </c>
      <c r="T91" s="334">
        <f t="shared" si="280"/>
        <v>1</v>
      </c>
      <c r="U91" s="356"/>
      <c r="V91" s="356"/>
      <c r="W91" s="275" t="s">
        <v>963</v>
      </c>
      <c r="X91" s="364"/>
      <c r="Y91" s="368"/>
      <c r="Z91" s="335">
        <f t="shared" si="281"/>
        <v>4</v>
      </c>
      <c r="AA91" s="275" t="s">
        <v>330</v>
      </c>
      <c r="AB91" s="275"/>
      <c r="AC91" s="368"/>
      <c r="AD91" s="356"/>
      <c r="AE91" s="336">
        <f t="shared" si="282"/>
        <v>1</v>
      </c>
      <c r="AF91" s="275" t="s">
        <v>307</v>
      </c>
      <c r="AG91" s="275" t="s">
        <v>964</v>
      </c>
      <c r="AH91" s="368"/>
      <c r="AI91" s="356"/>
      <c r="AJ91" s="336">
        <f t="shared" si="283"/>
        <v>1</v>
      </c>
      <c r="AK91" s="275" t="s">
        <v>304</v>
      </c>
      <c r="AL91" s="275" t="s">
        <v>312</v>
      </c>
      <c r="AM91" s="368"/>
      <c r="AN91" s="356"/>
      <c r="AO91" s="336">
        <f t="shared" si="284"/>
        <v>4</v>
      </c>
      <c r="AP91" s="275" t="s">
        <v>593</v>
      </c>
      <c r="AQ91" s="356"/>
      <c r="AR91" s="356"/>
      <c r="AS91" s="357"/>
      <c r="AT91" s="358"/>
      <c r="AU91" s="366"/>
      <c r="AV91" s="366"/>
      <c r="AW91" s="275" t="s">
        <v>93</v>
      </c>
      <c r="AX91" s="275" t="s">
        <v>965</v>
      </c>
      <c r="AY91" s="159">
        <v>45275</v>
      </c>
      <c r="AZ91" s="159"/>
      <c r="BA91" s="164" t="s">
        <v>966</v>
      </c>
      <c r="BB91" s="286"/>
      <c r="BC91" s="286"/>
      <c r="BD91" s="286"/>
      <c r="BE91" s="286"/>
      <c r="BF91" s="286"/>
      <c r="BG91" s="286"/>
      <c r="BH91" s="286"/>
    </row>
    <row r="92" spans="1:60 16365:16384" ht="40.5" customHeight="1" x14ac:dyDescent="0.2">
      <c r="A92" s="362">
        <v>28</v>
      </c>
      <c r="B92" s="363" t="s">
        <v>197</v>
      </c>
      <c r="C92" s="356" t="str">
        <f>+VLOOKUP(B92,$A$770:$B$812,2,0)</f>
        <v xml:space="preserve"> LINA MARÍA SUÁREZ GUZMÁN</v>
      </c>
      <c r="D92" s="359" t="s">
        <v>166</v>
      </c>
      <c r="E92" s="356" t="str">
        <f>IF(D92=$D$740,$E$740,IF(D92=$D$741,$E$741,IF(D92=$D$742,$E$742,IF(D92=$D$743,$E$743,IF(D92=$D$744,$E$744,IF(D92=$D$745,$E$745,IF(D92=$D$746,$E$746,IF(D92=$D$747,$E$747,IF(D92=$D$748,$E$748,IF(D92=$D$749,$E$749,IF(D92=VICERRECTORÍA_ACADÉMICA_,$BF$740,IF(D92=_VICERRECTORÍA_INVESTIGACIONES_INNOVACIÓN_Y_EXTENSIÓN_,$BF$741,IF(D92=PLANEACIÓN_,$BF$742,IF(D92=VICERRECTORÍA_ADMINISTRATIVA_FINANCIERA_,$BF$743,IF(D92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2" s="364" t="s">
        <v>276</v>
      </c>
      <c r="G92" s="275" t="s">
        <v>271</v>
      </c>
      <c r="H92" s="275" t="s">
        <v>37</v>
      </c>
      <c r="I92" s="275" t="s">
        <v>967</v>
      </c>
      <c r="J92" s="364" t="s">
        <v>106</v>
      </c>
      <c r="K92" s="364" t="s">
        <v>968</v>
      </c>
      <c r="L92" s="364" t="s">
        <v>969</v>
      </c>
      <c r="M92" s="364" t="s">
        <v>970</v>
      </c>
      <c r="N92" s="364" t="s">
        <v>149</v>
      </c>
      <c r="O92" s="365">
        <f t="shared" ref="O92" si="352">IF(N92="ALTA",5,IF(N92="MEDIO ALTA",4,IF(N92="MEDIA",3,IF(N92="MEDIO BAJA",2,IF(N92="BAJA",1,0)))))</f>
        <v>5</v>
      </c>
      <c r="P92" s="364" t="s">
        <v>140</v>
      </c>
      <c r="Q92" s="365">
        <f t="shared" si="326"/>
        <v>5</v>
      </c>
      <c r="R92" s="365">
        <f>Q92*O92</f>
        <v>25</v>
      </c>
      <c r="S92" s="162" t="s">
        <v>398</v>
      </c>
      <c r="T92" s="334">
        <f t="shared" si="280"/>
        <v>4</v>
      </c>
      <c r="U92" s="356">
        <f t="shared" ref="U92" si="353">ROUND(AVERAGEIF(T92:T94,"&gt;0"),0)</f>
        <v>4</v>
      </c>
      <c r="V92" s="356">
        <f t="shared" si="301"/>
        <v>2.4</v>
      </c>
      <c r="W92" s="275" t="s">
        <v>971</v>
      </c>
      <c r="X92" s="364">
        <f>IF(S92="No_existen",5*$X$10,Y92*$X$10)</f>
        <v>0.2</v>
      </c>
      <c r="Y92" s="368">
        <f t="shared" ref="Y92" si="354">ROUND(AVERAGEIF(Z92:Z94,"&gt;0"),0)</f>
        <v>4</v>
      </c>
      <c r="Z92" s="335">
        <f t="shared" si="281"/>
        <v>4</v>
      </c>
      <c r="AA92" s="275" t="s">
        <v>330</v>
      </c>
      <c r="AB92" s="275"/>
      <c r="AC92" s="368">
        <f t="shared" ref="AC92" si="355">IF(S92="No_existen",5*$AC$10,AD92*$AC$10)</f>
        <v>0.15</v>
      </c>
      <c r="AD92" s="356">
        <f t="shared" ref="AD92" si="356">ROUND(AVERAGEIF(AE92:AE94,"&gt;0"),0)</f>
        <v>1</v>
      </c>
      <c r="AE92" s="336">
        <f t="shared" si="282"/>
        <v>1</v>
      </c>
      <c r="AF92" s="275" t="s">
        <v>307</v>
      </c>
      <c r="AG92" s="275" t="s">
        <v>972</v>
      </c>
      <c r="AH92" s="368">
        <f t="shared" ref="AH92" si="357">IF(S92="No_existen",5*$AH$10,AI92*$AH$10)</f>
        <v>0.1</v>
      </c>
      <c r="AI92" s="356">
        <f t="shared" ref="AI92" si="358">ROUND(AVERAGEIF(AJ92:AJ94,"&gt;0"),0)</f>
        <v>1</v>
      </c>
      <c r="AJ92" s="336">
        <f t="shared" si="283"/>
        <v>1</v>
      </c>
      <c r="AK92" s="275" t="s">
        <v>304</v>
      </c>
      <c r="AL92" s="275" t="s">
        <v>313</v>
      </c>
      <c r="AM92" s="368">
        <f t="shared" ref="AM92" si="359">IF(S92="No_existen",5*$AM$10,AN92*$AM$10)</f>
        <v>0.1</v>
      </c>
      <c r="AN92" s="356">
        <f t="shared" ref="AN92" si="360">ROUND(AVERAGEIF(AO92:AO94,"&gt;0"),0)</f>
        <v>1</v>
      </c>
      <c r="AO92" s="336">
        <f t="shared" si="284"/>
        <v>1</v>
      </c>
      <c r="AP92" s="275" t="s">
        <v>592</v>
      </c>
      <c r="AQ92" s="356">
        <f t="shared" ref="AQ92" si="361">ROUND(AVERAGE(U92,Y92,AD92,AI92,AN92),0)</f>
        <v>2</v>
      </c>
      <c r="AR92" s="356" t="str">
        <f t="shared" ref="AR92" si="362">IF(AQ92&lt;1.5,"FUERTE",IF(AND(AQ92&gt;=1.5,AQ92&lt;2.5),"ACEPTABLE",IF(AQ92&gt;=5,"INEXISTENTE","DÉBIL")))</f>
        <v>ACEPTABLE</v>
      </c>
      <c r="AS92" s="357">
        <f t="shared" ref="AS92" si="363">IF(R92=0,0,ROUND((R92*AQ92),0))</f>
        <v>50</v>
      </c>
      <c r="AT92" s="358" t="str">
        <f t="shared" ref="AT92" si="364">IF(AS92&gt;=36,"GRAVE", IF(AS92&lt;=10, "LEVE", "MODERADO"))</f>
        <v>GRAVE</v>
      </c>
      <c r="AU92" s="366" t="s">
        <v>973</v>
      </c>
      <c r="AV92" s="366" t="s">
        <v>974</v>
      </c>
      <c r="AW92" s="275" t="s">
        <v>93</v>
      </c>
      <c r="AX92" s="275" t="s">
        <v>975</v>
      </c>
      <c r="AY92" s="159">
        <v>45275</v>
      </c>
      <c r="AZ92" s="159"/>
      <c r="BA92" s="164" t="s">
        <v>976</v>
      </c>
      <c r="BB92" s="286"/>
      <c r="BC92" s="286"/>
      <c r="BD92" s="286"/>
      <c r="BE92" s="286"/>
      <c r="BF92" s="286"/>
      <c r="BG92" s="286"/>
      <c r="BH92" s="286"/>
    </row>
    <row r="93" spans="1:60 16365:16384" ht="40.5" hidden="1" customHeight="1" x14ac:dyDescent="0.2">
      <c r="A93" s="362"/>
      <c r="B93" s="363"/>
      <c r="C93" s="356"/>
      <c r="D93" s="359"/>
      <c r="E93" s="356"/>
      <c r="F93" s="364"/>
      <c r="G93" s="275" t="s">
        <v>271</v>
      </c>
      <c r="H93" s="275" t="s">
        <v>37</v>
      </c>
      <c r="I93" s="275" t="s">
        <v>977</v>
      </c>
      <c r="J93" s="364"/>
      <c r="K93" s="364"/>
      <c r="L93" s="364"/>
      <c r="M93" s="364"/>
      <c r="N93" s="364"/>
      <c r="O93" s="365"/>
      <c r="P93" s="364"/>
      <c r="Q93" s="365"/>
      <c r="R93" s="365"/>
      <c r="S93" s="162" t="s">
        <v>398</v>
      </c>
      <c r="T93" s="334">
        <f t="shared" si="280"/>
        <v>4</v>
      </c>
      <c r="U93" s="356"/>
      <c r="V93" s="356"/>
      <c r="W93" s="275" t="s">
        <v>971</v>
      </c>
      <c r="X93" s="364"/>
      <c r="Y93" s="368"/>
      <c r="Z93" s="335">
        <f t="shared" si="281"/>
        <v>4</v>
      </c>
      <c r="AA93" s="275" t="s">
        <v>330</v>
      </c>
      <c r="AB93" s="275"/>
      <c r="AC93" s="368"/>
      <c r="AD93" s="356"/>
      <c r="AE93" s="336">
        <f t="shared" si="282"/>
        <v>1</v>
      </c>
      <c r="AF93" s="275" t="s">
        <v>307</v>
      </c>
      <c r="AG93" s="275" t="s">
        <v>972</v>
      </c>
      <c r="AH93" s="368"/>
      <c r="AI93" s="356"/>
      <c r="AJ93" s="336">
        <f t="shared" si="283"/>
        <v>1</v>
      </c>
      <c r="AK93" s="275" t="s">
        <v>304</v>
      </c>
      <c r="AL93" s="275" t="s">
        <v>313</v>
      </c>
      <c r="AM93" s="368"/>
      <c r="AN93" s="356"/>
      <c r="AO93" s="336">
        <f t="shared" si="284"/>
        <v>1</v>
      </c>
      <c r="AP93" s="275" t="s">
        <v>592</v>
      </c>
      <c r="AQ93" s="356"/>
      <c r="AR93" s="356"/>
      <c r="AS93" s="357"/>
      <c r="AT93" s="358"/>
      <c r="AU93" s="366"/>
      <c r="AV93" s="366"/>
      <c r="AW93" s="275" t="s">
        <v>93</v>
      </c>
      <c r="AX93" s="275" t="s">
        <v>975</v>
      </c>
      <c r="AY93" s="159">
        <v>45275</v>
      </c>
      <c r="AZ93" s="159"/>
      <c r="BA93" s="164" t="s">
        <v>976</v>
      </c>
      <c r="BB93" s="286"/>
      <c r="BC93" s="286"/>
      <c r="BD93" s="286"/>
      <c r="BE93" s="286"/>
      <c r="BF93" s="286"/>
      <c r="BG93" s="286"/>
      <c r="BH93" s="286"/>
    </row>
    <row r="94" spans="1:60 16365:16384" ht="40.5" hidden="1" customHeight="1" x14ac:dyDescent="0.2">
      <c r="A94" s="362"/>
      <c r="B94" s="363"/>
      <c r="C94" s="356"/>
      <c r="D94" s="359"/>
      <c r="E94" s="356"/>
      <c r="F94" s="364"/>
      <c r="G94" s="275"/>
      <c r="H94" s="275"/>
      <c r="I94" s="275"/>
      <c r="J94" s="364"/>
      <c r="K94" s="364"/>
      <c r="L94" s="364"/>
      <c r="M94" s="364"/>
      <c r="N94" s="364"/>
      <c r="O94" s="365"/>
      <c r="P94" s="364"/>
      <c r="Q94" s="365"/>
      <c r="R94" s="365"/>
      <c r="S94" s="162"/>
      <c r="T94" s="334">
        <f t="shared" si="280"/>
        <v>0</v>
      </c>
      <c r="U94" s="356"/>
      <c r="V94" s="356"/>
      <c r="W94" s="275"/>
      <c r="X94" s="364"/>
      <c r="Y94" s="368"/>
      <c r="Z94" s="335">
        <f t="shared" si="281"/>
        <v>0</v>
      </c>
      <c r="AA94" s="275"/>
      <c r="AB94" s="275"/>
      <c r="AC94" s="368"/>
      <c r="AD94" s="356"/>
      <c r="AE94" s="336">
        <f t="shared" si="282"/>
        <v>0</v>
      </c>
      <c r="AF94" s="275"/>
      <c r="AG94" s="275"/>
      <c r="AH94" s="368"/>
      <c r="AI94" s="356"/>
      <c r="AJ94" s="336">
        <f t="shared" si="283"/>
        <v>0</v>
      </c>
      <c r="AK94" s="275"/>
      <c r="AL94" s="275"/>
      <c r="AM94" s="368"/>
      <c r="AN94" s="356"/>
      <c r="AO94" s="336">
        <f t="shared" si="284"/>
        <v>0</v>
      </c>
      <c r="AP94" s="275"/>
      <c r="AQ94" s="356"/>
      <c r="AR94" s="356"/>
      <c r="AS94" s="357"/>
      <c r="AT94" s="358"/>
      <c r="AU94" s="366"/>
      <c r="AV94" s="366"/>
      <c r="AW94" s="275"/>
      <c r="AX94" s="275"/>
      <c r="AY94" s="159"/>
      <c r="AZ94" s="159"/>
      <c r="BA94" s="344"/>
      <c r="BB94" s="286"/>
      <c r="BC94" s="286"/>
      <c r="BD94" s="286"/>
      <c r="BE94" s="286"/>
      <c r="BF94" s="286"/>
      <c r="BG94" s="286"/>
      <c r="BH94" s="286"/>
    </row>
    <row r="95" spans="1:60 16365:16384" ht="40.5" customHeight="1" x14ac:dyDescent="0.2">
      <c r="A95" s="362">
        <v>29</v>
      </c>
      <c r="B95" s="363" t="s">
        <v>197</v>
      </c>
      <c r="C95" s="356" t="str">
        <f>+VLOOKUP(B95,$A$770:$B$812,2,0)</f>
        <v xml:space="preserve"> LINA MARÍA SUÁREZ GUZMÁN</v>
      </c>
      <c r="D95" s="359" t="s">
        <v>166</v>
      </c>
      <c r="E95" s="356" t="str">
        <f>IF(D95=$D$740,$E$740,IF(D95=$D$741,$E$741,IF(D95=$D$742,$E$742,IF(D95=$D$743,$E$743,IF(D95=$D$744,$E$744,IF(D95=$D$745,$E$745,IF(D95=$D$746,$E$746,IF(D95=$D$747,$E$747,IF(D95=$D$748,$E$748,IF(D95=$D$749,$E$749,IF(D95=VICERRECTORÍA_ACADÉMICA_,$BF$740,IF(D95=_VICERRECTORÍA_INVESTIGACIONES_INNOVACIÓN_Y_EXTENSIÓN_,$BF$741,IF(D95=PLANEACIÓN_,$BF$742,IF(D95=VICERRECTORÍA_ADMINISTRATIVA_FINANCIERA_,$BF$743,IF(D95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5" s="364" t="s">
        <v>276</v>
      </c>
      <c r="G95" s="275" t="s">
        <v>271</v>
      </c>
      <c r="H95" s="275" t="s">
        <v>35</v>
      </c>
      <c r="I95" s="275" t="s">
        <v>978</v>
      </c>
      <c r="J95" s="364" t="s">
        <v>108</v>
      </c>
      <c r="K95" s="364" t="s">
        <v>979</v>
      </c>
      <c r="L95" s="364" t="s">
        <v>980</v>
      </c>
      <c r="M95" s="364" t="s">
        <v>981</v>
      </c>
      <c r="N95" s="364" t="s">
        <v>151</v>
      </c>
      <c r="O95" s="365">
        <f t="shared" ref="O95" si="365">IF(N95="ALTA",5,IF(N95="MEDIO ALTA",4,IF(N95="MEDIA",3,IF(N95="MEDIO BAJA",2,IF(N95="BAJA",1,0)))))</f>
        <v>2</v>
      </c>
      <c r="P95" s="364" t="s">
        <v>144</v>
      </c>
      <c r="Q95" s="365">
        <f t="shared" ref="Q95" si="366">IF(P95="ALTO",5,IF(P95="MEDIO ALTO",4,IF(P95="MEDIO",3,IF(P95="MEDIO BAJO",2,IF(P95="BAJO",1,0)))))</f>
        <v>4</v>
      </c>
      <c r="R95" s="365">
        <f t="shared" ref="R95:R101" si="367">Q95*O95</f>
        <v>8</v>
      </c>
      <c r="S95" s="162" t="s">
        <v>326</v>
      </c>
      <c r="T95" s="334">
        <f t="shared" si="280"/>
        <v>2</v>
      </c>
      <c r="U95" s="356">
        <f t="shared" ref="U95" si="368">ROUND(AVERAGEIF(T95:T97,"&gt;0"),0)</f>
        <v>2</v>
      </c>
      <c r="V95" s="356">
        <f t="shared" si="301"/>
        <v>1.2</v>
      </c>
      <c r="W95" s="275" t="s">
        <v>982</v>
      </c>
      <c r="X95" s="364">
        <f>IF(S95="No_existen",5*$X$10,Y95*$X$10)</f>
        <v>0.15000000000000002</v>
      </c>
      <c r="Y95" s="368">
        <f t="shared" ref="Y95" si="369">ROUND(AVERAGEIF(Z95:Z97,"&gt;0"),0)</f>
        <v>3</v>
      </c>
      <c r="Z95" s="335">
        <f t="shared" si="281"/>
        <v>2</v>
      </c>
      <c r="AA95" s="275" t="s">
        <v>331</v>
      </c>
      <c r="AB95" s="275"/>
      <c r="AC95" s="368">
        <f t="shared" ref="AC95" si="370">IF(S95="No_existen",5*$AC$10,AD95*$AC$10)</f>
        <v>0.15</v>
      </c>
      <c r="AD95" s="356">
        <f t="shared" ref="AD95" si="371">ROUND(AVERAGEIF(AE95:AE97,"&gt;0"),0)</f>
        <v>1</v>
      </c>
      <c r="AE95" s="336">
        <f t="shared" si="282"/>
        <v>1</v>
      </c>
      <c r="AF95" s="275" t="s">
        <v>307</v>
      </c>
      <c r="AG95" s="275" t="s">
        <v>983</v>
      </c>
      <c r="AH95" s="368">
        <f t="shared" ref="AH95" si="372">IF(S95="No_existen",5*$AH$10,AI95*$AH$10)</f>
        <v>0.1</v>
      </c>
      <c r="AI95" s="356">
        <f t="shared" ref="AI95" si="373">ROUND(AVERAGEIF(AJ95:AJ97,"&gt;0"),0)</f>
        <v>1</v>
      </c>
      <c r="AJ95" s="336">
        <f t="shared" si="283"/>
        <v>1</v>
      </c>
      <c r="AK95" s="275" t="s">
        <v>304</v>
      </c>
      <c r="AL95" s="275" t="s">
        <v>313</v>
      </c>
      <c r="AM95" s="368">
        <f t="shared" ref="AM95" si="374">IF(S95="No_existen",5*$AM$10,AN95*$AM$10)</f>
        <v>0.1</v>
      </c>
      <c r="AN95" s="356">
        <f t="shared" ref="AN95" si="375">ROUND(AVERAGEIF(AO95:AO97,"&gt;0"),0)</f>
        <v>1</v>
      </c>
      <c r="AO95" s="336">
        <f t="shared" si="284"/>
        <v>1</v>
      </c>
      <c r="AP95" s="275" t="s">
        <v>592</v>
      </c>
      <c r="AQ95" s="356">
        <f t="shared" ref="AQ95" si="376">ROUND(AVERAGE(U95,Y95,AD95,AI95,AN95),0)</f>
        <v>2</v>
      </c>
      <c r="AR95" s="356" t="str">
        <f t="shared" ref="AR95" si="377">IF(AQ95&lt;1.5,"FUERTE",IF(AND(AQ95&gt;=1.5,AQ95&lt;2.5),"ACEPTABLE",IF(AQ95&gt;=5,"INEXISTENTE","DÉBIL")))</f>
        <v>ACEPTABLE</v>
      </c>
      <c r="AS95" s="357">
        <f t="shared" ref="AS95" si="378">IF(R95=0,0,ROUND((R95*AQ95),0))</f>
        <v>16</v>
      </c>
      <c r="AT95" s="358" t="str">
        <f t="shared" ref="AT95" si="379">IF(AS95&gt;=36,"GRAVE", IF(AS95&lt;=10, "LEVE", "MODERADO"))</f>
        <v>MODERADO</v>
      </c>
      <c r="AU95" s="366" t="s">
        <v>984</v>
      </c>
      <c r="AV95" s="366" t="s">
        <v>985</v>
      </c>
      <c r="AW95" s="275" t="s">
        <v>91</v>
      </c>
      <c r="AX95" s="275" t="s">
        <v>986</v>
      </c>
      <c r="AY95" s="159">
        <v>45275</v>
      </c>
      <c r="AZ95" s="159"/>
      <c r="BA95" s="344"/>
      <c r="BB95" s="286"/>
      <c r="BC95" s="286"/>
      <c r="BD95" s="286"/>
      <c r="BE95" s="286"/>
      <c r="BF95" s="286"/>
      <c r="BG95" s="286"/>
      <c r="BH95" s="286"/>
    </row>
    <row r="96" spans="1:60 16365:16384" ht="40.5" hidden="1" customHeight="1" x14ac:dyDescent="0.2">
      <c r="A96" s="362"/>
      <c r="B96" s="363"/>
      <c r="C96" s="356"/>
      <c r="D96" s="359"/>
      <c r="E96" s="356"/>
      <c r="F96" s="364"/>
      <c r="G96" s="275" t="s">
        <v>271</v>
      </c>
      <c r="H96" s="275" t="s">
        <v>35</v>
      </c>
      <c r="I96" s="275" t="s">
        <v>978</v>
      </c>
      <c r="J96" s="364"/>
      <c r="K96" s="364"/>
      <c r="L96" s="364"/>
      <c r="M96" s="364"/>
      <c r="N96" s="364"/>
      <c r="O96" s="365"/>
      <c r="P96" s="364"/>
      <c r="Q96" s="365"/>
      <c r="R96" s="365"/>
      <c r="S96" s="162" t="s">
        <v>327</v>
      </c>
      <c r="T96" s="334">
        <f t="shared" si="280"/>
        <v>1</v>
      </c>
      <c r="U96" s="356"/>
      <c r="V96" s="356"/>
      <c r="W96" s="275" t="s">
        <v>987</v>
      </c>
      <c r="X96" s="364"/>
      <c r="Y96" s="368"/>
      <c r="Z96" s="335">
        <f t="shared" si="281"/>
        <v>2</v>
      </c>
      <c r="AA96" s="275" t="s">
        <v>331</v>
      </c>
      <c r="AB96" s="275"/>
      <c r="AC96" s="368"/>
      <c r="AD96" s="356"/>
      <c r="AE96" s="336">
        <f t="shared" si="282"/>
        <v>1</v>
      </c>
      <c r="AF96" s="275" t="s">
        <v>307</v>
      </c>
      <c r="AG96" s="275" t="s">
        <v>983</v>
      </c>
      <c r="AH96" s="368"/>
      <c r="AI96" s="356"/>
      <c r="AJ96" s="336">
        <f t="shared" si="283"/>
        <v>1</v>
      </c>
      <c r="AK96" s="275" t="s">
        <v>304</v>
      </c>
      <c r="AL96" s="275" t="s">
        <v>319</v>
      </c>
      <c r="AM96" s="368"/>
      <c r="AN96" s="356"/>
      <c r="AO96" s="336">
        <f t="shared" si="284"/>
        <v>1</v>
      </c>
      <c r="AP96" s="275" t="s">
        <v>592</v>
      </c>
      <c r="AQ96" s="356"/>
      <c r="AR96" s="356"/>
      <c r="AS96" s="357"/>
      <c r="AT96" s="358"/>
      <c r="AU96" s="366"/>
      <c r="AV96" s="366"/>
      <c r="AW96" s="275" t="s">
        <v>93</v>
      </c>
      <c r="AX96" s="275" t="s">
        <v>988</v>
      </c>
      <c r="AY96" s="159">
        <v>45275</v>
      </c>
      <c r="AZ96" s="159"/>
      <c r="BA96" s="164" t="s">
        <v>989</v>
      </c>
      <c r="BB96" s="286"/>
      <c r="BC96" s="286"/>
      <c r="BD96" s="286"/>
      <c r="BE96" s="286"/>
      <c r="BF96" s="286"/>
      <c r="BG96" s="286"/>
      <c r="BH96" s="286"/>
    </row>
    <row r="97" spans="1:60 16325:16384" ht="40.5" hidden="1" customHeight="1" x14ac:dyDescent="0.2">
      <c r="A97" s="362"/>
      <c r="B97" s="363"/>
      <c r="C97" s="356"/>
      <c r="D97" s="359"/>
      <c r="E97" s="356"/>
      <c r="F97" s="364"/>
      <c r="G97" s="275" t="s">
        <v>271</v>
      </c>
      <c r="H97" s="275" t="s">
        <v>35</v>
      </c>
      <c r="I97" s="275" t="s">
        <v>990</v>
      </c>
      <c r="J97" s="364"/>
      <c r="K97" s="364"/>
      <c r="L97" s="364"/>
      <c r="M97" s="364"/>
      <c r="N97" s="364"/>
      <c r="O97" s="365"/>
      <c r="P97" s="364"/>
      <c r="Q97" s="365"/>
      <c r="R97" s="365"/>
      <c r="S97" s="162" t="s">
        <v>398</v>
      </c>
      <c r="T97" s="334">
        <f t="shared" si="280"/>
        <v>4</v>
      </c>
      <c r="U97" s="356"/>
      <c r="V97" s="356"/>
      <c r="W97" s="275" t="s">
        <v>991</v>
      </c>
      <c r="X97" s="364"/>
      <c r="Y97" s="368"/>
      <c r="Z97" s="335">
        <f t="shared" si="281"/>
        <v>4</v>
      </c>
      <c r="AA97" s="275" t="s">
        <v>330</v>
      </c>
      <c r="AB97" s="275"/>
      <c r="AC97" s="368"/>
      <c r="AD97" s="356"/>
      <c r="AE97" s="336">
        <f t="shared" si="282"/>
        <v>1</v>
      </c>
      <c r="AF97" s="275" t="s">
        <v>307</v>
      </c>
      <c r="AG97" s="275" t="s">
        <v>992</v>
      </c>
      <c r="AH97" s="368"/>
      <c r="AI97" s="356"/>
      <c r="AJ97" s="336">
        <f t="shared" si="283"/>
        <v>1</v>
      </c>
      <c r="AK97" s="275" t="s">
        <v>304</v>
      </c>
      <c r="AL97" s="275" t="s">
        <v>319</v>
      </c>
      <c r="AM97" s="368"/>
      <c r="AN97" s="356"/>
      <c r="AO97" s="336">
        <f t="shared" si="284"/>
        <v>1</v>
      </c>
      <c r="AP97" s="275" t="s">
        <v>592</v>
      </c>
      <c r="AQ97" s="356"/>
      <c r="AR97" s="356"/>
      <c r="AS97" s="357"/>
      <c r="AT97" s="358"/>
      <c r="AU97" s="366"/>
      <c r="AV97" s="366"/>
      <c r="AW97" s="275" t="s">
        <v>93</v>
      </c>
      <c r="AX97" s="275" t="s">
        <v>993</v>
      </c>
      <c r="AY97" s="159">
        <v>45275</v>
      </c>
      <c r="AZ97" s="159"/>
      <c r="BA97" s="164" t="s">
        <v>989</v>
      </c>
      <c r="BB97" s="286"/>
      <c r="BC97" s="286"/>
      <c r="BD97" s="286"/>
      <c r="BE97" s="286"/>
      <c r="BF97" s="286"/>
      <c r="BG97" s="286"/>
      <c r="BH97" s="286"/>
    </row>
    <row r="98" spans="1:60 16325:16384" ht="40.5" customHeight="1" x14ac:dyDescent="0.2">
      <c r="A98" s="362">
        <v>30</v>
      </c>
      <c r="B98" s="363" t="s">
        <v>197</v>
      </c>
      <c r="C98" s="356" t="str">
        <f>+VLOOKUP(B98,$A$770:$B$812,2,0)</f>
        <v xml:space="preserve"> LINA MARÍA SUÁREZ GUZMÁN</v>
      </c>
      <c r="D98" s="359" t="s">
        <v>166</v>
      </c>
      <c r="E98" s="356" t="str">
        <f>IF(D98=$D$740,$E$740,IF(D98=$D$741,$E$741,IF(D98=$D$742,$E$742,IF(D98=$D$743,$E$743,IF(D98=$D$744,$E$744,IF(D98=$D$745,$E$745,IF(D98=$D$746,$E$746,IF(D98=$D$747,$E$747,IF(D98=$D$748,$E$748,IF(D98=$D$749,$E$749,IF(D98=VICERRECTORÍA_ACADÉMICA_,$BF$740,IF(D98=_VICERRECTORÍA_INVESTIGACIONES_INNOVACIÓN_Y_EXTENSIÓN_,$BF$741,IF(D98=PLANEACIÓN_,$BF$742,IF(D98=VICERRECTORÍA_ADMINISTRATIVA_FINANCIERA_,$BF$743,IF(D98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8" s="364" t="s">
        <v>276</v>
      </c>
      <c r="G98" s="275" t="s">
        <v>271</v>
      </c>
      <c r="H98" s="275" t="s">
        <v>234</v>
      </c>
      <c r="I98" s="275" t="s">
        <v>994</v>
      </c>
      <c r="J98" s="364" t="s">
        <v>108</v>
      </c>
      <c r="K98" s="364" t="s">
        <v>995</v>
      </c>
      <c r="L98" s="364" t="s">
        <v>996</v>
      </c>
      <c r="M98" s="364" t="s">
        <v>997</v>
      </c>
      <c r="N98" s="364" t="s">
        <v>150</v>
      </c>
      <c r="O98" s="365">
        <f t="shared" ref="O98" si="380">IF(N98="ALTA",5,IF(N98="MEDIO ALTA",4,IF(N98="MEDIA",3,IF(N98="MEDIO BAJA",2,IF(N98="BAJA",1,0)))))</f>
        <v>4</v>
      </c>
      <c r="P98" s="364" t="s">
        <v>141</v>
      </c>
      <c r="Q98" s="365">
        <f t="shared" ref="Q98" si="381">IF(P98="ALTO",5,IF(P98="MEDIO ALTO",4,IF(P98="MEDIO",3,IF(P98="MEDIO BAJO",2,IF(P98="BAJO",1,0)))))</f>
        <v>3</v>
      </c>
      <c r="R98" s="365">
        <f>Q98*O98</f>
        <v>12</v>
      </c>
      <c r="S98" s="162" t="s">
        <v>327</v>
      </c>
      <c r="T98" s="334">
        <f t="shared" si="280"/>
        <v>1</v>
      </c>
      <c r="U98" s="356">
        <f t="shared" ref="U98" si="382">ROUND(AVERAGEIF(T98:T100,"&gt;0"),0)</f>
        <v>2</v>
      </c>
      <c r="V98" s="356">
        <f t="shared" si="301"/>
        <v>1.2</v>
      </c>
      <c r="W98" s="275" t="s">
        <v>998</v>
      </c>
      <c r="X98" s="364">
        <f>IF(S98="No_existen",5*$X$10,Y98*$X$10)</f>
        <v>0.2</v>
      </c>
      <c r="Y98" s="368">
        <f t="shared" ref="Y98" si="383">ROUND(AVERAGEIF(Z98:Z100,"&gt;0"),0)</f>
        <v>4</v>
      </c>
      <c r="Z98" s="335">
        <f t="shared" si="281"/>
        <v>4</v>
      </c>
      <c r="AA98" s="275" t="s">
        <v>330</v>
      </c>
      <c r="AB98" s="275"/>
      <c r="AC98" s="368">
        <f t="shared" ref="AC98" si="384">IF(S98="No_existen",5*$AC$10,AD98*$AC$10)</f>
        <v>0.15</v>
      </c>
      <c r="AD98" s="356">
        <f t="shared" ref="AD98" si="385">ROUND(AVERAGEIF(AE98:AE100,"&gt;0"),0)</f>
        <v>1</v>
      </c>
      <c r="AE98" s="336">
        <f t="shared" si="282"/>
        <v>1</v>
      </c>
      <c r="AF98" s="275" t="s">
        <v>307</v>
      </c>
      <c r="AG98" s="275" t="s">
        <v>999</v>
      </c>
      <c r="AH98" s="368">
        <f t="shared" ref="AH98" si="386">IF(S98="No_existen",5*$AH$10,AI98*$AH$10)</f>
        <v>0.1</v>
      </c>
      <c r="AI98" s="356">
        <f t="shared" ref="AI98" si="387">ROUND(AVERAGEIF(AJ98:AJ100,"&gt;0"),0)</f>
        <v>1</v>
      </c>
      <c r="AJ98" s="336">
        <f t="shared" si="283"/>
        <v>1</v>
      </c>
      <c r="AK98" s="275" t="s">
        <v>304</v>
      </c>
      <c r="AL98" s="275" t="s">
        <v>319</v>
      </c>
      <c r="AM98" s="368">
        <f t="shared" ref="AM98" si="388">IF(S98="No_existen",5*$AM$10,AN98*$AM$10)</f>
        <v>0.1</v>
      </c>
      <c r="AN98" s="356">
        <f t="shared" ref="AN98" si="389">ROUND(AVERAGEIF(AO98:AO100,"&gt;0"),0)</f>
        <v>1</v>
      </c>
      <c r="AO98" s="336">
        <f t="shared" si="284"/>
        <v>1</v>
      </c>
      <c r="AP98" s="275" t="s">
        <v>592</v>
      </c>
      <c r="AQ98" s="356">
        <f t="shared" ref="AQ98" si="390">ROUND(AVERAGE(U98,Y98,AD98,AI98,AN98),0)</f>
        <v>2</v>
      </c>
      <c r="AR98" s="356" t="str">
        <f t="shared" ref="AR98" si="391">IF(AQ98&lt;1.5,"FUERTE",IF(AND(AQ98&gt;=1.5,AQ98&lt;2.5),"ACEPTABLE",IF(AQ98&gt;=5,"INEXISTENTE","DÉBIL")))</f>
        <v>ACEPTABLE</v>
      </c>
      <c r="AS98" s="357">
        <f t="shared" ref="AS98" si="392">IF(R98=0,0,ROUND((R98*AQ98),0))</f>
        <v>24</v>
      </c>
      <c r="AT98" s="358" t="str">
        <f t="shared" ref="AT98" si="393">IF(AS98&gt;=36,"GRAVE", IF(AS98&lt;=10, "LEVE", "MODERADO"))</f>
        <v>MODERADO</v>
      </c>
      <c r="AU98" s="366" t="s">
        <v>1000</v>
      </c>
      <c r="AV98" s="366" t="s">
        <v>1001</v>
      </c>
      <c r="AW98" s="275" t="s">
        <v>93</v>
      </c>
      <c r="AX98" s="275" t="s">
        <v>1002</v>
      </c>
      <c r="AY98" s="159">
        <v>45275</v>
      </c>
      <c r="AZ98" s="159"/>
      <c r="BA98" s="164" t="s">
        <v>1003</v>
      </c>
      <c r="BB98" s="286"/>
      <c r="BC98" s="286"/>
      <c r="BD98" s="286"/>
      <c r="BE98" s="286"/>
      <c r="BF98" s="286"/>
      <c r="BG98" s="286"/>
      <c r="BH98" s="286"/>
    </row>
    <row r="99" spans="1:60 16325:16384" ht="40.5" hidden="1" customHeight="1" x14ac:dyDescent="0.2">
      <c r="A99" s="362"/>
      <c r="B99" s="363"/>
      <c r="C99" s="356"/>
      <c r="D99" s="359"/>
      <c r="E99" s="356"/>
      <c r="F99" s="364"/>
      <c r="G99" s="275" t="s">
        <v>271</v>
      </c>
      <c r="H99" s="275" t="s">
        <v>37</v>
      </c>
      <c r="I99" s="275" t="s">
        <v>1004</v>
      </c>
      <c r="J99" s="364"/>
      <c r="K99" s="364"/>
      <c r="L99" s="364"/>
      <c r="M99" s="364"/>
      <c r="N99" s="364"/>
      <c r="O99" s="365"/>
      <c r="P99" s="364"/>
      <c r="Q99" s="365"/>
      <c r="R99" s="365"/>
      <c r="S99" s="162" t="s">
        <v>327</v>
      </c>
      <c r="T99" s="334">
        <f t="shared" si="280"/>
        <v>1</v>
      </c>
      <c r="U99" s="356"/>
      <c r="V99" s="356"/>
      <c r="W99" s="275" t="s">
        <v>1005</v>
      </c>
      <c r="X99" s="364"/>
      <c r="Y99" s="368"/>
      <c r="Z99" s="335">
        <f t="shared" si="281"/>
        <v>4</v>
      </c>
      <c r="AA99" s="275" t="s">
        <v>330</v>
      </c>
      <c r="AB99" s="275"/>
      <c r="AC99" s="368"/>
      <c r="AD99" s="356"/>
      <c r="AE99" s="336">
        <f t="shared" si="282"/>
        <v>1</v>
      </c>
      <c r="AF99" s="275" t="s">
        <v>307</v>
      </c>
      <c r="AG99" s="275" t="s">
        <v>999</v>
      </c>
      <c r="AH99" s="368"/>
      <c r="AI99" s="356"/>
      <c r="AJ99" s="336">
        <f t="shared" si="283"/>
        <v>1</v>
      </c>
      <c r="AK99" s="275" t="s">
        <v>304</v>
      </c>
      <c r="AL99" s="275" t="s">
        <v>319</v>
      </c>
      <c r="AM99" s="368"/>
      <c r="AN99" s="356"/>
      <c r="AO99" s="336">
        <f t="shared" si="284"/>
        <v>1</v>
      </c>
      <c r="AP99" s="275" t="s">
        <v>592</v>
      </c>
      <c r="AQ99" s="356"/>
      <c r="AR99" s="356"/>
      <c r="AS99" s="357"/>
      <c r="AT99" s="358"/>
      <c r="AU99" s="366"/>
      <c r="AV99" s="366"/>
      <c r="AW99" s="275" t="s">
        <v>93</v>
      </c>
      <c r="AX99" s="275" t="s">
        <v>1006</v>
      </c>
      <c r="AY99" s="159">
        <v>45275</v>
      </c>
      <c r="AZ99" s="159"/>
      <c r="BA99" s="164" t="s">
        <v>1003</v>
      </c>
      <c r="BB99" s="286"/>
      <c r="BC99" s="286"/>
      <c r="BD99" s="286"/>
      <c r="BE99" s="286"/>
      <c r="BF99" s="286"/>
      <c r="BG99" s="286"/>
      <c r="BH99" s="286"/>
    </row>
    <row r="100" spans="1:60 16325:16384" ht="40.5" hidden="1" customHeight="1" x14ac:dyDescent="0.2">
      <c r="A100" s="362"/>
      <c r="B100" s="363"/>
      <c r="C100" s="356"/>
      <c r="D100" s="359"/>
      <c r="E100" s="356"/>
      <c r="F100" s="364"/>
      <c r="G100" s="275"/>
      <c r="H100" s="275"/>
      <c r="I100" s="275"/>
      <c r="J100" s="364"/>
      <c r="K100" s="364"/>
      <c r="L100" s="364"/>
      <c r="M100" s="364"/>
      <c r="N100" s="364"/>
      <c r="O100" s="365"/>
      <c r="P100" s="364"/>
      <c r="Q100" s="365"/>
      <c r="R100" s="365"/>
      <c r="S100" s="162" t="s">
        <v>398</v>
      </c>
      <c r="T100" s="334">
        <f t="shared" si="280"/>
        <v>4</v>
      </c>
      <c r="U100" s="356"/>
      <c r="V100" s="356"/>
      <c r="W100" s="275" t="s">
        <v>1007</v>
      </c>
      <c r="X100" s="364"/>
      <c r="Y100" s="368"/>
      <c r="Z100" s="335">
        <f t="shared" si="281"/>
        <v>4</v>
      </c>
      <c r="AA100" s="275" t="s">
        <v>330</v>
      </c>
      <c r="AB100" s="275"/>
      <c r="AC100" s="368"/>
      <c r="AD100" s="356"/>
      <c r="AE100" s="336">
        <f t="shared" si="282"/>
        <v>1</v>
      </c>
      <c r="AF100" s="275" t="s">
        <v>307</v>
      </c>
      <c r="AG100" s="275" t="s">
        <v>923</v>
      </c>
      <c r="AH100" s="368"/>
      <c r="AI100" s="356"/>
      <c r="AJ100" s="336">
        <f t="shared" si="283"/>
        <v>1</v>
      </c>
      <c r="AK100" s="275" t="s">
        <v>304</v>
      </c>
      <c r="AL100" s="275" t="s">
        <v>319</v>
      </c>
      <c r="AM100" s="368"/>
      <c r="AN100" s="356"/>
      <c r="AO100" s="336">
        <f t="shared" si="284"/>
        <v>1</v>
      </c>
      <c r="AP100" s="275" t="s">
        <v>592</v>
      </c>
      <c r="AQ100" s="356"/>
      <c r="AR100" s="356"/>
      <c r="AS100" s="357"/>
      <c r="AT100" s="358"/>
      <c r="AU100" s="366"/>
      <c r="AV100" s="366"/>
      <c r="AW100" s="275" t="s">
        <v>93</v>
      </c>
      <c r="AX100" s="275" t="s">
        <v>1008</v>
      </c>
      <c r="AY100" s="159">
        <v>45275</v>
      </c>
      <c r="AZ100" s="159"/>
      <c r="BA100" s="164" t="s">
        <v>1003</v>
      </c>
      <c r="BB100" s="286"/>
      <c r="BC100" s="286"/>
      <c r="BD100" s="286"/>
      <c r="BE100" s="286"/>
      <c r="BF100" s="286"/>
      <c r="BG100" s="286"/>
      <c r="BH100" s="286"/>
    </row>
    <row r="101" spans="1:60 16325:16384" ht="40.5" customHeight="1" x14ac:dyDescent="0.2">
      <c r="A101" s="362">
        <v>31</v>
      </c>
      <c r="B101" s="363" t="s">
        <v>197</v>
      </c>
      <c r="C101" s="356" t="str">
        <f>+VLOOKUP(B101,$A$770:$B$812,2,0)</f>
        <v xml:space="preserve"> LINA MARÍA SUÁREZ GUZMÁN</v>
      </c>
      <c r="D101" s="359" t="s">
        <v>166</v>
      </c>
      <c r="E101" s="356" t="str">
        <f>IF(D101=$D$740,$E$740,IF(D101=$D$741,$E$741,IF(D101=$D$742,$E$742,IF(D101=$D$743,$E$743,IF(D101=$D$744,$E$744,IF(D101=$D$745,$E$745,IF(D101=$D$746,$E$746,IF(D101=$D$747,$E$747,IF(D101=$D$748,$E$748,IF(D101=$D$749,$E$749,IF(D101=VICERRECTORÍA_ACADÉMICA_,$BF$740,IF(D101=_VICERRECTORÍA_INVESTIGACIONES_INNOVACIÓN_Y_EXTENSIÓN_,$BF$741,IF(D101=PLANEACIÓN_,$BF$742,IF(D101=VICERRECTORÍA_ADMINISTRATIVA_FINANCIERA_,$BF$743,IF(D101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01" s="364" t="s">
        <v>276</v>
      </c>
      <c r="G101" s="275" t="s">
        <v>271</v>
      </c>
      <c r="H101" s="275" t="s">
        <v>35</v>
      </c>
      <c r="I101" s="275" t="s">
        <v>1009</v>
      </c>
      <c r="J101" s="364" t="s">
        <v>148</v>
      </c>
      <c r="K101" s="364" t="s">
        <v>1010</v>
      </c>
      <c r="L101" s="364" t="s">
        <v>1011</v>
      </c>
      <c r="M101" s="364" t="s">
        <v>1012</v>
      </c>
      <c r="N101" s="364" t="s">
        <v>150</v>
      </c>
      <c r="O101" s="365">
        <f t="shared" ref="O101" si="394">IF(N101="ALTA",5,IF(N101="MEDIO ALTA",4,IF(N101="MEDIA",3,IF(N101="MEDIO BAJA",2,IF(N101="BAJA",1,0)))))</f>
        <v>4</v>
      </c>
      <c r="P101" s="364" t="s">
        <v>144</v>
      </c>
      <c r="Q101" s="365">
        <f t="shared" ref="Q101" si="395">IF(P101="ALTO",5,IF(P101="MEDIO ALTO",4,IF(P101="MEDIO",3,IF(P101="MEDIO BAJO",2,IF(P101="BAJO",1,0)))))</f>
        <v>4</v>
      </c>
      <c r="R101" s="365">
        <f t="shared" si="367"/>
        <v>16</v>
      </c>
      <c r="S101" s="162" t="s">
        <v>333</v>
      </c>
      <c r="T101" s="334">
        <f t="shared" si="280"/>
        <v>3</v>
      </c>
      <c r="U101" s="356">
        <f t="shared" ref="U101" si="396">ROUND(AVERAGEIF(T101:T103,"&gt;0"),0)</f>
        <v>3</v>
      </c>
      <c r="V101" s="356">
        <f t="shared" si="301"/>
        <v>1.7999999999999998</v>
      </c>
      <c r="W101" s="275" t="s">
        <v>1013</v>
      </c>
      <c r="X101" s="364">
        <f t="shared" ref="X101" si="397">IF(S101="No_existen",5*$X$10,Y101*$X$10)</f>
        <v>0.2</v>
      </c>
      <c r="Y101" s="368">
        <f t="shared" ref="Y101" si="398">ROUND(AVERAGEIF(Z101:Z103,"&gt;0"),0)</f>
        <v>4</v>
      </c>
      <c r="Z101" s="335">
        <f t="shared" si="281"/>
        <v>4</v>
      </c>
      <c r="AA101" s="275" t="s">
        <v>330</v>
      </c>
      <c r="AB101" s="275"/>
      <c r="AC101" s="368">
        <f t="shared" ref="AC101" si="399">IF(S101="No_existen",5*$AC$10,AD101*$AC$10)</f>
        <v>0.15</v>
      </c>
      <c r="AD101" s="356">
        <f t="shared" ref="AD101" si="400">ROUND(AVERAGEIF(AE101:AE103,"&gt;0"),0)</f>
        <v>1</v>
      </c>
      <c r="AE101" s="336">
        <f t="shared" si="282"/>
        <v>1</v>
      </c>
      <c r="AF101" s="275" t="s">
        <v>307</v>
      </c>
      <c r="AG101" s="275" t="s">
        <v>923</v>
      </c>
      <c r="AH101" s="368">
        <f t="shared" ref="AH101" si="401">IF(S101="No_existen",5*$AH$10,AI101*$AH$10)</f>
        <v>0.1</v>
      </c>
      <c r="AI101" s="356">
        <f t="shared" ref="AI101" si="402">ROUND(AVERAGEIF(AJ101:AJ103,"&gt;0"),0)</f>
        <v>1</v>
      </c>
      <c r="AJ101" s="336">
        <f t="shared" si="283"/>
        <v>1</v>
      </c>
      <c r="AK101" s="275" t="s">
        <v>304</v>
      </c>
      <c r="AL101" s="275" t="s">
        <v>313</v>
      </c>
      <c r="AM101" s="368">
        <f t="shared" ref="AM101" si="403">IF(S101="No_existen",5*$AM$10,AN101*$AM$10)</f>
        <v>0.1</v>
      </c>
      <c r="AN101" s="356">
        <f t="shared" ref="AN101" si="404">ROUND(AVERAGEIF(AO101:AO103,"&gt;0"),0)</f>
        <v>1</v>
      </c>
      <c r="AO101" s="336">
        <f t="shared" si="284"/>
        <v>1</v>
      </c>
      <c r="AP101" s="275" t="s">
        <v>592</v>
      </c>
      <c r="AQ101" s="356">
        <f t="shared" ref="AQ101" si="405">ROUND(AVERAGE(U101,Y101,AD101,AI101,AN101),0)</f>
        <v>2</v>
      </c>
      <c r="AR101" s="356" t="str">
        <f t="shared" ref="AR101" si="406">IF(AQ101&lt;1.5,"FUERTE",IF(AND(AQ101&gt;=1.5,AQ101&lt;2.5),"ACEPTABLE",IF(AQ101&gt;=5,"INEXISTENTE","DÉBIL")))</f>
        <v>ACEPTABLE</v>
      </c>
      <c r="AS101" s="357">
        <f t="shared" ref="AS101" si="407">IF(R101=0,0,ROUND((R101*AQ101),0))</f>
        <v>32</v>
      </c>
      <c r="AT101" s="358" t="str">
        <f t="shared" ref="AT101" si="408">IF(AS101&gt;=36,"GRAVE", IF(AS101&lt;=10, "LEVE", "MODERADO"))</f>
        <v>MODERADO</v>
      </c>
      <c r="AU101" s="366" t="s">
        <v>1014</v>
      </c>
      <c r="AV101" s="366" t="s">
        <v>1015</v>
      </c>
      <c r="AW101" s="275" t="s">
        <v>93</v>
      </c>
      <c r="AX101" s="275" t="s">
        <v>1016</v>
      </c>
      <c r="AY101" s="159">
        <v>45275</v>
      </c>
      <c r="AZ101" s="159"/>
      <c r="BA101" s="164" t="s">
        <v>1017</v>
      </c>
      <c r="BB101" s="286"/>
      <c r="BC101" s="286"/>
      <c r="BD101" s="286"/>
      <c r="BE101" s="286"/>
      <c r="BF101" s="286"/>
      <c r="BG101" s="286"/>
      <c r="BH101" s="286"/>
    </row>
    <row r="102" spans="1:60 16325:16384" ht="40.5" hidden="1" customHeight="1" x14ac:dyDescent="0.2">
      <c r="A102" s="362"/>
      <c r="B102" s="363"/>
      <c r="C102" s="356"/>
      <c r="D102" s="359"/>
      <c r="E102" s="356"/>
      <c r="F102" s="364"/>
      <c r="G102" s="275"/>
      <c r="H102" s="275"/>
      <c r="I102" s="161"/>
      <c r="J102" s="364"/>
      <c r="K102" s="364"/>
      <c r="L102" s="364"/>
      <c r="M102" s="364"/>
      <c r="N102" s="364"/>
      <c r="O102" s="365"/>
      <c r="P102" s="364"/>
      <c r="Q102" s="365"/>
      <c r="R102" s="365"/>
      <c r="S102" s="162"/>
      <c r="T102" s="334">
        <f t="shared" si="280"/>
        <v>0</v>
      </c>
      <c r="U102" s="356"/>
      <c r="V102" s="356"/>
      <c r="W102" s="275"/>
      <c r="X102" s="364"/>
      <c r="Y102" s="368"/>
      <c r="Z102" s="335">
        <f t="shared" si="281"/>
        <v>0</v>
      </c>
      <c r="AA102" s="275"/>
      <c r="AB102" s="275"/>
      <c r="AC102" s="368"/>
      <c r="AD102" s="356"/>
      <c r="AE102" s="336">
        <f t="shared" si="282"/>
        <v>0</v>
      </c>
      <c r="AF102" s="275"/>
      <c r="AG102" s="275"/>
      <c r="AH102" s="368"/>
      <c r="AI102" s="356"/>
      <c r="AJ102" s="336">
        <f t="shared" si="283"/>
        <v>0</v>
      </c>
      <c r="AK102" s="275"/>
      <c r="AL102" s="275"/>
      <c r="AM102" s="368"/>
      <c r="AN102" s="356"/>
      <c r="AO102" s="336">
        <f t="shared" si="284"/>
        <v>0</v>
      </c>
      <c r="AP102" s="275"/>
      <c r="AQ102" s="356"/>
      <c r="AR102" s="356"/>
      <c r="AS102" s="357"/>
      <c r="AT102" s="358"/>
      <c r="AU102" s="366"/>
      <c r="AV102" s="366"/>
      <c r="AW102" s="275"/>
      <c r="AX102" s="275"/>
      <c r="AY102" s="159"/>
      <c r="AZ102" s="159"/>
      <c r="BA102" s="344"/>
      <c r="BB102" s="286"/>
      <c r="BC102" s="286"/>
      <c r="BD102" s="286"/>
      <c r="BE102" s="286"/>
      <c r="BF102" s="286"/>
      <c r="BG102" s="286"/>
      <c r="BH102" s="286"/>
    </row>
    <row r="103" spans="1:60 16325:16384" ht="40.5" hidden="1" customHeight="1" x14ac:dyDescent="0.2">
      <c r="A103" s="362"/>
      <c r="B103" s="363"/>
      <c r="C103" s="356"/>
      <c r="D103" s="359"/>
      <c r="E103" s="356"/>
      <c r="F103" s="364"/>
      <c r="G103" s="275"/>
      <c r="H103" s="275"/>
      <c r="I103" s="161"/>
      <c r="J103" s="364"/>
      <c r="K103" s="364"/>
      <c r="L103" s="364"/>
      <c r="M103" s="364"/>
      <c r="N103" s="364"/>
      <c r="O103" s="365"/>
      <c r="P103" s="364"/>
      <c r="Q103" s="365"/>
      <c r="R103" s="365"/>
      <c r="S103" s="162"/>
      <c r="T103" s="334">
        <f t="shared" si="280"/>
        <v>0</v>
      </c>
      <c r="U103" s="356"/>
      <c r="V103" s="356"/>
      <c r="W103" s="275"/>
      <c r="X103" s="364"/>
      <c r="Y103" s="368"/>
      <c r="Z103" s="335">
        <f t="shared" si="281"/>
        <v>0</v>
      </c>
      <c r="AA103" s="275"/>
      <c r="AB103" s="275"/>
      <c r="AC103" s="368"/>
      <c r="AD103" s="356"/>
      <c r="AE103" s="336">
        <f t="shared" si="282"/>
        <v>0</v>
      </c>
      <c r="AF103" s="275"/>
      <c r="AG103" s="275"/>
      <c r="AH103" s="368"/>
      <c r="AI103" s="356"/>
      <c r="AJ103" s="336">
        <f t="shared" si="283"/>
        <v>0</v>
      </c>
      <c r="AK103" s="275"/>
      <c r="AL103" s="275"/>
      <c r="AM103" s="368"/>
      <c r="AN103" s="356"/>
      <c r="AO103" s="336">
        <f t="shared" si="284"/>
        <v>0</v>
      </c>
      <c r="AP103" s="275"/>
      <c r="AQ103" s="356"/>
      <c r="AR103" s="356"/>
      <c r="AS103" s="357"/>
      <c r="AT103" s="358"/>
      <c r="AU103" s="366"/>
      <c r="AV103" s="366"/>
      <c r="AW103" s="275"/>
      <c r="AX103" s="275"/>
      <c r="AY103" s="159"/>
      <c r="AZ103" s="159"/>
      <c r="BA103" s="344"/>
      <c r="BB103" s="286"/>
      <c r="BC103" s="286"/>
      <c r="BD103" s="286"/>
      <c r="BE103" s="286"/>
      <c r="BF103" s="286"/>
      <c r="BG103" s="286"/>
      <c r="BH103" s="286"/>
    </row>
    <row r="104" spans="1:60 16325:16384" ht="40.5" hidden="1" customHeight="1" x14ac:dyDescent="0.2">
      <c r="A104" s="362">
        <v>32</v>
      </c>
      <c r="B104" s="363" t="s">
        <v>195</v>
      </c>
      <c r="C104" s="356" t="str">
        <f>+VLOOKUP(B104,$A$770:$B$812,2,0)</f>
        <v>JUAN PABLO TRUJILLO LEMUS</v>
      </c>
      <c r="D104" s="359" t="s">
        <v>154</v>
      </c>
      <c r="E104" s="356" t="str">
        <f>IF(D104=$D$740,$E$740,IF(D104=$D$741,$E$741,IF(D104=$D$742,$E$742,IF(D104=$D$743,$E$743,IF(D104=$D$744,$E$744,IF(D104=$D$745,$E$745,IF(D104=$D$746,$E$746,IF(D104=$D$747,$E$747,IF(D104=$D$748,$E$748,IF(D104=$D$749,$E$749,IF(D104=VICERRECTORÍA_ACADÉMICA_,$BF$740,IF(D104=_VICERRECTORÍA_INVESTIGACIONES_INNOVACIÓN_Y_EXTENSIÓN_,$BF$741,IF(D104=PLANEACIÓN_,$BF$742,IF(D104=VICERRECTORÍA_ADMINISTRATIVA_FINANCIERA_,$BF$743,IF(D104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4" s="364" t="s">
        <v>276</v>
      </c>
      <c r="G104" s="275" t="s">
        <v>271</v>
      </c>
      <c r="H104" s="275" t="s">
        <v>37</v>
      </c>
      <c r="I104" s="161" t="s">
        <v>670</v>
      </c>
      <c r="J104" s="364" t="s">
        <v>109</v>
      </c>
      <c r="K104" s="363" t="s">
        <v>671</v>
      </c>
      <c r="L104" s="363" t="s">
        <v>758</v>
      </c>
      <c r="M104" s="363" t="s">
        <v>1024</v>
      </c>
      <c r="N104" s="364" t="s">
        <v>150</v>
      </c>
      <c r="O104" s="365">
        <f>IF(N104="ALTA",5,IF(N104="MEDIO ALTA",4,IF(N104="MEDIA",3,IF(N104="MEDIO BAJA",2,IF(N104="BAJA",1,0)))))</f>
        <v>4</v>
      </c>
      <c r="P104" s="364" t="s">
        <v>140</v>
      </c>
      <c r="Q104" s="365">
        <f>IF(P104="ALTO",5,IF(P104="MEDIO ALTO",4,IF(P104="MEDIO",3,IF(P104="MEDIO BAJO",2,IF(P104="BAJO",1,0)))))</f>
        <v>5</v>
      </c>
      <c r="R104" s="365">
        <f>Q104*O104</f>
        <v>20</v>
      </c>
      <c r="S104" s="162" t="s">
        <v>327</v>
      </c>
      <c r="T104" s="334">
        <f t="shared" si="280"/>
        <v>1</v>
      </c>
      <c r="U104" s="356">
        <f t="shared" ref="U104" si="409">ROUND(AVERAGEIF(T104:T106,"&gt;0"),0)</f>
        <v>1</v>
      </c>
      <c r="V104" s="356">
        <f t="shared" si="301"/>
        <v>0.6</v>
      </c>
      <c r="W104" s="275" t="s">
        <v>1025</v>
      </c>
      <c r="X104" s="364">
        <f>IF(S104="No_existen",5*$X$10,Y104*$X$10)</f>
        <v>0.2</v>
      </c>
      <c r="Y104" s="368">
        <f t="shared" ref="Y104" si="410">ROUND(AVERAGEIF(Z104:Z106,"&gt;0"),0)</f>
        <v>4</v>
      </c>
      <c r="Z104" s="335">
        <f t="shared" si="281"/>
        <v>4</v>
      </c>
      <c r="AA104" s="275" t="s">
        <v>330</v>
      </c>
      <c r="AB104" s="275"/>
      <c r="AC104" s="368">
        <f t="shared" ref="AC104" si="411">IF(S104="No_existen",5*$AC$10,AD104*$AC$10)</f>
        <v>0.15</v>
      </c>
      <c r="AD104" s="356">
        <f t="shared" ref="AD104" si="412">ROUND(AVERAGEIF(AE104:AE106,"&gt;0"),0)</f>
        <v>1</v>
      </c>
      <c r="AE104" s="336">
        <f t="shared" si="282"/>
        <v>1</v>
      </c>
      <c r="AF104" s="275" t="s">
        <v>307</v>
      </c>
      <c r="AG104" s="275" t="s">
        <v>872</v>
      </c>
      <c r="AH104" s="368">
        <f t="shared" ref="AH104" si="413">IF(S104="No_existen",5*$AH$10,AI104*$AH$10)</f>
        <v>0.1</v>
      </c>
      <c r="AI104" s="356">
        <f t="shared" ref="AI104" si="414">ROUND(AVERAGEIF(AJ104:AJ106,"&gt;0"),0)</f>
        <v>1</v>
      </c>
      <c r="AJ104" s="336">
        <f t="shared" si="283"/>
        <v>1</v>
      </c>
      <c r="AK104" s="275" t="s">
        <v>304</v>
      </c>
      <c r="AL104" s="275" t="s">
        <v>312</v>
      </c>
      <c r="AM104" s="368">
        <f t="shared" ref="AM104" si="415">IF(S104="No_existen",5*$AM$10,AN104*$AM$10)</f>
        <v>0.1</v>
      </c>
      <c r="AN104" s="356">
        <f t="shared" ref="AN104" si="416">ROUND(AVERAGEIF(AO104:AO106,"&gt;0"),0)</f>
        <v>1</v>
      </c>
      <c r="AO104" s="336">
        <f t="shared" si="284"/>
        <v>1</v>
      </c>
      <c r="AP104" s="275" t="s">
        <v>592</v>
      </c>
      <c r="AQ104" s="356">
        <f t="shared" ref="AQ104" si="417">ROUND(AVERAGE(U104,Y104,AD104,AI104,AN104),0)</f>
        <v>2</v>
      </c>
      <c r="AR104" s="356" t="str">
        <f t="shared" ref="AR104" si="418">IF(AQ104&lt;1.5,"FUERTE",IF(AND(AQ104&gt;=1.5,AQ104&lt;2.5),"ACEPTABLE",IF(AQ104&gt;=5,"INEXISTENTE","DÉBIL")))</f>
        <v>ACEPTABLE</v>
      </c>
      <c r="AS104" s="357">
        <f t="shared" ref="AS104" si="419">IF(R104=0,0,ROUND((R104*AQ104),0))</f>
        <v>40</v>
      </c>
      <c r="AT104" s="358" t="str">
        <f>IF(AS104&gt;=36,"GRAVE", IF(AS104&lt;=10, "LEVE", "MODERADO"))</f>
        <v>GRAVE</v>
      </c>
      <c r="AU104" s="363" t="s">
        <v>1026</v>
      </c>
      <c r="AV104" s="384">
        <v>0</v>
      </c>
      <c r="AW104" s="275" t="s">
        <v>92</v>
      </c>
      <c r="AX104" s="275"/>
      <c r="AY104" s="159"/>
      <c r="AZ104" s="159"/>
      <c r="BA104" s="344"/>
      <c r="XEK104" s="377"/>
      <c r="XEL104" s="364"/>
      <c r="XEM104" s="356"/>
      <c r="XEN104" s="359"/>
      <c r="XEO104" s="356"/>
      <c r="XEP104" s="364"/>
      <c r="XEQ104" s="275"/>
      <c r="XER104" s="275"/>
      <c r="XES104" s="275"/>
      <c r="XET104" s="364"/>
      <c r="XEU104" s="364"/>
      <c r="XEV104" s="364"/>
      <c r="XEW104" s="364"/>
      <c r="XEX104" s="364"/>
      <c r="XEY104" s="364"/>
      <c r="XEZ104" s="383"/>
      <c r="XFA104" s="162"/>
      <c r="XFB104" s="275"/>
      <c r="XFC104" s="275"/>
      <c r="XFD104" s="275"/>
    </row>
    <row r="105" spans="1:60 16325:16384" ht="40.5" hidden="1" customHeight="1" x14ac:dyDescent="0.2">
      <c r="A105" s="362"/>
      <c r="B105" s="363"/>
      <c r="C105" s="356"/>
      <c r="D105" s="359"/>
      <c r="E105" s="356"/>
      <c r="F105" s="364"/>
      <c r="G105" s="275" t="s">
        <v>272</v>
      </c>
      <c r="H105" s="275" t="s">
        <v>41</v>
      </c>
      <c r="I105" s="161" t="s">
        <v>677</v>
      </c>
      <c r="J105" s="364"/>
      <c r="K105" s="363"/>
      <c r="L105" s="363"/>
      <c r="M105" s="363"/>
      <c r="N105" s="364"/>
      <c r="O105" s="365"/>
      <c r="P105" s="364"/>
      <c r="Q105" s="365"/>
      <c r="R105" s="365"/>
      <c r="S105" s="162" t="s">
        <v>327</v>
      </c>
      <c r="T105" s="334">
        <f t="shared" si="280"/>
        <v>1</v>
      </c>
      <c r="U105" s="356"/>
      <c r="V105" s="356"/>
      <c r="W105" s="275" t="s">
        <v>1027</v>
      </c>
      <c r="X105" s="364"/>
      <c r="Y105" s="368"/>
      <c r="Z105" s="335">
        <f t="shared" si="281"/>
        <v>4</v>
      </c>
      <c r="AA105" s="275" t="s">
        <v>330</v>
      </c>
      <c r="AB105" s="275"/>
      <c r="AC105" s="368"/>
      <c r="AD105" s="356"/>
      <c r="AE105" s="336">
        <f t="shared" si="282"/>
        <v>1</v>
      </c>
      <c r="AF105" s="275" t="s">
        <v>307</v>
      </c>
      <c r="AG105" s="275" t="s">
        <v>872</v>
      </c>
      <c r="AH105" s="368"/>
      <c r="AI105" s="356"/>
      <c r="AJ105" s="336">
        <f t="shared" si="283"/>
        <v>1</v>
      </c>
      <c r="AK105" s="275" t="s">
        <v>304</v>
      </c>
      <c r="AL105" s="275" t="s">
        <v>314</v>
      </c>
      <c r="AM105" s="368"/>
      <c r="AN105" s="356"/>
      <c r="AO105" s="336">
        <f t="shared" si="284"/>
        <v>1</v>
      </c>
      <c r="AP105" s="275" t="s">
        <v>592</v>
      </c>
      <c r="AQ105" s="356"/>
      <c r="AR105" s="356"/>
      <c r="AS105" s="357"/>
      <c r="AT105" s="358"/>
      <c r="AU105" s="363"/>
      <c r="AV105" s="384"/>
      <c r="AW105" s="275" t="s">
        <v>92</v>
      </c>
      <c r="AX105" s="275"/>
      <c r="AY105" s="159"/>
      <c r="AZ105" s="159"/>
      <c r="BA105" s="344"/>
      <c r="XEK105" s="378"/>
      <c r="XEL105" s="364"/>
      <c r="XEM105" s="356"/>
      <c r="XEN105" s="359"/>
      <c r="XEO105" s="356"/>
      <c r="XEP105" s="364"/>
      <c r="XEQ105" s="275"/>
      <c r="XER105" s="275"/>
      <c r="XES105" s="161"/>
      <c r="XET105" s="364"/>
      <c r="XEU105" s="364"/>
      <c r="XEV105" s="364"/>
      <c r="XEW105" s="364"/>
      <c r="XEX105" s="364"/>
      <c r="XEY105" s="364"/>
      <c r="XEZ105" s="383"/>
      <c r="XFA105" s="162"/>
      <c r="XFB105" s="275"/>
      <c r="XFC105" s="275"/>
      <c r="XFD105" s="275"/>
    </row>
    <row r="106" spans="1:60 16325:16384" ht="40.5" hidden="1" customHeight="1" x14ac:dyDescent="0.2">
      <c r="A106" s="362"/>
      <c r="B106" s="363"/>
      <c r="C106" s="356"/>
      <c r="D106" s="359"/>
      <c r="E106" s="356"/>
      <c r="F106" s="364"/>
      <c r="G106" s="275"/>
      <c r="H106" s="275"/>
      <c r="I106" s="161"/>
      <c r="J106" s="364"/>
      <c r="K106" s="363"/>
      <c r="L106" s="363"/>
      <c r="M106" s="363"/>
      <c r="N106" s="364"/>
      <c r="O106" s="365"/>
      <c r="P106" s="364"/>
      <c r="Q106" s="365"/>
      <c r="R106" s="365"/>
      <c r="S106" s="162"/>
      <c r="T106" s="334">
        <f t="shared" si="280"/>
        <v>0</v>
      </c>
      <c r="U106" s="356"/>
      <c r="V106" s="356"/>
      <c r="W106" s="275"/>
      <c r="X106" s="364"/>
      <c r="Y106" s="368"/>
      <c r="Z106" s="335">
        <f t="shared" si="281"/>
        <v>0</v>
      </c>
      <c r="AA106" s="275"/>
      <c r="AB106" s="275"/>
      <c r="AC106" s="368"/>
      <c r="AD106" s="356"/>
      <c r="AE106" s="336">
        <f t="shared" si="282"/>
        <v>0</v>
      </c>
      <c r="AF106" s="275"/>
      <c r="AG106" s="275"/>
      <c r="AH106" s="368"/>
      <c r="AI106" s="356"/>
      <c r="AJ106" s="336">
        <f t="shared" si="283"/>
        <v>0</v>
      </c>
      <c r="AK106" s="275"/>
      <c r="AL106" s="275"/>
      <c r="AM106" s="368"/>
      <c r="AN106" s="356"/>
      <c r="AO106" s="336">
        <f t="shared" si="284"/>
        <v>0</v>
      </c>
      <c r="AP106" s="275"/>
      <c r="AQ106" s="356"/>
      <c r="AR106" s="356"/>
      <c r="AS106" s="357"/>
      <c r="AT106" s="358"/>
      <c r="AU106" s="363"/>
      <c r="AV106" s="384"/>
      <c r="AW106" s="275"/>
      <c r="AX106" s="275"/>
      <c r="AY106" s="159"/>
      <c r="AZ106" s="159"/>
      <c r="BA106" s="344"/>
      <c r="XEK106" s="379"/>
      <c r="XEL106" s="364"/>
      <c r="XEM106" s="356"/>
      <c r="XEN106" s="359"/>
      <c r="XEO106" s="356"/>
      <c r="XEP106" s="364"/>
      <c r="XEQ106" s="275"/>
      <c r="XER106" s="275"/>
      <c r="XES106" s="161"/>
      <c r="XET106" s="364"/>
      <c r="XEU106" s="364"/>
      <c r="XEV106" s="364"/>
      <c r="XEW106" s="364"/>
      <c r="XEX106" s="364"/>
      <c r="XEY106" s="364"/>
      <c r="XEZ106" s="383"/>
      <c r="XFA106" s="162"/>
      <c r="XFB106" s="275"/>
      <c r="XFC106" s="275"/>
      <c r="XFD106" s="275"/>
    </row>
    <row r="107" spans="1:60 16325:16384" ht="40.5" hidden="1" customHeight="1" x14ac:dyDescent="0.2">
      <c r="A107" s="362">
        <v>33</v>
      </c>
      <c r="B107" s="363" t="s">
        <v>195</v>
      </c>
      <c r="C107" s="356" t="str">
        <f>+VLOOKUP(B107,$A$770:$B$812,2,0)</f>
        <v>JUAN PABLO TRUJILLO LEMUS</v>
      </c>
      <c r="D107" s="359" t="s">
        <v>154</v>
      </c>
      <c r="E107" s="356" t="str">
        <f>IF(D107=$D$740,$E$740,IF(D107=$D$741,$E$741,IF(D107=$D$742,$E$742,IF(D107=$D$743,$E$743,IF(D107=$D$744,$E$744,IF(D107=$D$745,$E$745,IF(D107=$D$746,$E$746,IF(D107=$D$747,$E$747,IF(D107=$D$748,$E$748,IF(D107=$D$749,$E$749,IF(D107=VICERRECTORÍA_ACADÉMICA_,$BF$740,IF(D107=_VICERRECTORÍA_INVESTIGACIONES_INNOVACIÓN_Y_EXTENSIÓN_,$BF$741,IF(D107=PLANEACIÓN_,$BF$742,IF(D107=VICERRECTORÍA_ADMINISTRATIVA_FINANCIERA_,$BF$743,IF(D107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7" s="364" t="s">
        <v>276</v>
      </c>
      <c r="G107" s="275" t="s">
        <v>272</v>
      </c>
      <c r="H107" s="275" t="s">
        <v>39</v>
      </c>
      <c r="I107" s="162" t="s">
        <v>1028</v>
      </c>
      <c r="J107" s="364" t="s">
        <v>108</v>
      </c>
      <c r="K107" s="364" t="s">
        <v>1029</v>
      </c>
      <c r="L107" s="364" t="s">
        <v>1030</v>
      </c>
      <c r="M107" s="364" t="s">
        <v>770</v>
      </c>
      <c r="N107" s="364" t="s">
        <v>105</v>
      </c>
      <c r="O107" s="365">
        <f>IF(N107="ALTA",5,IF(N107="MEDIO ALTA",4,IF(N107="MEDIA",3,IF(N107="MEDIO BAJA",2,IF(N107="BAJA",1,0)))))</f>
        <v>3</v>
      </c>
      <c r="P107" s="364" t="s">
        <v>144</v>
      </c>
      <c r="Q107" s="365">
        <f>IF(P107="ALTO",5,IF(P107="MEDIO ALTO",4,IF(P107="MEDIO",3,IF(P107="MEDIO BAJO",2,IF(P107="BAJO",1,0)))))</f>
        <v>4</v>
      </c>
      <c r="R107" s="365">
        <f>Q107*O107</f>
        <v>12</v>
      </c>
      <c r="S107" s="162" t="s">
        <v>327</v>
      </c>
      <c r="T107" s="334">
        <f t="shared" si="280"/>
        <v>1</v>
      </c>
      <c r="U107" s="356">
        <f t="shared" ref="U107" si="420">ROUND(AVERAGEIF(T107:T109,"&gt;0"),0)</f>
        <v>1</v>
      </c>
      <c r="V107" s="356">
        <f t="shared" si="301"/>
        <v>0.6</v>
      </c>
      <c r="W107" s="275" t="s">
        <v>1031</v>
      </c>
      <c r="X107" s="364">
        <f>IF(S107="No_existen",5*$X$10,Y107*$X$10)</f>
        <v>0.05</v>
      </c>
      <c r="Y107" s="368">
        <f t="shared" ref="Y107" si="421">ROUND(AVERAGEIF(Z107:Z109,"&gt;0"),0)</f>
        <v>1</v>
      </c>
      <c r="Z107" s="335">
        <f t="shared" si="281"/>
        <v>1</v>
      </c>
      <c r="AA107" s="275" t="s">
        <v>332</v>
      </c>
      <c r="AB107" s="275" t="s">
        <v>687</v>
      </c>
      <c r="AC107" s="368">
        <f t="shared" ref="AC107" si="422">IF(S107="No_existen",5*$AC$10,AD107*$AC$10)</f>
        <v>0.15</v>
      </c>
      <c r="AD107" s="356">
        <f t="shared" ref="AD107" si="423">ROUND(AVERAGEIF(AE107:AE109,"&gt;0"),0)</f>
        <v>1</v>
      </c>
      <c r="AE107" s="336">
        <f t="shared" si="282"/>
        <v>1</v>
      </c>
      <c r="AF107" s="275" t="s">
        <v>307</v>
      </c>
      <c r="AG107" s="275" t="s">
        <v>872</v>
      </c>
      <c r="AH107" s="368">
        <f t="shared" ref="AH107" si="424">IF(S107="No_existen",5*$AH$10,AI107*$AH$10)</f>
        <v>0.1</v>
      </c>
      <c r="AI107" s="356">
        <f t="shared" ref="AI107" si="425">ROUND(AVERAGEIF(AJ107:AJ109,"&gt;0"),0)</f>
        <v>1</v>
      </c>
      <c r="AJ107" s="336">
        <f t="shared" si="283"/>
        <v>1</v>
      </c>
      <c r="AK107" s="275" t="s">
        <v>304</v>
      </c>
      <c r="AL107" s="275" t="s">
        <v>312</v>
      </c>
      <c r="AM107" s="368">
        <f t="shared" ref="AM107" si="426">IF(S107="No_existen",5*$AM$10,AN107*$AM$10)</f>
        <v>0.4</v>
      </c>
      <c r="AN107" s="356">
        <f t="shared" ref="AN107" si="427">ROUND(AVERAGEIF(AO107:AO109,"&gt;0"),0)</f>
        <v>4</v>
      </c>
      <c r="AO107" s="336">
        <f t="shared" si="284"/>
        <v>4</v>
      </c>
      <c r="AP107" s="275" t="s">
        <v>593</v>
      </c>
      <c r="AQ107" s="356">
        <f t="shared" ref="AQ107" si="428">ROUND(AVERAGE(U107,Y107,AD107,AI107,AN107),0)</f>
        <v>2</v>
      </c>
      <c r="AR107" s="356" t="str">
        <f t="shared" ref="AR107" si="429">IF(AQ107&lt;1.5,"FUERTE",IF(AND(AQ107&gt;=1.5,AQ107&lt;2.5),"ACEPTABLE",IF(AQ107&gt;=5,"INEXISTENTE","DÉBIL")))</f>
        <v>ACEPTABLE</v>
      </c>
      <c r="AS107" s="357">
        <f t="shared" ref="AS107" si="430">IF(R107=0,0,ROUND((R107*AQ107),0))</f>
        <v>24</v>
      </c>
      <c r="AT107" s="358" t="str">
        <f t="shared" ref="AT107" si="431">IF(AS107&gt;=36,"GRAVE", IF(AS107&lt;=10, "LEVE", "MODERADO"))</f>
        <v>MODERADO</v>
      </c>
      <c r="AU107" s="366" t="s">
        <v>1032</v>
      </c>
      <c r="AV107" s="367" t="s">
        <v>1033</v>
      </c>
      <c r="AW107" s="275" t="s">
        <v>91</v>
      </c>
      <c r="AX107" s="275"/>
      <c r="AY107" s="159"/>
      <c r="AZ107" s="159"/>
      <c r="BA107" s="344"/>
      <c r="XDQ107" s="377"/>
      <c r="XDR107" s="364"/>
      <c r="XDS107" s="356"/>
      <c r="XDT107" s="359"/>
      <c r="XDU107" s="356"/>
      <c r="XDV107" s="364"/>
      <c r="XDW107" s="275"/>
      <c r="XDX107" s="275"/>
      <c r="XDY107" s="275"/>
      <c r="XDZ107" s="364"/>
      <c r="XEA107" s="364"/>
      <c r="XEB107" s="364"/>
      <c r="XEC107" s="364"/>
      <c r="XED107" s="364"/>
      <c r="XEE107" s="364"/>
      <c r="XEF107" s="383"/>
      <c r="XEG107" s="162"/>
      <c r="XEH107" s="275"/>
      <c r="XEI107" s="275"/>
      <c r="XEJ107" s="275"/>
      <c r="XEK107" s="377"/>
      <c r="XEL107" s="364"/>
      <c r="XEM107" s="356"/>
      <c r="XEN107" s="359"/>
      <c r="XEO107" s="356"/>
      <c r="XEP107" s="364"/>
      <c r="XEQ107" s="275"/>
      <c r="XER107" s="275"/>
      <c r="XES107" s="275"/>
      <c r="XET107" s="364"/>
      <c r="XEU107" s="364"/>
      <c r="XEV107" s="364"/>
      <c r="XEW107" s="364"/>
      <c r="XEX107" s="364"/>
      <c r="XEY107" s="383"/>
      <c r="XEZ107" s="275"/>
      <c r="XFA107" s="275"/>
      <c r="XFB107" s="275"/>
      <c r="XFC107" s="358"/>
      <c r="XFD107" s="366"/>
    </row>
    <row r="108" spans="1:60 16325:16384" ht="40.5" hidden="1" customHeight="1" x14ac:dyDescent="0.2">
      <c r="A108" s="362"/>
      <c r="B108" s="363"/>
      <c r="C108" s="356"/>
      <c r="D108" s="359"/>
      <c r="E108" s="356"/>
      <c r="F108" s="364"/>
      <c r="G108" s="275" t="s">
        <v>271</v>
      </c>
      <c r="H108" s="275" t="s">
        <v>37</v>
      </c>
      <c r="I108" s="162" t="s">
        <v>774</v>
      </c>
      <c r="J108" s="364"/>
      <c r="K108" s="364"/>
      <c r="L108" s="364"/>
      <c r="M108" s="364"/>
      <c r="N108" s="364"/>
      <c r="O108" s="365"/>
      <c r="P108" s="364"/>
      <c r="Q108" s="365"/>
      <c r="R108" s="365"/>
      <c r="S108" s="162"/>
      <c r="T108" s="334">
        <f t="shared" si="280"/>
        <v>0</v>
      </c>
      <c r="U108" s="356"/>
      <c r="V108" s="356"/>
      <c r="W108" s="275"/>
      <c r="X108" s="364"/>
      <c r="Y108" s="368"/>
      <c r="Z108" s="335">
        <f t="shared" si="281"/>
        <v>0</v>
      </c>
      <c r="AA108" s="275"/>
      <c r="AB108" s="275"/>
      <c r="AC108" s="368"/>
      <c r="AD108" s="356"/>
      <c r="AE108" s="336">
        <f t="shared" si="282"/>
        <v>0</v>
      </c>
      <c r="AF108" s="275"/>
      <c r="AG108" s="275"/>
      <c r="AH108" s="368"/>
      <c r="AI108" s="356"/>
      <c r="AJ108" s="336">
        <f t="shared" si="283"/>
        <v>0</v>
      </c>
      <c r="AK108" s="275"/>
      <c r="AL108" s="275"/>
      <c r="AM108" s="368"/>
      <c r="AN108" s="356"/>
      <c r="AO108" s="336">
        <f t="shared" si="284"/>
        <v>0</v>
      </c>
      <c r="AP108" s="275"/>
      <c r="AQ108" s="356"/>
      <c r="AR108" s="356"/>
      <c r="AS108" s="357"/>
      <c r="AT108" s="358"/>
      <c r="AU108" s="366"/>
      <c r="AV108" s="366"/>
      <c r="AW108" s="275"/>
      <c r="AX108" s="275"/>
      <c r="AY108" s="159"/>
      <c r="AZ108" s="159"/>
      <c r="BA108" s="344"/>
      <c r="XDQ108" s="378"/>
      <c r="XDR108" s="364"/>
      <c r="XDS108" s="356"/>
      <c r="XDT108" s="359"/>
      <c r="XDU108" s="356"/>
      <c r="XDV108" s="364"/>
      <c r="XDW108" s="275"/>
      <c r="XDX108" s="275"/>
      <c r="XDY108" s="161"/>
      <c r="XDZ108" s="364"/>
      <c r="XEA108" s="364"/>
      <c r="XEB108" s="364"/>
      <c r="XEC108" s="364"/>
      <c r="XED108" s="364"/>
      <c r="XEE108" s="364"/>
      <c r="XEF108" s="383"/>
      <c r="XEG108" s="162"/>
      <c r="XEH108" s="275"/>
      <c r="XEI108" s="275"/>
      <c r="XEJ108" s="275"/>
      <c r="XEK108" s="378"/>
      <c r="XEL108" s="364"/>
      <c r="XEM108" s="356"/>
      <c r="XEN108" s="359"/>
      <c r="XEO108" s="356"/>
      <c r="XEP108" s="364"/>
      <c r="XEQ108" s="275"/>
      <c r="XER108" s="275"/>
      <c r="XES108" s="161"/>
      <c r="XET108" s="364"/>
      <c r="XEU108" s="364"/>
      <c r="XEV108" s="364"/>
      <c r="XEW108" s="364"/>
      <c r="XEX108" s="364"/>
      <c r="XEY108" s="383"/>
      <c r="XEZ108" s="275"/>
      <c r="XFA108" s="275"/>
      <c r="XFB108" s="275"/>
      <c r="XFC108" s="358"/>
      <c r="XFD108" s="366"/>
    </row>
    <row r="109" spans="1:60 16325:16384" ht="40.5" hidden="1" customHeight="1" x14ac:dyDescent="0.2">
      <c r="A109" s="362"/>
      <c r="B109" s="363"/>
      <c r="C109" s="356"/>
      <c r="D109" s="359"/>
      <c r="E109" s="356"/>
      <c r="F109" s="364"/>
      <c r="G109" s="275"/>
      <c r="H109" s="275"/>
      <c r="I109" s="161"/>
      <c r="J109" s="364"/>
      <c r="K109" s="364"/>
      <c r="L109" s="364"/>
      <c r="M109" s="364"/>
      <c r="N109" s="364"/>
      <c r="O109" s="365"/>
      <c r="P109" s="364"/>
      <c r="Q109" s="365"/>
      <c r="R109" s="365"/>
      <c r="S109" s="162"/>
      <c r="T109" s="334">
        <f t="shared" si="280"/>
        <v>0</v>
      </c>
      <c r="U109" s="356"/>
      <c r="V109" s="356"/>
      <c r="W109" s="275"/>
      <c r="X109" s="364"/>
      <c r="Y109" s="368"/>
      <c r="Z109" s="335">
        <f t="shared" si="281"/>
        <v>0</v>
      </c>
      <c r="AA109" s="275"/>
      <c r="AB109" s="275"/>
      <c r="AC109" s="368"/>
      <c r="AD109" s="356"/>
      <c r="AE109" s="336">
        <f t="shared" si="282"/>
        <v>0</v>
      </c>
      <c r="AF109" s="275"/>
      <c r="AG109" s="275"/>
      <c r="AH109" s="368"/>
      <c r="AI109" s="356"/>
      <c r="AJ109" s="336">
        <f t="shared" si="283"/>
        <v>0</v>
      </c>
      <c r="AK109" s="275"/>
      <c r="AL109" s="275"/>
      <c r="AM109" s="368"/>
      <c r="AN109" s="356"/>
      <c r="AO109" s="336">
        <f t="shared" si="284"/>
        <v>0</v>
      </c>
      <c r="AP109" s="275"/>
      <c r="AQ109" s="356"/>
      <c r="AR109" s="356"/>
      <c r="AS109" s="357"/>
      <c r="AT109" s="358"/>
      <c r="AU109" s="366"/>
      <c r="AV109" s="366"/>
      <c r="AW109" s="275"/>
      <c r="AX109" s="275"/>
      <c r="AY109" s="159"/>
      <c r="AZ109" s="159"/>
      <c r="BA109" s="344"/>
      <c r="XDQ109" s="379"/>
      <c r="XDR109" s="364"/>
      <c r="XDS109" s="356"/>
      <c r="XDT109" s="359"/>
      <c r="XDU109" s="356"/>
      <c r="XDV109" s="364"/>
      <c r="XDW109" s="275"/>
      <c r="XDX109" s="275"/>
      <c r="XDY109" s="161"/>
      <c r="XDZ109" s="364"/>
      <c r="XEA109" s="364"/>
      <c r="XEB109" s="364"/>
      <c r="XEC109" s="364"/>
      <c r="XED109" s="364"/>
      <c r="XEE109" s="364"/>
      <c r="XEF109" s="383"/>
      <c r="XEG109" s="162"/>
      <c r="XEH109" s="275"/>
      <c r="XEI109" s="275"/>
      <c r="XEJ109" s="275"/>
      <c r="XEK109" s="379"/>
      <c r="XEL109" s="364"/>
      <c r="XEM109" s="356"/>
      <c r="XEN109" s="359"/>
      <c r="XEO109" s="356"/>
      <c r="XEP109" s="364"/>
      <c r="XEQ109" s="275"/>
      <c r="XER109" s="275"/>
      <c r="XES109" s="161"/>
      <c r="XET109" s="364"/>
      <c r="XEU109" s="364"/>
      <c r="XEV109" s="364"/>
      <c r="XEW109" s="364"/>
      <c r="XEX109" s="364"/>
      <c r="XEY109" s="383"/>
      <c r="XEZ109" s="275"/>
      <c r="XFA109" s="275"/>
      <c r="XFB109" s="275"/>
      <c r="XFC109" s="358"/>
      <c r="XFD109" s="366"/>
    </row>
    <row r="110" spans="1:60 16325:16384" ht="40.5" hidden="1" customHeight="1" x14ac:dyDescent="0.2">
      <c r="A110" s="362">
        <v>34</v>
      </c>
      <c r="B110" s="363" t="s">
        <v>195</v>
      </c>
      <c r="C110" s="356" t="str">
        <f>+VLOOKUP(B110,$A$770:$B$812,2,0)</f>
        <v>JUAN PABLO TRUJILLO LEMUS</v>
      </c>
      <c r="D110" s="359" t="s">
        <v>154</v>
      </c>
      <c r="E110" s="356" t="str">
        <f>IF(D110=$D$740,$E$740,IF(D110=$D$741,$E$741,IF(D110=$D$742,$E$742,IF(D110=$D$743,$E$743,IF(D110=$D$744,$E$744,IF(D110=$D$745,$E$745,IF(D110=$D$746,$E$746,IF(D110=$D$747,$E$747,IF(D110=$D$748,$E$748,IF(D110=$D$749,$E$749,IF(D110=VICERRECTORÍA_ACADÉMICA_,$BF$740,IF(D110=_VICERRECTORÍA_INVESTIGACIONES_INNOVACIÓN_Y_EXTENSIÓN_,$BF$741,IF(D110=PLANEACIÓN_,$BF$742,IF(D110=VICERRECTORÍA_ADMINISTRATIVA_FINANCIERA_,$BF$743,IF(D110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0" s="364" t="s">
        <v>276</v>
      </c>
      <c r="G110" s="275" t="s">
        <v>271</v>
      </c>
      <c r="H110" s="275" t="s">
        <v>34</v>
      </c>
      <c r="I110" s="163" t="s">
        <v>1034</v>
      </c>
      <c r="J110" s="364" t="s">
        <v>112</v>
      </c>
      <c r="K110" s="363" t="s">
        <v>1035</v>
      </c>
      <c r="L110" s="366" t="s">
        <v>1036</v>
      </c>
      <c r="M110" s="363" t="s">
        <v>1037</v>
      </c>
      <c r="N110" s="364" t="s">
        <v>150</v>
      </c>
      <c r="O110" s="365">
        <f t="shared" ref="O110" si="432">IF(N110="ALTA",5,IF(N110="MEDIO ALTA",4,IF(N110="MEDIA",3,IF(N110="MEDIO BAJA",2,IF(N110="BAJA",1,0)))))</f>
        <v>4</v>
      </c>
      <c r="P110" s="364" t="s">
        <v>141</v>
      </c>
      <c r="Q110" s="365">
        <f t="shared" ref="Q110:Q116" si="433">IF(P110="ALTO",5,IF(P110="MEDIO ALTO",4,IF(P110="MEDIO",3,IF(P110="MEDIO BAJO",2,IF(P110="BAJO",1,0)))))</f>
        <v>3</v>
      </c>
      <c r="R110" s="365">
        <f>Q110*O110</f>
        <v>12</v>
      </c>
      <c r="S110" s="162" t="s">
        <v>327</v>
      </c>
      <c r="T110" s="334">
        <f t="shared" si="280"/>
        <v>1</v>
      </c>
      <c r="U110" s="356">
        <f t="shared" ref="U110" si="434">ROUND(AVERAGEIF(T110:T112,"&gt;0"),0)</f>
        <v>1</v>
      </c>
      <c r="V110" s="356">
        <f t="shared" si="301"/>
        <v>0.6</v>
      </c>
      <c r="W110" s="275" t="s">
        <v>1038</v>
      </c>
      <c r="X110" s="364">
        <f>IF(S110="No_existen",5*$X$10,Y110*$X$10)</f>
        <v>0.15000000000000002</v>
      </c>
      <c r="Y110" s="368">
        <f t="shared" ref="Y110" si="435">ROUND(AVERAGEIF(Z110:Z112,"&gt;0"),0)</f>
        <v>3</v>
      </c>
      <c r="Z110" s="335">
        <f t="shared" si="281"/>
        <v>1</v>
      </c>
      <c r="AA110" s="275" t="s">
        <v>332</v>
      </c>
      <c r="AB110" s="275" t="s">
        <v>1039</v>
      </c>
      <c r="AC110" s="368">
        <f t="shared" ref="AC110" si="436">IF(S110="No_existen",5*$AC$10,AD110*$AC$10)</f>
        <v>0.15</v>
      </c>
      <c r="AD110" s="356">
        <f t="shared" ref="AD110" si="437">ROUND(AVERAGEIF(AE110:AE112,"&gt;0"),0)</f>
        <v>1</v>
      </c>
      <c r="AE110" s="336">
        <f t="shared" si="282"/>
        <v>1</v>
      </c>
      <c r="AF110" s="275" t="s">
        <v>307</v>
      </c>
      <c r="AG110" s="275" t="s">
        <v>1040</v>
      </c>
      <c r="AH110" s="368">
        <f t="shared" ref="AH110" si="438">IF(S110="No_existen",5*$AH$10,AI110*$AH$10)</f>
        <v>0.1</v>
      </c>
      <c r="AI110" s="356">
        <f t="shared" ref="AI110" si="439">ROUND(AVERAGEIF(AJ110:AJ112,"&gt;0"),0)</f>
        <v>1</v>
      </c>
      <c r="AJ110" s="336">
        <f t="shared" si="283"/>
        <v>1</v>
      </c>
      <c r="AK110" s="275" t="s">
        <v>304</v>
      </c>
      <c r="AL110" s="275" t="s">
        <v>312</v>
      </c>
      <c r="AM110" s="368">
        <f t="shared" ref="AM110" si="440">IF(S110="No_existen",5*$AM$10,AN110*$AM$10)</f>
        <v>0.1</v>
      </c>
      <c r="AN110" s="356">
        <f t="shared" ref="AN110" si="441">ROUND(AVERAGEIF(AO110:AO112,"&gt;0"),0)</f>
        <v>1</v>
      </c>
      <c r="AO110" s="336">
        <f t="shared" si="284"/>
        <v>1</v>
      </c>
      <c r="AP110" s="275" t="s">
        <v>592</v>
      </c>
      <c r="AQ110" s="356">
        <f t="shared" ref="AQ110" si="442">ROUND(AVERAGE(U110,Y110,AD110,AI110,AN110),0)</f>
        <v>1</v>
      </c>
      <c r="AR110" s="356" t="str">
        <f t="shared" ref="AR110" si="443">IF(AQ110&lt;1.5,"FUERTE",IF(AND(AQ110&gt;=1.5,AQ110&lt;2.5),"ACEPTABLE",IF(AQ110&gt;=5,"INEXISTENTE","DÉBIL")))</f>
        <v>FUERTE</v>
      </c>
      <c r="AS110" s="357">
        <f t="shared" ref="AS110" si="444">IF(R110=0,0,ROUND((R110*AQ110),0))</f>
        <v>12</v>
      </c>
      <c r="AT110" s="358" t="str">
        <f t="shared" ref="AT110" si="445">IF(AS110&gt;=36,"GRAVE", IF(AS110&lt;=10, "LEVE", "MODERADO"))</f>
        <v>MODERADO</v>
      </c>
      <c r="AU110" s="366" t="s">
        <v>1041</v>
      </c>
      <c r="AV110" s="367">
        <v>0</v>
      </c>
      <c r="AW110" s="275" t="s">
        <v>91</v>
      </c>
      <c r="AX110" s="275"/>
      <c r="AY110" s="159"/>
      <c r="AZ110" s="159"/>
      <c r="BA110" s="344"/>
      <c r="XCW110" s="377"/>
      <c r="XCX110" s="364"/>
      <c r="XCY110" s="356"/>
      <c r="XCZ110" s="359"/>
      <c r="XDA110" s="356"/>
      <c r="XDB110" s="364"/>
      <c r="XDC110" s="275"/>
      <c r="XDD110" s="275"/>
      <c r="XDE110" s="275"/>
      <c r="XDF110" s="364"/>
      <c r="XDG110" s="364"/>
      <c r="XDH110" s="364"/>
      <c r="XDI110" s="364"/>
      <c r="XDJ110" s="364"/>
      <c r="XDK110" s="364"/>
      <c r="XDL110" s="383"/>
      <c r="XDM110" s="162"/>
      <c r="XDN110" s="275"/>
      <c r="XDO110" s="275"/>
      <c r="XDP110" s="275"/>
      <c r="XDQ110" s="377"/>
      <c r="XDR110" s="364"/>
      <c r="XDS110" s="356"/>
      <c r="XDT110" s="359"/>
      <c r="XDU110" s="356"/>
      <c r="XDV110" s="364"/>
      <c r="XDW110" s="275"/>
      <c r="XDX110" s="275"/>
      <c r="XDY110" s="275"/>
      <c r="XDZ110" s="364"/>
      <c r="XEA110" s="364"/>
      <c r="XEB110" s="364"/>
      <c r="XEC110" s="364"/>
      <c r="XED110" s="364"/>
      <c r="XEE110" s="383"/>
      <c r="XEF110" s="275"/>
      <c r="XEG110" s="275"/>
      <c r="XEH110" s="275"/>
      <c r="XEI110" s="358"/>
      <c r="XEJ110" s="366"/>
      <c r="XEK110" s="377"/>
      <c r="XEL110" s="364"/>
      <c r="XEM110" s="356"/>
      <c r="XEN110" s="359"/>
      <c r="XEO110" s="356"/>
      <c r="XEP110" s="364"/>
      <c r="XEQ110" s="275"/>
      <c r="XER110" s="275"/>
      <c r="XES110" s="275"/>
      <c r="XET110" s="364"/>
      <c r="XEU110" s="364"/>
      <c r="XEV110" s="364"/>
      <c r="XEW110" s="364"/>
      <c r="XEX110" s="364"/>
      <c r="XEY110" s="275"/>
      <c r="XEZ110" s="275"/>
      <c r="XFA110" s="358"/>
      <c r="XFB110" s="286"/>
    </row>
    <row r="111" spans="1:60 16325:16384" ht="40.5" hidden="1" customHeight="1" x14ac:dyDescent="0.2">
      <c r="A111" s="362"/>
      <c r="B111" s="363"/>
      <c r="C111" s="356"/>
      <c r="D111" s="359"/>
      <c r="E111" s="356"/>
      <c r="F111" s="364"/>
      <c r="G111" s="275" t="s">
        <v>271</v>
      </c>
      <c r="H111" s="275" t="s">
        <v>37</v>
      </c>
      <c r="I111" s="163" t="s">
        <v>1042</v>
      </c>
      <c r="J111" s="364"/>
      <c r="K111" s="363"/>
      <c r="L111" s="366"/>
      <c r="M111" s="363"/>
      <c r="N111" s="364"/>
      <c r="O111" s="365"/>
      <c r="P111" s="364"/>
      <c r="Q111" s="365"/>
      <c r="R111" s="365"/>
      <c r="S111" s="162" t="s">
        <v>327</v>
      </c>
      <c r="T111" s="334">
        <f t="shared" si="280"/>
        <v>1</v>
      </c>
      <c r="U111" s="356"/>
      <c r="V111" s="356"/>
      <c r="W111" s="275" t="s">
        <v>1043</v>
      </c>
      <c r="X111" s="364"/>
      <c r="Y111" s="368"/>
      <c r="Z111" s="335">
        <f t="shared" si="281"/>
        <v>4</v>
      </c>
      <c r="AA111" s="275" t="s">
        <v>330</v>
      </c>
      <c r="AB111" s="275"/>
      <c r="AC111" s="368"/>
      <c r="AD111" s="356"/>
      <c r="AE111" s="336">
        <f t="shared" si="282"/>
        <v>1</v>
      </c>
      <c r="AF111" s="275" t="s">
        <v>307</v>
      </c>
      <c r="AG111" s="275" t="s">
        <v>1044</v>
      </c>
      <c r="AH111" s="368"/>
      <c r="AI111" s="356"/>
      <c r="AJ111" s="336">
        <f t="shared" si="283"/>
        <v>1</v>
      </c>
      <c r="AK111" s="275" t="s">
        <v>304</v>
      </c>
      <c r="AL111" s="275" t="s">
        <v>311</v>
      </c>
      <c r="AM111" s="368"/>
      <c r="AN111" s="356"/>
      <c r="AO111" s="336">
        <f t="shared" si="284"/>
        <v>1</v>
      </c>
      <c r="AP111" s="275" t="s">
        <v>592</v>
      </c>
      <c r="AQ111" s="356"/>
      <c r="AR111" s="356"/>
      <c r="AS111" s="357"/>
      <c r="AT111" s="358"/>
      <c r="AU111" s="366"/>
      <c r="AV111" s="366"/>
      <c r="AW111" s="275" t="s">
        <v>93</v>
      </c>
      <c r="AX111" s="275"/>
      <c r="AY111" s="159"/>
      <c r="AZ111" s="159"/>
      <c r="BA111" s="344"/>
      <c r="XCW111" s="378"/>
      <c r="XCX111" s="364"/>
      <c r="XCY111" s="356"/>
      <c r="XCZ111" s="359"/>
      <c r="XDA111" s="356"/>
      <c r="XDB111" s="364"/>
      <c r="XDC111" s="275"/>
      <c r="XDD111" s="275"/>
      <c r="XDE111" s="161"/>
      <c r="XDF111" s="364"/>
      <c r="XDG111" s="364"/>
      <c r="XDH111" s="364"/>
      <c r="XDI111" s="364"/>
      <c r="XDJ111" s="364"/>
      <c r="XDK111" s="364"/>
      <c r="XDL111" s="383"/>
      <c r="XDM111" s="162"/>
      <c r="XDN111" s="275"/>
      <c r="XDO111" s="275"/>
      <c r="XDP111" s="275"/>
      <c r="XDQ111" s="378"/>
      <c r="XDR111" s="364"/>
      <c r="XDS111" s="356"/>
      <c r="XDT111" s="359"/>
      <c r="XDU111" s="356"/>
      <c r="XDV111" s="364"/>
      <c r="XDW111" s="275"/>
      <c r="XDX111" s="275"/>
      <c r="XDY111" s="161"/>
      <c r="XDZ111" s="364"/>
      <c r="XEA111" s="364"/>
      <c r="XEB111" s="364"/>
      <c r="XEC111" s="364"/>
      <c r="XED111" s="364"/>
      <c r="XEE111" s="383"/>
      <c r="XEF111" s="275"/>
      <c r="XEG111" s="275"/>
      <c r="XEH111" s="275"/>
      <c r="XEI111" s="358"/>
      <c r="XEJ111" s="366"/>
      <c r="XEK111" s="378"/>
      <c r="XEL111" s="364"/>
      <c r="XEM111" s="356"/>
      <c r="XEN111" s="359"/>
      <c r="XEO111" s="356"/>
      <c r="XEP111" s="364"/>
      <c r="XEQ111" s="275"/>
      <c r="XER111" s="275"/>
      <c r="XES111" s="161"/>
      <c r="XET111" s="364"/>
      <c r="XEU111" s="364"/>
      <c r="XEV111" s="364"/>
      <c r="XEW111" s="364"/>
      <c r="XEX111" s="364"/>
      <c r="XEY111" s="275"/>
      <c r="XEZ111" s="275"/>
      <c r="XFA111" s="358"/>
      <c r="XFB111" s="286"/>
    </row>
    <row r="112" spans="1:60 16325:16384" ht="40.5" hidden="1" customHeight="1" x14ac:dyDescent="0.2">
      <c r="A112" s="362"/>
      <c r="B112" s="363"/>
      <c r="C112" s="356"/>
      <c r="D112" s="359"/>
      <c r="E112" s="356"/>
      <c r="F112" s="364"/>
      <c r="G112" s="275"/>
      <c r="H112" s="275"/>
      <c r="I112" s="161"/>
      <c r="J112" s="364"/>
      <c r="K112" s="363"/>
      <c r="L112" s="366"/>
      <c r="M112" s="363"/>
      <c r="N112" s="364"/>
      <c r="O112" s="365"/>
      <c r="P112" s="364"/>
      <c r="Q112" s="365"/>
      <c r="R112" s="365"/>
      <c r="S112" s="162" t="s">
        <v>327</v>
      </c>
      <c r="T112" s="334">
        <f t="shared" si="280"/>
        <v>1</v>
      </c>
      <c r="U112" s="356"/>
      <c r="V112" s="356"/>
      <c r="W112" s="275" t="s">
        <v>1045</v>
      </c>
      <c r="X112" s="364"/>
      <c r="Y112" s="368"/>
      <c r="Z112" s="335">
        <f t="shared" si="281"/>
        <v>4</v>
      </c>
      <c r="AA112" s="275" t="s">
        <v>330</v>
      </c>
      <c r="AB112" s="275"/>
      <c r="AC112" s="368"/>
      <c r="AD112" s="356"/>
      <c r="AE112" s="336">
        <f t="shared" si="282"/>
        <v>1</v>
      </c>
      <c r="AF112" s="275" t="s">
        <v>307</v>
      </c>
      <c r="AG112" s="275" t="s">
        <v>1044</v>
      </c>
      <c r="AH112" s="368"/>
      <c r="AI112" s="356"/>
      <c r="AJ112" s="336">
        <f t="shared" si="283"/>
        <v>1</v>
      </c>
      <c r="AK112" s="275" t="s">
        <v>304</v>
      </c>
      <c r="AL112" s="275" t="s">
        <v>311</v>
      </c>
      <c r="AM112" s="368"/>
      <c r="AN112" s="356"/>
      <c r="AO112" s="336">
        <f t="shared" si="284"/>
        <v>1</v>
      </c>
      <c r="AP112" s="275" t="s">
        <v>592</v>
      </c>
      <c r="AQ112" s="356"/>
      <c r="AR112" s="356"/>
      <c r="AS112" s="357"/>
      <c r="AT112" s="358"/>
      <c r="AU112" s="366"/>
      <c r="AV112" s="366"/>
      <c r="AW112" s="275" t="s">
        <v>91</v>
      </c>
      <c r="AX112" s="275"/>
      <c r="AY112" s="159"/>
      <c r="AZ112" s="159"/>
      <c r="BA112" s="344"/>
      <c r="XCW112" s="379"/>
      <c r="XCX112" s="364"/>
      <c r="XCY112" s="356"/>
      <c r="XCZ112" s="359"/>
      <c r="XDA112" s="356"/>
      <c r="XDB112" s="364"/>
      <c r="XDC112" s="275"/>
      <c r="XDD112" s="275"/>
      <c r="XDE112" s="161"/>
      <c r="XDF112" s="364"/>
      <c r="XDG112" s="364"/>
      <c r="XDH112" s="364"/>
      <c r="XDI112" s="364"/>
      <c r="XDJ112" s="364"/>
      <c r="XDK112" s="364"/>
      <c r="XDL112" s="383"/>
      <c r="XDM112" s="162"/>
      <c r="XDN112" s="275"/>
      <c r="XDO112" s="275"/>
      <c r="XDP112" s="275"/>
      <c r="XDQ112" s="379"/>
      <c r="XDR112" s="364"/>
      <c r="XDS112" s="356"/>
      <c r="XDT112" s="359"/>
      <c r="XDU112" s="356"/>
      <c r="XDV112" s="364"/>
      <c r="XDW112" s="275"/>
      <c r="XDX112" s="275"/>
      <c r="XDY112" s="161"/>
      <c r="XDZ112" s="364"/>
      <c r="XEA112" s="364"/>
      <c r="XEB112" s="364"/>
      <c r="XEC112" s="364"/>
      <c r="XED112" s="364"/>
      <c r="XEE112" s="383"/>
      <c r="XEF112" s="275"/>
      <c r="XEG112" s="275"/>
      <c r="XEH112" s="275"/>
      <c r="XEI112" s="358"/>
      <c r="XEJ112" s="366"/>
      <c r="XEK112" s="379"/>
      <c r="XEL112" s="364"/>
      <c r="XEM112" s="356"/>
      <c r="XEN112" s="359"/>
      <c r="XEO112" s="356"/>
      <c r="XEP112" s="364"/>
      <c r="XEQ112" s="275"/>
      <c r="XER112" s="275"/>
      <c r="XES112" s="161"/>
      <c r="XET112" s="364"/>
      <c r="XEU112" s="364"/>
      <c r="XEV112" s="364"/>
      <c r="XEW112" s="364"/>
      <c r="XEX112" s="364"/>
      <c r="XEY112" s="275"/>
      <c r="XEZ112" s="275"/>
      <c r="XFA112" s="358"/>
      <c r="XFB112" s="286"/>
    </row>
    <row r="113" spans="1:60" ht="40.5" hidden="1" customHeight="1" x14ac:dyDescent="0.2">
      <c r="A113" s="362">
        <v>35</v>
      </c>
      <c r="B113" s="363" t="s">
        <v>195</v>
      </c>
      <c r="C113" s="356" t="str">
        <f>+VLOOKUP(B113,$A$770:$B$812,2,0)</f>
        <v>JUAN PABLO TRUJILLO LEMUS</v>
      </c>
      <c r="D113" s="359" t="s">
        <v>168</v>
      </c>
      <c r="E113" s="356" t="str">
        <f>IF(D113=$D$740,$E$740,IF(D113=$D$741,$E$741,IF(D113=$D$742,$E$742,IF(D113=$D$743,$E$743,IF(D113=$D$744,$E$744,IF(D113=$D$745,$E$745,IF(D113=$D$746,$E$746,IF(D113=$D$747,$E$747,IF(D113=$D$748,$E$748,IF(D113=$D$749,$E$749,IF(D113=VICERRECTORÍA_ACADÉMICA_,$BF$740,IF(D113=_VICERRECTORÍA_INVESTIGACIONES_INNOVACIÓN_Y_EXTENSIÓN_,$BF$741,IF(D113=PLANEACIÓN_,$BF$742,IF(D113=VICERRECTORÍA_ADMINISTRATIVA_FINANCIERA_,$BF$743,IF(D113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64" t="s">
        <v>276</v>
      </c>
      <c r="G113" s="275" t="s">
        <v>272</v>
      </c>
      <c r="H113" s="275" t="s">
        <v>41</v>
      </c>
      <c r="I113" s="275" t="s">
        <v>1046</v>
      </c>
      <c r="J113" s="364" t="s">
        <v>108</v>
      </c>
      <c r="K113" s="366" t="s">
        <v>1047</v>
      </c>
      <c r="L113" s="364" t="s">
        <v>1048</v>
      </c>
      <c r="M113" s="364" t="s">
        <v>1049</v>
      </c>
      <c r="N113" s="364" t="s">
        <v>105</v>
      </c>
      <c r="O113" s="365">
        <f t="shared" ref="O113" si="446">IF(N113="ALTA",5,IF(N113="MEDIO ALTA",4,IF(N113="MEDIA",3,IF(N113="MEDIO BAJA",2,IF(N113="BAJA",1,0)))))</f>
        <v>3</v>
      </c>
      <c r="P113" s="364" t="s">
        <v>144</v>
      </c>
      <c r="Q113" s="365">
        <f t="shared" si="433"/>
        <v>4</v>
      </c>
      <c r="R113" s="365">
        <f>Q113*O113</f>
        <v>12</v>
      </c>
      <c r="S113" s="162" t="s">
        <v>327</v>
      </c>
      <c r="T113" s="334">
        <f t="shared" si="280"/>
        <v>1</v>
      </c>
      <c r="U113" s="356">
        <f t="shared" ref="U113" si="447">ROUND(AVERAGEIF(T113:T115,"&gt;0"),0)</f>
        <v>1</v>
      </c>
      <c r="V113" s="356">
        <f t="shared" si="301"/>
        <v>0.6</v>
      </c>
      <c r="W113" s="275" t="s">
        <v>1050</v>
      </c>
      <c r="X113" s="364">
        <f>IF(S113="No_existen",5*$X$10,Y113*$X$10)</f>
        <v>0.05</v>
      </c>
      <c r="Y113" s="368">
        <f t="shared" ref="Y113" si="448">ROUND(AVERAGEIF(Z113:Z115,"&gt;0"),0)</f>
        <v>1</v>
      </c>
      <c r="Z113" s="335">
        <f t="shared" si="281"/>
        <v>1</v>
      </c>
      <c r="AA113" s="275" t="s">
        <v>332</v>
      </c>
      <c r="AB113" s="275" t="s">
        <v>687</v>
      </c>
      <c r="AC113" s="368">
        <f t="shared" ref="AC113" si="449">IF(S113="No_existen",5*$AC$10,AD113*$AC$10)</f>
        <v>0.15</v>
      </c>
      <c r="AD113" s="356">
        <f t="shared" ref="AD113" si="450">ROUND(AVERAGEIF(AE113:AE115,"&gt;0"),0)</f>
        <v>1</v>
      </c>
      <c r="AE113" s="336">
        <f t="shared" si="282"/>
        <v>1</v>
      </c>
      <c r="AF113" s="275" t="s">
        <v>307</v>
      </c>
      <c r="AG113" s="275" t="s">
        <v>1051</v>
      </c>
      <c r="AH113" s="368">
        <f t="shared" ref="AH113" si="451">IF(S113="No_existen",5*$AH$10,AI113*$AH$10)</f>
        <v>0.1</v>
      </c>
      <c r="AI113" s="356">
        <f t="shared" ref="AI113" si="452">ROUND(AVERAGEIF(AJ113:AJ115,"&gt;0"),0)</f>
        <v>1</v>
      </c>
      <c r="AJ113" s="336">
        <f t="shared" si="283"/>
        <v>1</v>
      </c>
      <c r="AK113" s="275" t="s">
        <v>304</v>
      </c>
      <c r="AL113" s="275" t="s">
        <v>311</v>
      </c>
      <c r="AM113" s="368">
        <f t="shared" ref="AM113" si="453">IF(S113="No_existen",5*$AM$10,AN113*$AM$10)</f>
        <v>0.1</v>
      </c>
      <c r="AN113" s="356">
        <f t="shared" ref="AN113" si="454">ROUND(AVERAGEIF(AO113:AO115,"&gt;0"),0)</f>
        <v>1</v>
      </c>
      <c r="AO113" s="336">
        <f t="shared" si="284"/>
        <v>1</v>
      </c>
      <c r="AP113" s="275" t="s">
        <v>592</v>
      </c>
      <c r="AQ113" s="356">
        <f t="shared" ref="AQ113" si="455">ROUND(AVERAGE(U113,Y113,AD113,AI113,AN113),0)</f>
        <v>1</v>
      </c>
      <c r="AR113" s="356" t="str">
        <f t="shared" ref="AR113" si="456">IF(AQ113&lt;1.5,"FUERTE",IF(AND(AQ113&gt;=1.5,AQ113&lt;2.5),"ACEPTABLE",IF(AQ113&gt;=5,"INEXISTENTE","DÉBIL")))</f>
        <v>FUERTE</v>
      </c>
      <c r="AS113" s="357">
        <f t="shared" ref="AS113" si="457">IF(R113=0,0,ROUND((R113*AQ113),0))</f>
        <v>12</v>
      </c>
      <c r="AT113" s="358" t="str">
        <f t="shared" ref="AT113" si="458">IF(AS113&gt;=36,"GRAVE", IF(AS113&lt;=10, "LEVE", "MODERADO"))</f>
        <v>MODERADO</v>
      </c>
      <c r="AU113" s="366" t="s">
        <v>1052</v>
      </c>
      <c r="AV113" s="366" t="s">
        <v>1053</v>
      </c>
      <c r="AW113" s="275" t="s">
        <v>91</v>
      </c>
      <c r="AX113" s="275"/>
      <c r="AY113" s="159"/>
      <c r="AZ113" s="159"/>
      <c r="BA113" s="344"/>
      <c r="BB113" s="286"/>
      <c r="BC113" s="286"/>
      <c r="BD113" s="286"/>
      <c r="BE113" s="286"/>
      <c r="BF113" s="286"/>
      <c r="BG113" s="286"/>
      <c r="BH113" s="286"/>
    </row>
    <row r="114" spans="1:60" ht="40.5" hidden="1" customHeight="1" x14ac:dyDescent="0.2">
      <c r="A114" s="362"/>
      <c r="B114" s="363"/>
      <c r="C114" s="356"/>
      <c r="D114" s="359"/>
      <c r="E114" s="356"/>
      <c r="F114" s="364"/>
      <c r="G114" s="275" t="s">
        <v>271</v>
      </c>
      <c r="H114" s="275" t="s">
        <v>37</v>
      </c>
      <c r="I114" s="275" t="s">
        <v>1054</v>
      </c>
      <c r="J114" s="364"/>
      <c r="K114" s="366"/>
      <c r="L114" s="364"/>
      <c r="M114" s="364"/>
      <c r="N114" s="364"/>
      <c r="O114" s="365"/>
      <c r="P114" s="364"/>
      <c r="Q114" s="365"/>
      <c r="R114" s="365"/>
      <c r="S114" s="162"/>
      <c r="T114" s="334">
        <f t="shared" si="280"/>
        <v>0</v>
      </c>
      <c r="U114" s="356"/>
      <c r="V114" s="356"/>
      <c r="W114" s="275"/>
      <c r="X114" s="364"/>
      <c r="Y114" s="368"/>
      <c r="Z114" s="335">
        <f t="shared" si="281"/>
        <v>0</v>
      </c>
      <c r="AA114" s="275"/>
      <c r="AB114" s="275"/>
      <c r="AC114" s="368"/>
      <c r="AD114" s="356"/>
      <c r="AE114" s="336">
        <f t="shared" si="282"/>
        <v>0</v>
      </c>
      <c r="AF114" s="275"/>
      <c r="AG114" s="275"/>
      <c r="AH114" s="368"/>
      <c r="AI114" s="356"/>
      <c r="AJ114" s="336">
        <f t="shared" si="283"/>
        <v>0</v>
      </c>
      <c r="AK114" s="275"/>
      <c r="AL114" s="275"/>
      <c r="AM114" s="368"/>
      <c r="AN114" s="356"/>
      <c r="AO114" s="336">
        <f t="shared" si="284"/>
        <v>0</v>
      </c>
      <c r="AP114" s="275"/>
      <c r="AQ114" s="356"/>
      <c r="AR114" s="356"/>
      <c r="AS114" s="357"/>
      <c r="AT114" s="358"/>
      <c r="AU114" s="366"/>
      <c r="AV114" s="366"/>
      <c r="AW114" s="275"/>
      <c r="AX114" s="275"/>
      <c r="AY114" s="159"/>
      <c r="AZ114" s="159"/>
      <c r="BA114" s="344"/>
      <c r="BB114" s="286"/>
      <c r="BC114" s="286"/>
      <c r="BD114" s="286"/>
      <c r="BE114" s="286"/>
      <c r="BF114" s="286"/>
      <c r="BG114" s="286"/>
      <c r="BH114" s="286"/>
    </row>
    <row r="115" spans="1:60" ht="40.5" hidden="1" customHeight="1" x14ac:dyDescent="0.2">
      <c r="A115" s="362"/>
      <c r="B115" s="363"/>
      <c r="C115" s="356"/>
      <c r="D115" s="359"/>
      <c r="E115" s="356"/>
      <c r="F115" s="364"/>
      <c r="G115" s="275" t="s">
        <v>272</v>
      </c>
      <c r="H115" s="275" t="s">
        <v>273</v>
      </c>
      <c r="I115" s="275" t="s">
        <v>1055</v>
      </c>
      <c r="J115" s="364"/>
      <c r="K115" s="366"/>
      <c r="L115" s="364"/>
      <c r="M115" s="364"/>
      <c r="N115" s="364"/>
      <c r="O115" s="365"/>
      <c r="P115" s="364"/>
      <c r="Q115" s="365"/>
      <c r="R115" s="365"/>
      <c r="S115" s="162"/>
      <c r="T115" s="334">
        <f t="shared" si="280"/>
        <v>0</v>
      </c>
      <c r="U115" s="356"/>
      <c r="V115" s="356"/>
      <c r="W115" s="275"/>
      <c r="X115" s="364"/>
      <c r="Y115" s="368"/>
      <c r="Z115" s="335">
        <f t="shared" si="281"/>
        <v>0</v>
      </c>
      <c r="AA115" s="275"/>
      <c r="AB115" s="275"/>
      <c r="AC115" s="368"/>
      <c r="AD115" s="356"/>
      <c r="AE115" s="336">
        <f t="shared" si="282"/>
        <v>0</v>
      </c>
      <c r="AF115" s="275"/>
      <c r="AG115" s="275"/>
      <c r="AH115" s="368"/>
      <c r="AI115" s="356"/>
      <c r="AJ115" s="336">
        <f t="shared" si="283"/>
        <v>0</v>
      </c>
      <c r="AK115" s="275"/>
      <c r="AL115" s="275"/>
      <c r="AM115" s="368"/>
      <c r="AN115" s="356"/>
      <c r="AO115" s="336">
        <f t="shared" si="284"/>
        <v>0</v>
      </c>
      <c r="AP115" s="275"/>
      <c r="AQ115" s="356"/>
      <c r="AR115" s="356"/>
      <c r="AS115" s="357"/>
      <c r="AT115" s="358"/>
      <c r="AU115" s="366"/>
      <c r="AV115" s="366"/>
      <c r="AW115" s="275"/>
      <c r="AX115" s="275"/>
      <c r="AY115" s="159"/>
      <c r="AZ115" s="159"/>
      <c r="BA115" s="344"/>
      <c r="BB115" s="286"/>
      <c r="BC115" s="286"/>
      <c r="BD115" s="286"/>
      <c r="BE115" s="286"/>
      <c r="BF115" s="286"/>
      <c r="BG115" s="286"/>
      <c r="BH115" s="286"/>
    </row>
    <row r="116" spans="1:60" ht="40.5" hidden="1" customHeight="1" x14ac:dyDescent="0.2">
      <c r="A116" s="362">
        <v>36</v>
      </c>
      <c r="B116" s="363" t="s">
        <v>195</v>
      </c>
      <c r="C116" s="356" t="str">
        <f>+VLOOKUP(B116,$A$770:$B$812,2,0)</f>
        <v>JUAN PABLO TRUJILLO LEMUS</v>
      </c>
      <c r="D116" s="359" t="s">
        <v>168</v>
      </c>
      <c r="E116" s="356" t="str">
        <f>IF(D116=$D$740,$E$740,IF(D116=$D$741,$E$741,IF(D116=$D$742,$E$742,IF(D116=$D$743,$E$743,IF(D116=$D$744,$E$744,IF(D116=$D$745,$E$745,IF(D116=$D$746,$E$746,IF(D116=$D$747,$E$747,IF(D116=$D$748,$E$748,IF(D116=$D$749,$E$749,IF(D116=VICERRECTORÍA_ACADÉMICA_,$BF$740,IF(D116=_VICERRECTORÍA_INVESTIGACIONES_INNOVACIÓN_Y_EXTENSIÓN_,$BF$741,IF(D116=PLANEACIÓN_,$BF$742,IF(D116=VICERRECTORÍA_ADMINISTRATIVA_FINANCIERA_,$BF$743,IF(D116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64" t="s">
        <v>276</v>
      </c>
      <c r="G116" s="275" t="s">
        <v>271</v>
      </c>
      <c r="H116" s="275" t="s">
        <v>37</v>
      </c>
      <c r="I116" s="275" t="s">
        <v>1056</v>
      </c>
      <c r="J116" s="364" t="s">
        <v>106</v>
      </c>
      <c r="K116" s="366" t="s">
        <v>1057</v>
      </c>
      <c r="L116" s="364" t="s">
        <v>1058</v>
      </c>
      <c r="M116" s="364" t="s">
        <v>1059</v>
      </c>
      <c r="N116" s="364" t="s">
        <v>151</v>
      </c>
      <c r="O116" s="365">
        <f t="shared" ref="O116" si="459">IF(N116="ALTA",5,IF(N116="MEDIO ALTA",4,IF(N116="MEDIA",3,IF(N116="MEDIO BAJA",2,IF(N116="BAJA",1,0)))))</f>
        <v>2</v>
      </c>
      <c r="P116" s="364" t="s">
        <v>141</v>
      </c>
      <c r="Q116" s="365">
        <f t="shared" si="433"/>
        <v>3</v>
      </c>
      <c r="R116" s="365">
        <f>Q116*O116</f>
        <v>6</v>
      </c>
      <c r="S116" s="162" t="s">
        <v>327</v>
      </c>
      <c r="T116" s="334">
        <f t="shared" si="280"/>
        <v>1</v>
      </c>
      <c r="U116" s="356">
        <f t="shared" ref="U116" si="460">ROUND(AVERAGEIF(T116:T118,"&gt;0"),0)</f>
        <v>1</v>
      </c>
      <c r="V116" s="356">
        <f t="shared" si="301"/>
        <v>0.6</v>
      </c>
      <c r="W116" s="275" t="s">
        <v>1060</v>
      </c>
      <c r="X116" s="364">
        <f>IF(S116="No_existen",5*$X$10,Y116*$X$10)</f>
        <v>0.1</v>
      </c>
      <c r="Y116" s="368">
        <f t="shared" ref="Y116" si="461">ROUND(AVERAGEIF(Z116:Z118,"&gt;0"),0)</f>
        <v>2</v>
      </c>
      <c r="Z116" s="335">
        <f t="shared" si="281"/>
        <v>2</v>
      </c>
      <c r="AA116" s="275" t="s">
        <v>331</v>
      </c>
      <c r="AB116" s="275"/>
      <c r="AC116" s="368">
        <f t="shared" ref="AC116" si="462">IF(S116="No_existen",5*$AC$10,AD116*$AC$10)</f>
        <v>0.15</v>
      </c>
      <c r="AD116" s="356">
        <f t="shared" ref="AD116" si="463">ROUND(AVERAGEIF(AE116:AE118,"&gt;0"),0)</f>
        <v>1</v>
      </c>
      <c r="AE116" s="336">
        <f t="shared" si="282"/>
        <v>1</v>
      </c>
      <c r="AF116" s="275" t="s">
        <v>307</v>
      </c>
      <c r="AG116" s="275" t="s">
        <v>1061</v>
      </c>
      <c r="AH116" s="368">
        <f t="shared" ref="AH116" si="464">IF(S116="No_existen",5*$AH$10,AI116*$AH$10)</f>
        <v>0.1</v>
      </c>
      <c r="AI116" s="356">
        <f t="shared" ref="AI116" si="465">ROUND(AVERAGEIF(AJ116:AJ118,"&gt;0"),0)</f>
        <v>1</v>
      </c>
      <c r="AJ116" s="336">
        <f t="shared" si="283"/>
        <v>1</v>
      </c>
      <c r="AK116" s="275" t="s">
        <v>304</v>
      </c>
      <c r="AL116" s="275" t="s">
        <v>311</v>
      </c>
      <c r="AM116" s="368">
        <f t="shared" ref="AM116" si="466">IF(S116="No_existen",5*$AM$10,AN116*$AM$10)</f>
        <v>0.1</v>
      </c>
      <c r="AN116" s="356">
        <f t="shared" ref="AN116" si="467">ROUND(AVERAGEIF(AO116:AO118,"&gt;0"),0)</f>
        <v>1</v>
      </c>
      <c r="AO116" s="336">
        <f t="shared" si="284"/>
        <v>1</v>
      </c>
      <c r="AP116" s="275" t="s">
        <v>592</v>
      </c>
      <c r="AQ116" s="356">
        <f t="shared" ref="AQ116" si="468">ROUND(AVERAGE(U116,Y116,AD116,AI116,AN116),0)</f>
        <v>1</v>
      </c>
      <c r="AR116" s="356" t="str">
        <f t="shared" ref="AR116" si="469">IF(AQ116&lt;1.5,"FUERTE",IF(AND(AQ116&gt;=1.5,AQ116&lt;2.5),"ACEPTABLE",IF(AQ116&gt;=5,"INEXISTENTE","DÉBIL")))</f>
        <v>FUERTE</v>
      </c>
      <c r="AS116" s="357">
        <f t="shared" ref="AS116" si="470">IF(R116=0,0,ROUND((R116*AQ116),0))</f>
        <v>6</v>
      </c>
      <c r="AT116" s="358" t="str">
        <f t="shared" ref="AT116" si="471">IF(AS116&gt;=36,"GRAVE", IF(AS116&lt;=10, "LEVE", "MODERADO"))</f>
        <v>LEVE</v>
      </c>
      <c r="AU116" s="366" t="s">
        <v>1062</v>
      </c>
      <c r="AV116" s="366" t="s">
        <v>1063</v>
      </c>
      <c r="AW116" s="275" t="s">
        <v>90</v>
      </c>
      <c r="AX116" s="275"/>
      <c r="AY116" s="159"/>
      <c r="AZ116" s="159"/>
      <c r="BA116" s="344"/>
      <c r="BB116" s="286"/>
      <c r="BC116" s="286"/>
      <c r="BD116" s="286"/>
      <c r="BE116" s="286"/>
      <c r="BF116" s="286"/>
      <c r="BG116" s="286"/>
      <c r="BH116" s="286"/>
    </row>
    <row r="117" spans="1:60" ht="40.5" hidden="1" customHeight="1" x14ac:dyDescent="0.2">
      <c r="A117" s="362"/>
      <c r="B117" s="363"/>
      <c r="C117" s="356"/>
      <c r="D117" s="359"/>
      <c r="E117" s="356"/>
      <c r="F117" s="364"/>
      <c r="G117" s="275" t="s">
        <v>271</v>
      </c>
      <c r="H117" s="275" t="s">
        <v>37</v>
      </c>
      <c r="I117" s="275" t="s">
        <v>1064</v>
      </c>
      <c r="J117" s="364"/>
      <c r="K117" s="366"/>
      <c r="L117" s="364"/>
      <c r="M117" s="364"/>
      <c r="N117" s="364"/>
      <c r="O117" s="365"/>
      <c r="P117" s="364"/>
      <c r="Q117" s="365"/>
      <c r="R117" s="365"/>
      <c r="S117" s="162"/>
      <c r="T117" s="334">
        <f t="shared" si="280"/>
        <v>0</v>
      </c>
      <c r="U117" s="356"/>
      <c r="V117" s="356"/>
      <c r="W117" s="275"/>
      <c r="X117" s="364"/>
      <c r="Y117" s="368"/>
      <c r="Z117" s="335">
        <f t="shared" si="281"/>
        <v>0</v>
      </c>
      <c r="AA117" s="275"/>
      <c r="AB117" s="275"/>
      <c r="AC117" s="368"/>
      <c r="AD117" s="356"/>
      <c r="AE117" s="336">
        <f t="shared" si="282"/>
        <v>0</v>
      </c>
      <c r="AF117" s="275"/>
      <c r="AG117" s="275"/>
      <c r="AH117" s="368"/>
      <c r="AI117" s="356"/>
      <c r="AJ117" s="336">
        <f t="shared" si="283"/>
        <v>0</v>
      </c>
      <c r="AK117" s="275"/>
      <c r="AL117" s="275"/>
      <c r="AM117" s="368"/>
      <c r="AN117" s="356"/>
      <c r="AO117" s="336">
        <f t="shared" si="284"/>
        <v>0</v>
      </c>
      <c r="AP117" s="275"/>
      <c r="AQ117" s="356"/>
      <c r="AR117" s="356"/>
      <c r="AS117" s="357"/>
      <c r="AT117" s="358"/>
      <c r="AU117" s="366"/>
      <c r="AV117" s="366"/>
      <c r="AW117" s="275"/>
      <c r="AX117" s="275"/>
      <c r="AY117" s="159"/>
      <c r="AZ117" s="159"/>
      <c r="BA117" s="344"/>
      <c r="BB117" s="286"/>
      <c r="BC117" s="286"/>
      <c r="BD117" s="286"/>
      <c r="BE117" s="286"/>
      <c r="BF117" s="286"/>
      <c r="BG117" s="286"/>
      <c r="BH117" s="286"/>
    </row>
    <row r="118" spans="1:60" ht="40.5" hidden="1" customHeight="1" x14ac:dyDescent="0.2">
      <c r="A118" s="362"/>
      <c r="B118" s="363"/>
      <c r="C118" s="356"/>
      <c r="D118" s="359"/>
      <c r="E118" s="356"/>
      <c r="F118" s="364"/>
      <c r="G118" s="275" t="s">
        <v>271</v>
      </c>
      <c r="H118" s="275" t="s">
        <v>36</v>
      </c>
      <c r="I118" s="275" t="s">
        <v>1065</v>
      </c>
      <c r="J118" s="364"/>
      <c r="K118" s="366"/>
      <c r="L118" s="364"/>
      <c r="M118" s="364"/>
      <c r="N118" s="364"/>
      <c r="O118" s="365"/>
      <c r="P118" s="364"/>
      <c r="Q118" s="365"/>
      <c r="R118" s="365"/>
      <c r="S118" s="162"/>
      <c r="T118" s="334">
        <f t="shared" si="280"/>
        <v>0</v>
      </c>
      <c r="U118" s="356"/>
      <c r="V118" s="356"/>
      <c r="W118" s="275"/>
      <c r="X118" s="364"/>
      <c r="Y118" s="368"/>
      <c r="Z118" s="335">
        <f t="shared" si="281"/>
        <v>0</v>
      </c>
      <c r="AA118" s="275"/>
      <c r="AB118" s="275"/>
      <c r="AC118" s="368"/>
      <c r="AD118" s="356"/>
      <c r="AE118" s="336">
        <f t="shared" si="282"/>
        <v>0</v>
      </c>
      <c r="AF118" s="275"/>
      <c r="AG118" s="275"/>
      <c r="AH118" s="368"/>
      <c r="AI118" s="356"/>
      <c r="AJ118" s="336">
        <f t="shared" si="283"/>
        <v>0</v>
      </c>
      <c r="AK118" s="275"/>
      <c r="AL118" s="275"/>
      <c r="AM118" s="368"/>
      <c r="AN118" s="356"/>
      <c r="AO118" s="336">
        <f t="shared" si="284"/>
        <v>0</v>
      </c>
      <c r="AP118" s="275"/>
      <c r="AQ118" s="356"/>
      <c r="AR118" s="356"/>
      <c r="AS118" s="357"/>
      <c r="AT118" s="358"/>
      <c r="AU118" s="366"/>
      <c r="AV118" s="366"/>
      <c r="AW118" s="275"/>
      <c r="AX118" s="275"/>
      <c r="AY118" s="159"/>
      <c r="AZ118" s="159"/>
      <c r="BA118" s="344"/>
      <c r="BB118" s="286"/>
      <c r="BC118" s="286"/>
      <c r="BD118" s="286"/>
      <c r="BE118" s="286"/>
      <c r="BF118" s="286"/>
      <c r="BG118" s="286"/>
      <c r="BH118" s="286"/>
    </row>
    <row r="119" spans="1:60" ht="40.5" customHeight="1" x14ac:dyDescent="0.2">
      <c r="A119" s="362">
        <v>37</v>
      </c>
      <c r="B119" s="363" t="s">
        <v>195</v>
      </c>
      <c r="C119" s="356" t="str">
        <f>+VLOOKUP(B119,$A$770:$B$812,2,0)</f>
        <v>JUAN PABLO TRUJILLO LEMUS</v>
      </c>
      <c r="D119" s="359" t="s">
        <v>166</v>
      </c>
      <c r="E119" s="356" t="str">
        <f>IF(D119=$D$740,$E$740,IF(D119=$D$741,$E$741,IF(D119=$D$742,$E$742,IF(D119=$D$743,$E$743,IF(D119=$D$744,$E$744,IF(D119=$D$745,$E$745,IF(D119=$D$746,$E$746,IF(D119=$D$747,$E$747,IF(D119=$D$748,$E$748,IF(D119=$D$749,$E$749,IF(D119=VICERRECTORÍA_ACADÉMICA_,$BF$740,IF(D119=_VICERRECTORÍA_INVESTIGACIONES_INNOVACIÓN_Y_EXTENSIÓN_,$BF$741,IF(D119=PLANEACIÓN_,$BF$742,IF(D119=VICERRECTORÍA_ADMINISTRATIVA_FINANCIERA_,$BF$743,IF(D119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19" s="364" t="s">
        <v>276</v>
      </c>
      <c r="G119" s="275" t="s">
        <v>272</v>
      </c>
      <c r="H119" s="275" t="s">
        <v>273</v>
      </c>
      <c r="I119" s="275" t="s">
        <v>1066</v>
      </c>
      <c r="J119" s="364" t="s">
        <v>110</v>
      </c>
      <c r="K119" s="364" t="s">
        <v>1067</v>
      </c>
      <c r="L119" s="364" t="s">
        <v>1068</v>
      </c>
      <c r="M119" s="364" t="s">
        <v>1069</v>
      </c>
      <c r="N119" s="364" t="s">
        <v>150</v>
      </c>
      <c r="O119" s="365">
        <f t="shared" ref="O119" si="472">IF(N119="ALTA",5,IF(N119="MEDIO ALTA",4,IF(N119="MEDIA",3,IF(N119="MEDIO BAJA",2,IF(N119="BAJA",1,0)))))</f>
        <v>4</v>
      </c>
      <c r="P119" s="364" t="s">
        <v>141</v>
      </c>
      <c r="Q119" s="365">
        <f t="shared" ref="Q119" si="473">IF(P119="ALTO",5,IF(P119="MEDIO ALTO",4,IF(P119="MEDIO",3,IF(P119="MEDIO BAJO",2,IF(P119="BAJO",1,0)))))</f>
        <v>3</v>
      </c>
      <c r="R119" s="365">
        <f t="shared" ref="R119:R131" si="474">Q119*O119</f>
        <v>12</v>
      </c>
      <c r="S119" s="162" t="s">
        <v>327</v>
      </c>
      <c r="T119" s="334">
        <f t="shared" si="280"/>
        <v>1</v>
      </c>
      <c r="U119" s="356">
        <f t="shared" ref="U119" si="475">ROUND(AVERAGEIF(T119:T121,"&gt;0"),0)</f>
        <v>1</v>
      </c>
      <c r="V119" s="356">
        <f t="shared" si="301"/>
        <v>0.6</v>
      </c>
      <c r="W119" s="275" t="s">
        <v>1070</v>
      </c>
      <c r="X119" s="364">
        <f>IF(S119="No_existen",5*$X$10,Y119*$X$10)</f>
        <v>0.2</v>
      </c>
      <c r="Y119" s="368">
        <f t="shared" ref="Y119" si="476">ROUND(AVERAGEIF(Z119:Z121,"&gt;0"),0)</f>
        <v>4</v>
      </c>
      <c r="Z119" s="335">
        <f t="shared" si="281"/>
        <v>4</v>
      </c>
      <c r="AA119" s="275" t="s">
        <v>330</v>
      </c>
      <c r="AB119" s="275"/>
      <c r="AC119" s="368">
        <f t="shared" ref="AC119" si="477">IF(S119="No_existen",5*$AC$10,AD119*$AC$10)</f>
        <v>0.15</v>
      </c>
      <c r="AD119" s="356">
        <f t="shared" ref="AD119" si="478">ROUND(AVERAGEIF(AE119:AE121,"&gt;0"),0)</f>
        <v>1</v>
      </c>
      <c r="AE119" s="336">
        <f t="shared" si="282"/>
        <v>1</v>
      </c>
      <c r="AF119" s="275" t="s">
        <v>307</v>
      </c>
      <c r="AG119" s="275" t="s">
        <v>1051</v>
      </c>
      <c r="AH119" s="368">
        <f t="shared" ref="AH119" si="479">IF(S119="No_existen",5*$AH$10,AI119*$AH$10)</f>
        <v>0.1</v>
      </c>
      <c r="AI119" s="356">
        <f t="shared" ref="AI119" si="480">ROUND(AVERAGEIF(AJ119:AJ121,"&gt;0"),0)</f>
        <v>1</v>
      </c>
      <c r="AJ119" s="336">
        <f t="shared" si="283"/>
        <v>1</v>
      </c>
      <c r="AK119" s="275" t="s">
        <v>304</v>
      </c>
      <c r="AL119" s="275" t="s">
        <v>312</v>
      </c>
      <c r="AM119" s="368">
        <f t="shared" ref="AM119" si="481">IF(S119="No_existen",5*$AM$10,AN119*$AM$10)</f>
        <v>0.4</v>
      </c>
      <c r="AN119" s="356">
        <f t="shared" ref="AN119" si="482">ROUND(AVERAGEIF(AO119:AO121,"&gt;0"),0)</f>
        <v>4</v>
      </c>
      <c r="AO119" s="336">
        <f t="shared" si="284"/>
        <v>4</v>
      </c>
      <c r="AP119" s="275" t="s">
        <v>593</v>
      </c>
      <c r="AQ119" s="356">
        <f t="shared" ref="AQ119" si="483">ROUND(AVERAGE(U119,Y119,AD119,AI119,AN119),0)</f>
        <v>2</v>
      </c>
      <c r="AR119" s="356" t="str">
        <f t="shared" ref="AR119" si="484">IF(AQ119&lt;1.5,"FUERTE",IF(AND(AQ119&gt;=1.5,AQ119&lt;2.5),"ACEPTABLE",IF(AQ119&gt;=5,"INEXISTENTE","DÉBIL")))</f>
        <v>ACEPTABLE</v>
      </c>
      <c r="AS119" s="357">
        <f t="shared" ref="AS119" si="485">IF(R119=0,0,ROUND((R119*AQ119),0))</f>
        <v>24</v>
      </c>
      <c r="AT119" s="358" t="str">
        <f t="shared" ref="AT119" si="486">IF(AS119&gt;=36,"GRAVE", IF(AS119&lt;=10, "LEVE", "MODERADO"))</f>
        <v>MODERADO</v>
      </c>
      <c r="AU119" s="366" t="s">
        <v>1071</v>
      </c>
      <c r="AV119" s="366" t="s">
        <v>1072</v>
      </c>
      <c r="AW119" s="275" t="s">
        <v>93</v>
      </c>
      <c r="AX119" s="275"/>
      <c r="AY119" s="159"/>
      <c r="AZ119" s="159"/>
      <c r="BA119" s="344"/>
      <c r="BB119" s="286"/>
      <c r="BC119" s="286"/>
      <c r="BD119" s="286"/>
      <c r="BE119" s="286"/>
      <c r="BF119" s="286"/>
      <c r="BG119" s="286"/>
      <c r="BH119" s="286"/>
    </row>
    <row r="120" spans="1:60" ht="40.5" hidden="1" customHeight="1" x14ac:dyDescent="0.2">
      <c r="A120" s="362"/>
      <c r="B120" s="363"/>
      <c r="C120" s="356"/>
      <c r="D120" s="359"/>
      <c r="E120" s="356"/>
      <c r="F120" s="364"/>
      <c r="G120" s="275"/>
      <c r="H120" s="275"/>
      <c r="I120" s="275"/>
      <c r="J120" s="364"/>
      <c r="K120" s="364"/>
      <c r="L120" s="364"/>
      <c r="M120" s="364"/>
      <c r="N120" s="364"/>
      <c r="O120" s="365"/>
      <c r="P120" s="364"/>
      <c r="Q120" s="365"/>
      <c r="R120" s="365"/>
      <c r="S120" s="162"/>
      <c r="T120" s="334">
        <f t="shared" si="280"/>
        <v>0</v>
      </c>
      <c r="U120" s="356"/>
      <c r="V120" s="356"/>
      <c r="W120" s="275"/>
      <c r="X120" s="364"/>
      <c r="Y120" s="368"/>
      <c r="Z120" s="335">
        <f t="shared" si="281"/>
        <v>0</v>
      </c>
      <c r="AA120" s="275"/>
      <c r="AB120" s="275"/>
      <c r="AC120" s="368"/>
      <c r="AD120" s="356"/>
      <c r="AE120" s="336">
        <f t="shared" si="282"/>
        <v>0</v>
      </c>
      <c r="AF120" s="275"/>
      <c r="AG120" s="275"/>
      <c r="AH120" s="368"/>
      <c r="AI120" s="356"/>
      <c r="AJ120" s="336">
        <f t="shared" si="283"/>
        <v>0</v>
      </c>
      <c r="AK120" s="275"/>
      <c r="AL120" s="275"/>
      <c r="AM120" s="368"/>
      <c r="AN120" s="356"/>
      <c r="AO120" s="336">
        <f t="shared" si="284"/>
        <v>0</v>
      </c>
      <c r="AP120" s="275"/>
      <c r="AQ120" s="356"/>
      <c r="AR120" s="356"/>
      <c r="AS120" s="357"/>
      <c r="AT120" s="358"/>
      <c r="AU120" s="366"/>
      <c r="AV120" s="366"/>
      <c r="AW120" s="275"/>
      <c r="AX120" s="275"/>
      <c r="AY120" s="159"/>
      <c r="AZ120" s="159"/>
      <c r="BA120" s="344"/>
      <c r="BB120" s="286"/>
      <c r="BC120" s="286"/>
      <c r="BD120" s="286"/>
      <c r="BE120" s="286"/>
      <c r="BF120" s="286"/>
      <c r="BG120" s="286"/>
      <c r="BH120" s="286"/>
    </row>
    <row r="121" spans="1:60" ht="40.5" hidden="1" customHeight="1" x14ac:dyDescent="0.2">
      <c r="A121" s="362"/>
      <c r="B121" s="363"/>
      <c r="C121" s="356"/>
      <c r="D121" s="359"/>
      <c r="E121" s="356"/>
      <c r="F121" s="364"/>
      <c r="G121" s="275"/>
      <c r="H121" s="275"/>
      <c r="I121" s="275"/>
      <c r="J121" s="364"/>
      <c r="K121" s="364"/>
      <c r="L121" s="364"/>
      <c r="M121" s="364"/>
      <c r="N121" s="364"/>
      <c r="O121" s="365"/>
      <c r="P121" s="364"/>
      <c r="Q121" s="365"/>
      <c r="R121" s="365"/>
      <c r="S121" s="162"/>
      <c r="T121" s="334">
        <f t="shared" si="280"/>
        <v>0</v>
      </c>
      <c r="U121" s="356"/>
      <c r="V121" s="356"/>
      <c r="W121" s="275"/>
      <c r="X121" s="364"/>
      <c r="Y121" s="368"/>
      <c r="Z121" s="335">
        <f t="shared" si="281"/>
        <v>0</v>
      </c>
      <c r="AA121" s="275"/>
      <c r="AB121" s="275"/>
      <c r="AC121" s="368"/>
      <c r="AD121" s="356"/>
      <c r="AE121" s="336">
        <f t="shared" si="282"/>
        <v>0</v>
      </c>
      <c r="AF121" s="275"/>
      <c r="AG121" s="275"/>
      <c r="AH121" s="368"/>
      <c r="AI121" s="356"/>
      <c r="AJ121" s="336">
        <f t="shared" si="283"/>
        <v>0</v>
      </c>
      <c r="AK121" s="275"/>
      <c r="AL121" s="275"/>
      <c r="AM121" s="368"/>
      <c r="AN121" s="356"/>
      <c r="AO121" s="336">
        <f t="shared" si="284"/>
        <v>0</v>
      </c>
      <c r="AP121" s="275"/>
      <c r="AQ121" s="356"/>
      <c r="AR121" s="356"/>
      <c r="AS121" s="357"/>
      <c r="AT121" s="358"/>
      <c r="AU121" s="366"/>
      <c r="AV121" s="366"/>
      <c r="AW121" s="275"/>
      <c r="AX121" s="275"/>
      <c r="AY121" s="159"/>
      <c r="AZ121" s="159"/>
      <c r="BA121" s="344"/>
      <c r="BB121" s="286"/>
      <c r="BC121" s="286"/>
      <c r="BD121" s="286"/>
      <c r="BE121" s="286"/>
      <c r="BF121" s="286"/>
      <c r="BG121" s="286"/>
      <c r="BH121" s="286"/>
    </row>
    <row r="122" spans="1:60" ht="40.5" hidden="1" customHeight="1" x14ac:dyDescent="0.2">
      <c r="A122" s="362">
        <v>38</v>
      </c>
      <c r="B122" s="363" t="s">
        <v>195</v>
      </c>
      <c r="C122" s="356" t="str">
        <f>+VLOOKUP(B122,$A$770:$B$812,2,0)</f>
        <v>JUAN PABLO TRUJILLO LEMUS</v>
      </c>
      <c r="D122" s="359" t="s">
        <v>171</v>
      </c>
      <c r="E122" s="356" t="str">
        <f>IF(D122=$D$740,$E$740,IF(D122=$D$741,$E$741,IF(D122=$D$742,$E$742,IF(D122=$D$743,$E$743,IF(D122=$D$744,$E$744,IF(D122=$D$745,$E$745,IF(D122=$D$746,$E$746,IF(D122=$D$747,$E$747,IF(D122=$D$748,$E$748,IF(D122=$D$749,$E$749,IF(D122=VICERRECTORÍA_ACADÉMICA_,$BF$740,IF(D122=_VICERRECTORÍA_INVESTIGACIONES_INNOVACIÓN_Y_EXTENSIÓN_,$BF$741,IF(D122=PLANEACIÓN_,$BF$742,IF(D122=VICERRECTORÍA_ADMINISTRATIVA_FINANCIERA_,$BF$743,IF(D122=VICERRECTORÍA_RESPONSABILIDAD_SOCIAL_Y_BIENESTAR_UNIVERSITARIO_PDI,$BF$744)))))))))))))))</f>
        <v>Promover y facilitar la interacción con la sociedad contribuyendo a la satisfacción de sus demandas, mediante servicios especializados, programas de educación continuada y de proyección social.</v>
      </c>
      <c r="F122" s="364" t="s">
        <v>276</v>
      </c>
      <c r="G122" s="275" t="s">
        <v>271</v>
      </c>
      <c r="H122" s="275" t="s">
        <v>37</v>
      </c>
      <c r="I122" s="275" t="s">
        <v>804</v>
      </c>
      <c r="J122" s="364" t="s">
        <v>106</v>
      </c>
      <c r="K122" s="364" t="s">
        <v>1073</v>
      </c>
      <c r="L122" s="364" t="s">
        <v>1074</v>
      </c>
      <c r="M122" s="364" t="s">
        <v>1075</v>
      </c>
      <c r="N122" s="364" t="s">
        <v>149</v>
      </c>
      <c r="O122" s="365">
        <f t="shared" ref="O122" si="487">IF(N122="ALTA",5,IF(N122="MEDIO ALTA",4,IF(N122="MEDIA",3,IF(N122="MEDIO BAJA",2,IF(N122="BAJA",1,0)))))</f>
        <v>5</v>
      </c>
      <c r="P122" s="364" t="s">
        <v>145</v>
      </c>
      <c r="Q122" s="365">
        <f t="shared" ref="Q122" si="488">IF(P122="ALTO",5,IF(P122="MEDIO ALTO",4,IF(P122="MEDIO",3,IF(P122="MEDIO BAJO",2,IF(P122="BAJO",1,0)))))</f>
        <v>2</v>
      </c>
      <c r="R122" s="365">
        <f>Q122*O122</f>
        <v>10</v>
      </c>
      <c r="S122" s="162" t="s">
        <v>327</v>
      </c>
      <c r="T122" s="334">
        <f t="shared" si="280"/>
        <v>1</v>
      </c>
      <c r="U122" s="356">
        <f t="shared" ref="U122" si="489">ROUND(AVERAGEIF(T122:T124,"&gt;0"),0)</f>
        <v>1</v>
      </c>
      <c r="V122" s="356">
        <f t="shared" si="301"/>
        <v>0.6</v>
      </c>
      <c r="W122" s="275" t="s">
        <v>1076</v>
      </c>
      <c r="X122" s="364">
        <f>IF(S122="No_existen",5*$X$10,Y122*$X$10)</f>
        <v>0.2</v>
      </c>
      <c r="Y122" s="368">
        <f t="shared" ref="Y122" si="490">ROUND(AVERAGEIF(Z122:Z124,"&gt;0"),0)</f>
        <v>4</v>
      </c>
      <c r="Z122" s="335">
        <f t="shared" si="281"/>
        <v>4</v>
      </c>
      <c r="AA122" s="275" t="s">
        <v>330</v>
      </c>
      <c r="AB122" s="275"/>
      <c r="AC122" s="368">
        <f t="shared" ref="AC122" si="491">IF(S122="No_existen",5*$AC$10,AD122*$AC$10)</f>
        <v>0.15</v>
      </c>
      <c r="AD122" s="356">
        <f t="shared" ref="AD122" si="492">ROUND(AVERAGEIF(AE122:AE124,"&gt;0"),0)</f>
        <v>1</v>
      </c>
      <c r="AE122" s="336">
        <f t="shared" si="282"/>
        <v>1</v>
      </c>
      <c r="AF122" s="275" t="s">
        <v>307</v>
      </c>
      <c r="AG122" s="275" t="s">
        <v>1077</v>
      </c>
      <c r="AH122" s="368">
        <f t="shared" ref="AH122" si="493">IF(S122="No_existen",5*$AH$10,AI122*$AH$10)</f>
        <v>0.1</v>
      </c>
      <c r="AI122" s="356">
        <f t="shared" ref="AI122" si="494">ROUND(AVERAGEIF(AJ122:AJ124,"&gt;0"),0)</f>
        <v>1</v>
      </c>
      <c r="AJ122" s="336">
        <f t="shared" si="283"/>
        <v>1</v>
      </c>
      <c r="AK122" s="275" t="s">
        <v>304</v>
      </c>
      <c r="AL122" s="275" t="s">
        <v>312</v>
      </c>
      <c r="AM122" s="368">
        <f t="shared" ref="AM122" si="495">IF(S122="No_existen",5*$AM$10,AN122*$AM$10)</f>
        <v>0.2</v>
      </c>
      <c r="AN122" s="356">
        <f t="shared" ref="AN122" si="496">ROUND(AVERAGEIF(AO122:AO124,"&gt;0"),0)</f>
        <v>2</v>
      </c>
      <c r="AO122" s="336">
        <f t="shared" si="284"/>
        <v>4</v>
      </c>
      <c r="AP122" s="275" t="s">
        <v>593</v>
      </c>
      <c r="AQ122" s="356">
        <f t="shared" ref="AQ122" si="497">ROUND(AVERAGE(U122,Y122,AD122,AI122,AN122),0)</f>
        <v>2</v>
      </c>
      <c r="AR122" s="356" t="str">
        <f t="shared" ref="AR122" si="498">IF(AQ122&lt;1.5,"FUERTE",IF(AND(AQ122&gt;=1.5,AQ122&lt;2.5),"ACEPTABLE",IF(AQ122&gt;=5,"INEXISTENTE","DÉBIL")))</f>
        <v>ACEPTABLE</v>
      </c>
      <c r="AS122" s="357">
        <f t="shared" ref="AS122" si="499">IF(R122=0,0,ROUND((R122*AQ122),0))</f>
        <v>20</v>
      </c>
      <c r="AT122" s="358" t="str">
        <f t="shared" ref="AT122" si="500">IF(AS122&gt;=36,"GRAVE", IF(AS122&lt;=10, "LEVE", "MODERADO"))</f>
        <v>MODERADO</v>
      </c>
      <c r="AU122" s="366" t="s">
        <v>1078</v>
      </c>
      <c r="AV122" s="366" t="s">
        <v>1079</v>
      </c>
      <c r="AW122" s="275" t="s">
        <v>91</v>
      </c>
      <c r="AX122" s="275"/>
      <c r="AY122" s="159"/>
      <c r="AZ122" s="159"/>
      <c r="BA122" s="344"/>
      <c r="BB122" s="286"/>
      <c r="BC122" s="286"/>
      <c r="BD122" s="286"/>
      <c r="BE122" s="286"/>
      <c r="BF122" s="286"/>
      <c r="BG122" s="286"/>
      <c r="BH122" s="286"/>
    </row>
    <row r="123" spans="1:60" ht="40.5" hidden="1" customHeight="1" x14ac:dyDescent="0.2">
      <c r="A123" s="362"/>
      <c r="B123" s="363"/>
      <c r="C123" s="356"/>
      <c r="D123" s="359"/>
      <c r="E123" s="356"/>
      <c r="F123" s="364"/>
      <c r="G123" s="275" t="s">
        <v>271</v>
      </c>
      <c r="H123" s="275" t="s">
        <v>34</v>
      </c>
      <c r="I123" s="275" t="s">
        <v>806</v>
      </c>
      <c r="J123" s="364"/>
      <c r="K123" s="364"/>
      <c r="L123" s="364"/>
      <c r="M123" s="364"/>
      <c r="N123" s="364"/>
      <c r="O123" s="365"/>
      <c r="P123" s="364"/>
      <c r="Q123" s="365"/>
      <c r="R123" s="365"/>
      <c r="S123" s="162" t="s">
        <v>327</v>
      </c>
      <c r="T123" s="334">
        <f t="shared" si="280"/>
        <v>1</v>
      </c>
      <c r="U123" s="356"/>
      <c r="V123" s="356"/>
      <c r="W123" s="275" t="s">
        <v>1080</v>
      </c>
      <c r="X123" s="364"/>
      <c r="Y123" s="368"/>
      <c r="Z123" s="335">
        <f t="shared" si="281"/>
        <v>4</v>
      </c>
      <c r="AA123" s="275" t="s">
        <v>330</v>
      </c>
      <c r="AB123" s="275"/>
      <c r="AC123" s="368"/>
      <c r="AD123" s="356"/>
      <c r="AE123" s="336">
        <f t="shared" si="282"/>
        <v>1</v>
      </c>
      <c r="AF123" s="275" t="s">
        <v>307</v>
      </c>
      <c r="AG123" s="275" t="s">
        <v>1081</v>
      </c>
      <c r="AH123" s="368"/>
      <c r="AI123" s="356"/>
      <c r="AJ123" s="336">
        <f t="shared" si="283"/>
        <v>1</v>
      </c>
      <c r="AK123" s="275" t="s">
        <v>304</v>
      </c>
      <c r="AL123" s="275" t="s">
        <v>316</v>
      </c>
      <c r="AM123" s="368"/>
      <c r="AN123" s="356"/>
      <c r="AO123" s="336">
        <f t="shared" si="284"/>
        <v>1</v>
      </c>
      <c r="AP123" s="275" t="s">
        <v>592</v>
      </c>
      <c r="AQ123" s="356"/>
      <c r="AR123" s="356"/>
      <c r="AS123" s="357"/>
      <c r="AT123" s="358"/>
      <c r="AU123" s="366"/>
      <c r="AV123" s="366"/>
      <c r="AW123" s="275" t="s">
        <v>91</v>
      </c>
      <c r="AX123" s="275"/>
      <c r="AY123" s="159"/>
      <c r="AZ123" s="159"/>
      <c r="BA123" s="344"/>
      <c r="BB123" s="286"/>
      <c r="BC123" s="286"/>
      <c r="BD123" s="286"/>
      <c r="BE123" s="286"/>
      <c r="BF123" s="286"/>
      <c r="BG123" s="286"/>
      <c r="BH123" s="286"/>
    </row>
    <row r="124" spans="1:60" ht="40.5" hidden="1" customHeight="1" x14ac:dyDescent="0.2">
      <c r="A124" s="362"/>
      <c r="B124" s="363"/>
      <c r="C124" s="356"/>
      <c r="D124" s="359"/>
      <c r="E124" s="356"/>
      <c r="F124" s="364"/>
      <c r="G124" s="275" t="s">
        <v>271</v>
      </c>
      <c r="H124" s="275" t="s">
        <v>35</v>
      </c>
      <c r="I124" s="275" t="s">
        <v>1082</v>
      </c>
      <c r="J124" s="364"/>
      <c r="K124" s="364"/>
      <c r="L124" s="364"/>
      <c r="M124" s="364"/>
      <c r="N124" s="364"/>
      <c r="O124" s="365"/>
      <c r="P124" s="364"/>
      <c r="Q124" s="365"/>
      <c r="R124" s="365"/>
      <c r="S124" s="162" t="s">
        <v>327</v>
      </c>
      <c r="T124" s="334">
        <f t="shared" si="280"/>
        <v>1</v>
      </c>
      <c r="U124" s="356"/>
      <c r="V124" s="356"/>
      <c r="W124" s="275" t="s">
        <v>1083</v>
      </c>
      <c r="X124" s="364"/>
      <c r="Y124" s="368"/>
      <c r="Z124" s="335">
        <f t="shared" si="281"/>
        <v>4</v>
      </c>
      <c r="AA124" s="275" t="s">
        <v>330</v>
      </c>
      <c r="AB124" s="275"/>
      <c r="AC124" s="368"/>
      <c r="AD124" s="356"/>
      <c r="AE124" s="336">
        <f t="shared" si="282"/>
        <v>1</v>
      </c>
      <c r="AF124" s="275" t="s">
        <v>307</v>
      </c>
      <c r="AG124" s="275" t="s">
        <v>1077</v>
      </c>
      <c r="AH124" s="368"/>
      <c r="AI124" s="356"/>
      <c r="AJ124" s="336">
        <f t="shared" si="283"/>
        <v>1</v>
      </c>
      <c r="AK124" s="275" t="s">
        <v>304</v>
      </c>
      <c r="AL124" s="275" t="s">
        <v>314</v>
      </c>
      <c r="AM124" s="368"/>
      <c r="AN124" s="356"/>
      <c r="AO124" s="336">
        <f t="shared" si="284"/>
        <v>1</v>
      </c>
      <c r="AP124" s="275" t="s">
        <v>592</v>
      </c>
      <c r="AQ124" s="356"/>
      <c r="AR124" s="356"/>
      <c r="AS124" s="357"/>
      <c r="AT124" s="358"/>
      <c r="AU124" s="366"/>
      <c r="AV124" s="366"/>
      <c r="AW124" s="275" t="s">
        <v>91</v>
      </c>
      <c r="AX124" s="275"/>
      <c r="AY124" s="159"/>
      <c r="AZ124" s="159"/>
      <c r="BA124" s="344"/>
      <c r="BB124" s="286"/>
      <c r="BC124" s="286"/>
      <c r="BD124" s="286"/>
      <c r="BE124" s="286"/>
      <c r="BF124" s="286"/>
      <c r="BG124" s="286"/>
      <c r="BH124" s="286"/>
    </row>
    <row r="125" spans="1:60" ht="40.5" hidden="1" customHeight="1" x14ac:dyDescent="0.2">
      <c r="A125" s="362">
        <v>39</v>
      </c>
      <c r="B125" s="363" t="s">
        <v>195</v>
      </c>
      <c r="C125" s="356" t="str">
        <f>+VLOOKUP(B125,$A$770:$B$812,2,0)</f>
        <v>JUAN PABLO TRUJILLO LEMUS</v>
      </c>
      <c r="D125" s="359" t="s">
        <v>171</v>
      </c>
      <c r="E125" s="356" t="str">
        <f>IF(D125=$D$740,$E$740,IF(D125=$D$741,$E$741,IF(D125=$D$742,$E$742,IF(D125=$D$743,$E$743,IF(D125=$D$744,$E$744,IF(D125=$D$745,$E$745,IF(D125=$D$746,$E$746,IF(D125=$D$747,$E$747,IF(D125=$D$748,$E$748,IF(D125=$D$749,$E$749,IF(D125=VICERRECTORÍA_ACADÉMICA_,$BF$740,IF(D125=_VICERRECTORÍA_INVESTIGACIONES_INNOVACIÓN_Y_EXTENSIÓN_,$BF$741,IF(D125=PLANEACIÓN_,$BF$742,IF(D125=VICERRECTORÍA_ADMINISTRATIVA_FINANCIERA_,$BF$743,IF(D125=VICERRECTORÍA_RESPONSABILIDAD_SOCIAL_Y_BIENESTAR_UNIVERSITARIO_PDI,$BF$744)))))))))))))))</f>
        <v>Promover y facilitar la interacción con la sociedad contribuyendo a la satisfacción de sus demandas, mediante servicios especializados, programas de educación continuada y de proyección social.</v>
      </c>
      <c r="F125" s="364" t="s">
        <v>276</v>
      </c>
      <c r="G125" s="275" t="s">
        <v>271</v>
      </c>
      <c r="H125" s="275" t="s">
        <v>234</v>
      </c>
      <c r="I125" s="275" t="s">
        <v>1084</v>
      </c>
      <c r="J125" s="364" t="s">
        <v>114</v>
      </c>
      <c r="K125" s="364" t="s">
        <v>1085</v>
      </c>
      <c r="L125" s="364" t="s">
        <v>1086</v>
      </c>
      <c r="M125" s="364" t="s">
        <v>1087</v>
      </c>
      <c r="N125" s="364" t="s">
        <v>150</v>
      </c>
      <c r="O125" s="365">
        <f t="shared" ref="O125" si="501">IF(N125="ALTA",5,IF(N125="MEDIO ALTA",4,IF(N125="MEDIA",3,IF(N125="MEDIO BAJA",2,IF(N125="BAJA",1,0)))))</f>
        <v>4</v>
      </c>
      <c r="P125" s="364" t="s">
        <v>140</v>
      </c>
      <c r="Q125" s="365">
        <f t="shared" ref="Q125" si="502">IF(P125="ALTO",5,IF(P125="MEDIO ALTO",4,IF(P125="MEDIO",3,IF(P125="MEDIO BAJO",2,IF(P125="BAJO",1,0)))))</f>
        <v>5</v>
      </c>
      <c r="R125" s="365">
        <f t="shared" si="474"/>
        <v>20</v>
      </c>
      <c r="S125" s="162" t="s">
        <v>288</v>
      </c>
      <c r="T125" s="334">
        <f t="shared" si="280"/>
        <v>5</v>
      </c>
      <c r="U125" s="356">
        <f t="shared" ref="U125" si="503">ROUND(AVERAGEIF(T125:T127,"&gt;0"),0)</f>
        <v>5</v>
      </c>
      <c r="V125" s="356">
        <f t="shared" si="301"/>
        <v>3</v>
      </c>
      <c r="W125" s="275"/>
      <c r="X125" s="364">
        <f t="shared" ref="X125" si="504">IF(S125="No_existen",5*$X$10,Y125*$X$10)</f>
        <v>0.25</v>
      </c>
      <c r="Y125" s="368">
        <f t="shared" ref="Y125" si="505">ROUND(AVERAGEIF(Z125:Z127,"&gt;0"),0)</f>
        <v>5</v>
      </c>
      <c r="Z125" s="335">
        <f t="shared" si="281"/>
        <v>5</v>
      </c>
      <c r="AA125" s="275"/>
      <c r="AB125" s="275"/>
      <c r="AC125" s="368">
        <f t="shared" ref="AC125" si="506">IF(S125="No_existen",5*$AC$10,AD125*$AC$10)</f>
        <v>0.75</v>
      </c>
      <c r="AD125" s="356">
        <f t="shared" ref="AD125" si="507">ROUND(AVERAGEIF(AE125:AE127,"&gt;0"),0)</f>
        <v>5</v>
      </c>
      <c r="AE125" s="336">
        <f t="shared" si="282"/>
        <v>5</v>
      </c>
      <c r="AF125" s="275"/>
      <c r="AG125" s="275"/>
      <c r="AH125" s="368">
        <f t="shared" ref="AH125" si="508">IF(S125="No_existen",5*$AH$10,AI125*$AH$10)</f>
        <v>0.5</v>
      </c>
      <c r="AI125" s="356">
        <f t="shared" ref="AI125" si="509">ROUND(AVERAGEIF(AJ125:AJ127,"&gt;0"),0)</f>
        <v>5</v>
      </c>
      <c r="AJ125" s="336">
        <f t="shared" si="283"/>
        <v>5</v>
      </c>
      <c r="AK125" s="275"/>
      <c r="AL125" s="275"/>
      <c r="AM125" s="368">
        <f t="shared" ref="AM125" si="510">IF(S125="No_existen",5*$AM$10,AN125*$AM$10)</f>
        <v>0.5</v>
      </c>
      <c r="AN125" s="356">
        <f t="shared" ref="AN125" si="511">ROUND(AVERAGEIF(AO125:AO127,"&gt;0"),0)</f>
        <v>5</v>
      </c>
      <c r="AO125" s="336">
        <f t="shared" si="284"/>
        <v>5</v>
      </c>
      <c r="AP125" s="275"/>
      <c r="AQ125" s="356">
        <f t="shared" ref="AQ125" si="512">ROUND(AVERAGE(U125,Y125,AD125,AI125,AN125),0)</f>
        <v>5</v>
      </c>
      <c r="AR125" s="356" t="str">
        <f t="shared" ref="AR125" si="513">IF(AQ125&lt;1.5,"FUERTE",IF(AND(AQ125&gt;=1.5,AQ125&lt;2.5),"ACEPTABLE",IF(AQ125&gt;=5,"INEXISTENTE","DÉBIL")))</f>
        <v>INEXISTENTE</v>
      </c>
      <c r="AS125" s="357">
        <f t="shared" ref="AS125" si="514">IF(R125=0,0,ROUND((R125*AQ125),0))</f>
        <v>100</v>
      </c>
      <c r="AT125" s="358" t="str">
        <f t="shared" ref="AT125" si="515">IF(AS125&gt;=36,"GRAVE", IF(AS125&lt;=10, "LEVE", "MODERADO"))</f>
        <v>GRAVE</v>
      </c>
      <c r="AU125" s="366" t="s">
        <v>1088</v>
      </c>
      <c r="AV125" s="366" t="s">
        <v>1089</v>
      </c>
      <c r="AW125" s="275" t="s">
        <v>93</v>
      </c>
      <c r="AX125" s="275" t="s">
        <v>2887</v>
      </c>
      <c r="AY125" s="159">
        <v>45275</v>
      </c>
      <c r="AZ125" s="159"/>
      <c r="BA125" s="164" t="s">
        <v>2890</v>
      </c>
      <c r="BB125" s="286"/>
      <c r="BC125" s="286"/>
      <c r="BD125" s="286"/>
      <c r="BE125" s="286"/>
      <c r="BF125" s="286"/>
      <c r="BG125" s="286"/>
      <c r="BH125" s="286"/>
    </row>
    <row r="126" spans="1:60" ht="40.5" hidden="1" customHeight="1" x14ac:dyDescent="0.2">
      <c r="A126" s="362"/>
      <c r="B126" s="363"/>
      <c r="C126" s="356"/>
      <c r="D126" s="359"/>
      <c r="E126" s="356"/>
      <c r="F126" s="364"/>
      <c r="G126" s="275"/>
      <c r="H126" s="275"/>
      <c r="I126" s="275"/>
      <c r="J126" s="364"/>
      <c r="K126" s="364"/>
      <c r="L126" s="364"/>
      <c r="M126" s="364"/>
      <c r="N126" s="364"/>
      <c r="O126" s="365"/>
      <c r="P126" s="364"/>
      <c r="Q126" s="365"/>
      <c r="R126" s="365"/>
      <c r="S126" s="162"/>
      <c r="T126" s="334">
        <f t="shared" si="280"/>
        <v>0</v>
      </c>
      <c r="U126" s="356"/>
      <c r="V126" s="356"/>
      <c r="W126" s="275"/>
      <c r="X126" s="364"/>
      <c r="Y126" s="368"/>
      <c r="Z126" s="335">
        <f t="shared" si="281"/>
        <v>0</v>
      </c>
      <c r="AA126" s="275"/>
      <c r="AB126" s="275"/>
      <c r="AC126" s="368"/>
      <c r="AD126" s="356"/>
      <c r="AE126" s="336">
        <f t="shared" si="282"/>
        <v>0</v>
      </c>
      <c r="AF126" s="275"/>
      <c r="AG126" s="275"/>
      <c r="AH126" s="368"/>
      <c r="AI126" s="356"/>
      <c r="AJ126" s="336">
        <f t="shared" si="283"/>
        <v>0</v>
      </c>
      <c r="AK126" s="275"/>
      <c r="AL126" s="275"/>
      <c r="AM126" s="368"/>
      <c r="AN126" s="356"/>
      <c r="AO126" s="336">
        <f t="shared" si="284"/>
        <v>0</v>
      </c>
      <c r="AP126" s="275"/>
      <c r="AQ126" s="356"/>
      <c r="AR126" s="356"/>
      <c r="AS126" s="357"/>
      <c r="AT126" s="358"/>
      <c r="AU126" s="366"/>
      <c r="AV126" s="366"/>
      <c r="AW126" s="275"/>
      <c r="AX126" s="275"/>
      <c r="AY126" s="159"/>
      <c r="AZ126" s="159"/>
      <c r="BA126" s="344"/>
      <c r="BB126" s="286"/>
      <c r="BC126" s="286"/>
      <c r="BD126" s="286"/>
      <c r="BE126" s="286"/>
      <c r="BF126" s="286"/>
      <c r="BG126" s="286"/>
      <c r="BH126" s="286"/>
    </row>
    <row r="127" spans="1:60" ht="40.5" hidden="1" customHeight="1" x14ac:dyDescent="0.2">
      <c r="A127" s="362"/>
      <c r="B127" s="363"/>
      <c r="C127" s="356"/>
      <c r="D127" s="359"/>
      <c r="E127" s="356"/>
      <c r="F127" s="364"/>
      <c r="G127" s="275"/>
      <c r="H127" s="275"/>
      <c r="I127" s="275"/>
      <c r="J127" s="364"/>
      <c r="K127" s="364"/>
      <c r="L127" s="364"/>
      <c r="M127" s="364"/>
      <c r="N127" s="364"/>
      <c r="O127" s="365"/>
      <c r="P127" s="364"/>
      <c r="Q127" s="365"/>
      <c r="R127" s="365"/>
      <c r="S127" s="162"/>
      <c r="T127" s="334">
        <f t="shared" si="280"/>
        <v>0</v>
      </c>
      <c r="U127" s="356"/>
      <c r="V127" s="356"/>
      <c r="W127" s="275"/>
      <c r="X127" s="364"/>
      <c r="Y127" s="368"/>
      <c r="Z127" s="335">
        <f t="shared" si="281"/>
        <v>0</v>
      </c>
      <c r="AA127" s="275"/>
      <c r="AB127" s="275"/>
      <c r="AC127" s="368"/>
      <c r="AD127" s="356"/>
      <c r="AE127" s="336">
        <f t="shared" si="282"/>
        <v>0</v>
      </c>
      <c r="AF127" s="275"/>
      <c r="AG127" s="275"/>
      <c r="AH127" s="368"/>
      <c r="AI127" s="356"/>
      <c r="AJ127" s="336">
        <f t="shared" si="283"/>
        <v>0</v>
      </c>
      <c r="AK127" s="275"/>
      <c r="AL127" s="275"/>
      <c r="AM127" s="368"/>
      <c r="AN127" s="356"/>
      <c r="AO127" s="336">
        <f t="shared" si="284"/>
        <v>0</v>
      </c>
      <c r="AP127" s="275"/>
      <c r="AQ127" s="356"/>
      <c r="AR127" s="356"/>
      <c r="AS127" s="357"/>
      <c r="AT127" s="358"/>
      <c r="AU127" s="366"/>
      <c r="AV127" s="366"/>
      <c r="AW127" s="275"/>
      <c r="AX127" s="275"/>
      <c r="AY127" s="159"/>
      <c r="AZ127" s="159"/>
      <c r="BA127" s="344"/>
      <c r="BB127" s="286"/>
      <c r="BC127" s="286"/>
      <c r="BD127" s="286"/>
      <c r="BE127" s="286"/>
      <c r="BF127" s="286"/>
      <c r="BG127" s="286"/>
      <c r="BH127" s="286"/>
    </row>
    <row r="128" spans="1:60" ht="40.5" customHeight="1" x14ac:dyDescent="0.2">
      <c r="A128" s="362">
        <v>40</v>
      </c>
      <c r="B128" s="363" t="s">
        <v>195</v>
      </c>
      <c r="C128" s="356" t="str">
        <f>+VLOOKUP(B128,$A$770:$B$812,2,0)</f>
        <v>JUAN PABLO TRUJILLO LEMUS</v>
      </c>
      <c r="D128" s="359" t="s">
        <v>166</v>
      </c>
      <c r="E128" s="356" t="str">
        <f>IF(D128=$D$740,$E$740,IF(D128=$D$741,$E$741,IF(D128=$D$742,$E$742,IF(D128=$D$743,$E$743,IF(D128=$D$744,$E$744,IF(D128=$D$745,$E$745,IF(D128=$D$746,$E$746,IF(D128=$D$747,$E$747,IF(D128=$D$748,$E$748,IF(D128=$D$749,$E$749,IF(D128=VICERRECTORÍA_ACADÉMICA_,$BF$740,IF(D128=_VICERRECTORÍA_INVESTIGACIONES_INNOVACIÓN_Y_EXTENSIÓN_,$BF$741,IF(D128=PLANEACIÓN_,$BF$742,IF(D128=VICERRECTORÍA_ADMINISTRATIVA_FINANCIERA_,$BF$743,IF(D128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28" s="364" t="s">
        <v>276</v>
      </c>
      <c r="G128" s="275" t="s">
        <v>271</v>
      </c>
      <c r="H128" s="275" t="s">
        <v>234</v>
      </c>
      <c r="I128" s="275" t="s">
        <v>1090</v>
      </c>
      <c r="J128" s="364" t="s">
        <v>108</v>
      </c>
      <c r="K128" s="366" t="s">
        <v>1091</v>
      </c>
      <c r="L128" s="366" t="s">
        <v>1092</v>
      </c>
      <c r="M128" s="364" t="s">
        <v>1093</v>
      </c>
      <c r="N128" s="364" t="s">
        <v>105</v>
      </c>
      <c r="O128" s="365">
        <f t="shared" ref="O128" si="516">IF(N128="ALTA",5,IF(N128="MEDIO ALTA",4,IF(N128="MEDIA",3,IF(N128="MEDIO BAJA",2,IF(N128="BAJA",1,0)))))</f>
        <v>3</v>
      </c>
      <c r="P128" s="364" t="s">
        <v>141</v>
      </c>
      <c r="Q128" s="365">
        <f t="shared" ref="Q128" si="517">IF(P128="ALTO",5,IF(P128="MEDIO ALTO",4,IF(P128="MEDIO",3,IF(P128="MEDIO BAJO",2,IF(P128="BAJO",1,0)))))</f>
        <v>3</v>
      </c>
      <c r="R128" s="365">
        <f>Q128*O128</f>
        <v>9</v>
      </c>
      <c r="S128" s="162" t="s">
        <v>288</v>
      </c>
      <c r="T128" s="334">
        <f t="shared" si="280"/>
        <v>5</v>
      </c>
      <c r="U128" s="356">
        <f t="shared" ref="U128" si="518">ROUND(AVERAGEIF(T128:T130,"&gt;0"),0)</f>
        <v>5</v>
      </c>
      <c r="V128" s="356">
        <f t="shared" si="301"/>
        <v>3</v>
      </c>
      <c r="W128" s="275"/>
      <c r="X128" s="364">
        <f t="shared" ref="X128" si="519">IF(S128="No_existen",5*$X$10,Y128*$X$10)</f>
        <v>0.25</v>
      </c>
      <c r="Y128" s="368">
        <f t="shared" ref="Y128" si="520">ROUND(AVERAGEIF(Z128:Z130,"&gt;0"),0)</f>
        <v>5</v>
      </c>
      <c r="Z128" s="335">
        <f t="shared" si="281"/>
        <v>5</v>
      </c>
      <c r="AA128" s="275"/>
      <c r="AB128" s="275"/>
      <c r="AC128" s="368">
        <f t="shared" ref="AC128" si="521">IF(S128="No_existen",5*$AC$10,AD128*$AC$10)</f>
        <v>0.75</v>
      </c>
      <c r="AD128" s="356">
        <f t="shared" ref="AD128" si="522">ROUND(AVERAGEIF(AE128:AE130,"&gt;0"),0)</f>
        <v>5</v>
      </c>
      <c r="AE128" s="336">
        <f t="shared" si="282"/>
        <v>5</v>
      </c>
      <c r="AF128" s="275"/>
      <c r="AG128" s="275"/>
      <c r="AH128" s="368">
        <f t="shared" ref="AH128" si="523">IF(S128="No_existen",5*$AH$10,AI128*$AH$10)</f>
        <v>0.5</v>
      </c>
      <c r="AI128" s="356">
        <f t="shared" ref="AI128" si="524">ROUND(AVERAGEIF(AJ128:AJ130,"&gt;0"),0)</f>
        <v>5</v>
      </c>
      <c r="AJ128" s="336">
        <f t="shared" si="283"/>
        <v>5</v>
      </c>
      <c r="AK128" s="275"/>
      <c r="AL128" s="275"/>
      <c r="AM128" s="368">
        <f t="shared" ref="AM128" si="525">IF(S128="No_existen",5*$AM$10,AN128*$AM$10)</f>
        <v>0.5</v>
      </c>
      <c r="AN128" s="356">
        <f t="shared" ref="AN128" si="526">ROUND(AVERAGEIF(AO128:AO130,"&gt;0"),0)</f>
        <v>5</v>
      </c>
      <c r="AO128" s="336">
        <f t="shared" si="284"/>
        <v>5</v>
      </c>
      <c r="AP128" s="275"/>
      <c r="AQ128" s="356">
        <f t="shared" ref="AQ128" si="527">ROUND(AVERAGE(U128,Y128,AD128,AI128,AN128),0)</f>
        <v>5</v>
      </c>
      <c r="AR128" s="356" t="str">
        <f t="shared" ref="AR128" si="528">IF(AQ128&lt;1.5,"FUERTE",IF(AND(AQ128&gt;=1.5,AQ128&lt;2.5),"ACEPTABLE",IF(AQ128&gt;=5,"INEXISTENTE","DÉBIL")))</f>
        <v>INEXISTENTE</v>
      </c>
      <c r="AS128" s="357">
        <f t="shared" ref="AS128" si="529">IF(R128=0,0,ROUND((R128*AQ128),0))</f>
        <v>45</v>
      </c>
      <c r="AT128" s="358" t="str">
        <f t="shared" ref="AT128" si="530">IF(AS128&gt;=36,"GRAVE", IF(AS128&lt;=10, "LEVE", "MODERADO"))</f>
        <v>GRAVE</v>
      </c>
      <c r="AU128" s="366" t="s">
        <v>1094</v>
      </c>
      <c r="AV128" s="367" t="s">
        <v>1089</v>
      </c>
      <c r="AW128" s="275" t="s">
        <v>93</v>
      </c>
      <c r="AX128" s="275" t="s">
        <v>2888</v>
      </c>
      <c r="AY128" s="159">
        <v>45275</v>
      </c>
      <c r="AZ128" s="159"/>
      <c r="BA128" s="164" t="s">
        <v>2891</v>
      </c>
      <c r="BB128" s="286"/>
      <c r="BC128" s="286"/>
      <c r="BD128" s="286"/>
      <c r="BE128" s="286"/>
      <c r="BF128" s="286"/>
      <c r="BG128" s="286"/>
      <c r="BH128" s="286"/>
    </row>
    <row r="129" spans="1:60" ht="40.5" hidden="1" customHeight="1" x14ac:dyDescent="0.2">
      <c r="A129" s="362"/>
      <c r="B129" s="363"/>
      <c r="C129" s="356"/>
      <c r="D129" s="359"/>
      <c r="E129" s="356"/>
      <c r="F129" s="364"/>
      <c r="G129" s="275"/>
      <c r="H129" s="275"/>
      <c r="I129" s="275"/>
      <c r="J129" s="364"/>
      <c r="K129" s="366"/>
      <c r="L129" s="366"/>
      <c r="M129" s="364"/>
      <c r="N129" s="364"/>
      <c r="O129" s="365"/>
      <c r="P129" s="364"/>
      <c r="Q129" s="365"/>
      <c r="R129" s="365"/>
      <c r="S129" s="162"/>
      <c r="T129" s="334">
        <f t="shared" si="280"/>
        <v>0</v>
      </c>
      <c r="U129" s="356"/>
      <c r="V129" s="356"/>
      <c r="W129" s="275"/>
      <c r="X129" s="364"/>
      <c r="Y129" s="368"/>
      <c r="Z129" s="335">
        <f t="shared" si="281"/>
        <v>0</v>
      </c>
      <c r="AA129" s="275"/>
      <c r="AB129" s="275"/>
      <c r="AC129" s="368"/>
      <c r="AD129" s="356"/>
      <c r="AE129" s="336">
        <f t="shared" si="282"/>
        <v>0</v>
      </c>
      <c r="AF129" s="275"/>
      <c r="AG129" s="275"/>
      <c r="AH129" s="368"/>
      <c r="AI129" s="356"/>
      <c r="AJ129" s="336">
        <f t="shared" si="283"/>
        <v>0</v>
      </c>
      <c r="AK129" s="275"/>
      <c r="AL129" s="275"/>
      <c r="AM129" s="368"/>
      <c r="AN129" s="356"/>
      <c r="AO129" s="336">
        <f t="shared" si="284"/>
        <v>0</v>
      </c>
      <c r="AP129" s="275"/>
      <c r="AQ129" s="356"/>
      <c r="AR129" s="356"/>
      <c r="AS129" s="357"/>
      <c r="AT129" s="358"/>
      <c r="AU129" s="366"/>
      <c r="AV129" s="366"/>
      <c r="AW129" s="275"/>
      <c r="AX129" s="275"/>
      <c r="AY129" s="159"/>
      <c r="AZ129" s="159"/>
      <c r="BA129" s="344"/>
      <c r="BB129" s="286"/>
      <c r="BC129" s="286"/>
      <c r="BD129" s="286"/>
      <c r="BE129" s="286"/>
      <c r="BF129" s="286"/>
      <c r="BG129" s="286"/>
      <c r="BH129" s="286"/>
    </row>
    <row r="130" spans="1:60" ht="40.5" hidden="1" customHeight="1" x14ac:dyDescent="0.2">
      <c r="A130" s="362"/>
      <c r="B130" s="363"/>
      <c r="C130" s="356"/>
      <c r="D130" s="359"/>
      <c r="E130" s="356"/>
      <c r="F130" s="364"/>
      <c r="G130" s="275"/>
      <c r="H130" s="275"/>
      <c r="I130" s="275"/>
      <c r="J130" s="364"/>
      <c r="K130" s="366"/>
      <c r="L130" s="366"/>
      <c r="M130" s="364"/>
      <c r="N130" s="364"/>
      <c r="O130" s="365"/>
      <c r="P130" s="364"/>
      <c r="Q130" s="365"/>
      <c r="R130" s="365"/>
      <c r="S130" s="162"/>
      <c r="T130" s="334">
        <f t="shared" si="280"/>
        <v>0</v>
      </c>
      <c r="U130" s="356"/>
      <c r="V130" s="356"/>
      <c r="W130" s="275"/>
      <c r="X130" s="364"/>
      <c r="Y130" s="368"/>
      <c r="Z130" s="335">
        <f t="shared" si="281"/>
        <v>0</v>
      </c>
      <c r="AA130" s="275"/>
      <c r="AB130" s="275"/>
      <c r="AC130" s="368"/>
      <c r="AD130" s="356"/>
      <c r="AE130" s="336">
        <f t="shared" si="282"/>
        <v>0</v>
      </c>
      <c r="AF130" s="275"/>
      <c r="AG130" s="275"/>
      <c r="AH130" s="368"/>
      <c r="AI130" s="356"/>
      <c r="AJ130" s="336">
        <f t="shared" si="283"/>
        <v>0</v>
      </c>
      <c r="AK130" s="275"/>
      <c r="AL130" s="275"/>
      <c r="AM130" s="368"/>
      <c r="AN130" s="356"/>
      <c r="AO130" s="336">
        <f t="shared" si="284"/>
        <v>0</v>
      </c>
      <c r="AP130" s="275"/>
      <c r="AQ130" s="356"/>
      <c r="AR130" s="356"/>
      <c r="AS130" s="357"/>
      <c r="AT130" s="358"/>
      <c r="AU130" s="366"/>
      <c r="AV130" s="366"/>
      <c r="AW130" s="275"/>
      <c r="AX130" s="275"/>
      <c r="AY130" s="159"/>
      <c r="AZ130" s="159"/>
      <c r="BA130" s="344"/>
      <c r="BB130" s="286"/>
      <c r="BC130" s="286"/>
      <c r="BD130" s="286"/>
      <c r="BE130" s="286"/>
      <c r="BF130" s="286"/>
      <c r="BG130" s="286"/>
      <c r="BH130" s="286"/>
    </row>
    <row r="131" spans="1:60" ht="40.5" customHeight="1" x14ac:dyDescent="0.2">
      <c r="A131" s="362">
        <v>41</v>
      </c>
      <c r="B131" s="363" t="s">
        <v>195</v>
      </c>
      <c r="C131" s="356" t="str">
        <f>+VLOOKUP(B131,$A$770:$B$812,2,0)</f>
        <v>JUAN PABLO TRUJILLO LEMUS</v>
      </c>
      <c r="D131" s="359" t="s">
        <v>166</v>
      </c>
      <c r="E131" s="356" t="str">
        <f>IF(D131=$D$740,$E$740,IF(D131=$D$741,$E$741,IF(D131=$D$742,$E$742,IF(D131=$D$743,$E$743,IF(D131=$D$744,$E$744,IF(D131=$D$745,$E$745,IF(D131=$D$746,$E$746,IF(D131=$D$747,$E$747,IF(D131=$D$748,$E$748,IF(D131=$D$749,$E$749,IF(D131=VICERRECTORÍA_ACADÉMICA_,$BF$740,IF(D131=_VICERRECTORÍA_INVESTIGACIONES_INNOVACIÓN_Y_EXTENSIÓN_,$BF$741,IF(D131=PLANEACIÓN_,$BF$742,IF(D131=VICERRECTORÍA_ADMINISTRATIVA_FINANCIERA_,$BF$743,IF(D131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31" s="364" t="s">
        <v>276</v>
      </c>
      <c r="G131" s="275" t="s">
        <v>271</v>
      </c>
      <c r="H131" s="275" t="s">
        <v>37</v>
      </c>
      <c r="I131" s="275" t="s">
        <v>1095</v>
      </c>
      <c r="J131" s="364" t="s">
        <v>106</v>
      </c>
      <c r="K131" s="364" t="s">
        <v>1096</v>
      </c>
      <c r="L131" s="364" t="s">
        <v>1097</v>
      </c>
      <c r="M131" s="364" t="s">
        <v>1098</v>
      </c>
      <c r="N131" s="364" t="s">
        <v>149</v>
      </c>
      <c r="O131" s="365">
        <f t="shared" ref="O131" si="531">IF(N131="ALTA",5,IF(N131="MEDIO ALTA",4,IF(N131="MEDIA",3,IF(N131="MEDIO BAJA",2,IF(N131="BAJA",1,0)))))</f>
        <v>5</v>
      </c>
      <c r="P131" s="364" t="s">
        <v>140</v>
      </c>
      <c r="Q131" s="365">
        <f t="shared" ref="Q131" si="532">IF(P131="ALTO",5,IF(P131="MEDIO ALTO",4,IF(P131="MEDIO",3,IF(P131="MEDIO BAJO",2,IF(P131="BAJO",1,0)))))</f>
        <v>5</v>
      </c>
      <c r="R131" s="365">
        <f t="shared" si="474"/>
        <v>25</v>
      </c>
      <c r="S131" s="162" t="s">
        <v>288</v>
      </c>
      <c r="T131" s="334">
        <f t="shared" si="280"/>
        <v>5</v>
      </c>
      <c r="U131" s="356">
        <f t="shared" ref="U131" si="533">ROUND(AVERAGEIF(T131:T133,"&gt;0"),0)</f>
        <v>5</v>
      </c>
      <c r="V131" s="356">
        <f t="shared" si="301"/>
        <v>3</v>
      </c>
      <c r="W131" s="275"/>
      <c r="X131" s="364">
        <f>IF(S131="No_existen",5*$X$10,Y131*$X$10)</f>
        <v>0.25</v>
      </c>
      <c r="Y131" s="368">
        <f t="shared" ref="Y131" si="534">ROUND(AVERAGEIF(Z131:Z133,"&gt;0"),0)</f>
        <v>5</v>
      </c>
      <c r="Z131" s="335">
        <f t="shared" si="281"/>
        <v>5</v>
      </c>
      <c r="AA131" s="275"/>
      <c r="AB131" s="275"/>
      <c r="AC131" s="368">
        <f t="shared" ref="AC131" si="535">IF(S131="No_existen",5*$AC$10,AD131*$AC$10)</f>
        <v>0.75</v>
      </c>
      <c r="AD131" s="356">
        <f t="shared" ref="AD131" si="536">ROUND(AVERAGEIF(AE131:AE133,"&gt;0"),0)</f>
        <v>5</v>
      </c>
      <c r="AE131" s="336">
        <f t="shared" si="282"/>
        <v>5</v>
      </c>
      <c r="AF131" s="275"/>
      <c r="AG131" s="275"/>
      <c r="AH131" s="368">
        <f t="shared" ref="AH131" si="537">IF(S131="No_existen",5*$AH$10,AI131*$AH$10)</f>
        <v>0.5</v>
      </c>
      <c r="AI131" s="356">
        <f t="shared" ref="AI131" si="538">ROUND(AVERAGEIF(AJ131:AJ133,"&gt;0"),0)</f>
        <v>5</v>
      </c>
      <c r="AJ131" s="336">
        <f t="shared" si="283"/>
        <v>5</v>
      </c>
      <c r="AK131" s="275"/>
      <c r="AL131" s="275"/>
      <c r="AM131" s="368">
        <f t="shared" ref="AM131" si="539">IF(S131="No_existen",5*$AM$10,AN131*$AM$10)</f>
        <v>0.5</v>
      </c>
      <c r="AN131" s="356">
        <f t="shared" ref="AN131" si="540">ROUND(AVERAGEIF(AO131:AO133,"&gt;0"),0)</f>
        <v>5</v>
      </c>
      <c r="AO131" s="336">
        <f t="shared" si="284"/>
        <v>5</v>
      </c>
      <c r="AP131" s="275"/>
      <c r="AQ131" s="356">
        <f t="shared" ref="AQ131" si="541">ROUND(AVERAGE(U131,Y131,AD131,AI131,AN131),0)</f>
        <v>5</v>
      </c>
      <c r="AR131" s="356" t="str">
        <f t="shared" ref="AR131" si="542">IF(AQ131&lt;1.5,"FUERTE",IF(AND(AQ131&gt;=1.5,AQ131&lt;2.5),"ACEPTABLE",IF(AQ131&gt;=5,"INEXISTENTE","DÉBIL")))</f>
        <v>INEXISTENTE</v>
      </c>
      <c r="AS131" s="357">
        <f t="shared" ref="AS131" si="543">IF(R131=0,0,ROUND((R131*AQ131),0))</f>
        <v>125</v>
      </c>
      <c r="AT131" s="358" t="str">
        <f t="shared" ref="AT131" si="544">IF(AS131&gt;=36,"GRAVE", IF(AS131&lt;=10, "LEVE", "MODERADO"))</f>
        <v>GRAVE</v>
      </c>
      <c r="AU131" s="366" t="s">
        <v>1099</v>
      </c>
      <c r="AV131" s="366" t="s">
        <v>1100</v>
      </c>
      <c r="AW131" s="275" t="s">
        <v>93</v>
      </c>
      <c r="AX131" s="275" t="s">
        <v>2889</v>
      </c>
      <c r="AY131" s="159">
        <v>45275</v>
      </c>
      <c r="AZ131" s="159"/>
      <c r="BA131" s="164" t="s">
        <v>2892</v>
      </c>
      <c r="BB131" s="286"/>
      <c r="BC131" s="286"/>
      <c r="BD131" s="286"/>
      <c r="BE131" s="286"/>
      <c r="BF131" s="286"/>
      <c r="BG131" s="286"/>
      <c r="BH131" s="286"/>
    </row>
    <row r="132" spans="1:60" ht="40.5" hidden="1" customHeight="1" x14ac:dyDescent="0.2">
      <c r="A132" s="362"/>
      <c r="B132" s="363"/>
      <c r="C132" s="356"/>
      <c r="D132" s="359"/>
      <c r="E132" s="356"/>
      <c r="F132" s="364"/>
      <c r="G132" s="275" t="s">
        <v>271</v>
      </c>
      <c r="H132" s="275" t="s">
        <v>37</v>
      </c>
      <c r="I132" s="275" t="s">
        <v>1101</v>
      </c>
      <c r="J132" s="364"/>
      <c r="K132" s="364"/>
      <c r="L132" s="364"/>
      <c r="M132" s="364"/>
      <c r="N132" s="364"/>
      <c r="O132" s="365"/>
      <c r="P132" s="364"/>
      <c r="Q132" s="365"/>
      <c r="R132" s="365"/>
      <c r="S132" s="162"/>
      <c r="T132" s="334">
        <f t="shared" si="280"/>
        <v>0</v>
      </c>
      <c r="U132" s="356"/>
      <c r="V132" s="356"/>
      <c r="W132" s="275"/>
      <c r="X132" s="364"/>
      <c r="Y132" s="368"/>
      <c r="Z132" s="335">
        <f t="shared" si="281"/>
        <v>0</v>
      </c>
      <c r="AA132" s="275"/>
      <c r="AB132" s="275"/>
      <c r="AC132" s="368"/>
      <c r="AD132" s="356"/>
      <c r="AE132" s="336">
        <f t="shared" si="282"/>
        <v>0</v>
      </c>
      <c r="AF132" s="275"/>
      <c r="AG132" s="275"/>
      <c r="AH132" s="368"/>
      <c r="AI132" s="356"/>
      <c r="AJ132" s="336">
        <f t="shared" si="283"/>
        <v>0</v>
      </c>
      <c r="AK132" s="275"/>
      <c r="AL132" s="275"/>
      <c r="AM132" s="368"/>
      <c r="AN132" s="356"/>
      <c r="AO132" s="336">
        <f t="shared" si="284"/>
        <v>0</v>
      </c>
      <c r="AP132" s="275"/>
      <c r="AQ132" s="356"/>
      <c r="AR132" s="356"/>
      <c r="AS132" s="357"/>
      <c r="AT132" s="358"/>
      <c r="AU132" s="366"/>
      <c r="AV132" s="366"/>
      <c r="AW132" s="275"/>
      <c r="AX132" s="275"/>
      <c r="AY132" s="159"/>
      <c r="AZ132" s="159"/>
      <c r="BA132" s="344"/>
      <c r="BB132" s="286"/>
      <c r="BC132" s="286"/>
      <c r="BD132" s="286"/>
      <c r="BE132" s="286"/>
      <c r="BF132" s="286"/>
      <c r="BG132" s="286"/>
      <c r="BH132" s="286"/>
    </row>
    <row r="133" spans="1:60" ht="40.5" hidden="1" customHeight="1" x14ac:dyDescent="0.2">
      <c r="A133" s="362"/>
      <c r="B133" s="363"/>
      <c r="C133" s="356"/>
      <c r="D133" s="359"/>
      <c r="E133" s="356"/>
      <c r="F133" s="364"/>
      <c r="G133" s="275" t="s">
        <v>271</v>
      </c>
      <c r="H133" s="275" t="s">
        <v>34</v>
      </c>
      <c r="I133" s="275" t="s">
        <v>1102</v>
      </c>
      <c r="J133" s="364"/>
      <c r="K133" s="364"/>
      <c r="L133" s="364"/>
      <c r="M133" s="364"/>
      <c r="N133" s="364"/>
      <c r="O133" s="365"/>
      <c r="P133" s="364"/>
      <c r="Q133" s="365"/>
      <c r="R133" s="365"/>
      <c r="S133" s="162"/>
      <c r="T133" s="334">
        <f t="shared" si="280"/>
        <v>0</v>
      </c>
      <c r="U133" s="356"/>
      <c r="V133" s="356"/>
      <c r="W133" s="275"/>
      <c r="X133" s="364"/>
      <c r="Y133" s="368"/>
      <c r="Z133" s="335">
        <f t="shared" si="281"/>
        <v>0</v>
      </c>
      <c r="AA133" s="275"/>
      <c r="AB133" s="275"/>
      <c r="AC133" s="368"/>
      <c r="AD133" s="356"/>
      <c r="AE133" s="336">
        <f t="shared" si="282"/>
        <v>0</v>
      </c>
      <c r="AF133" s="275"/>
      <c r="AG133" s="275"/>
      <c r="AH133" s="368"/>
      <c r="AI133" s="356"/>
      <c r="AJ133" s="336">
        <f t="shared" si="283"/>
        <v>0</v>
      </c>
      <c r="AK133" s="275"/>
      <c r="AL133" s="275"/>
      <c r="AM133" s="368"/>
      <c r="AN133" s="356"/>
      <c r="AO133" s="336">
        <f t="shared" si="284"/>
        <v>0</v>
      </c>
      <c r="AP133" s="275"/>
      <c r="AQ133" s="356"/>
      <c r="AR133" s="356"/>
      <c r="AS133" s="357"/>
      <c r="AT133" s="358"/>
      <c r="AU133" s="366"/>
      <c r="AV133" s="366"/>
      <c r="AW133" s="275"/>
      <c r="AX133" s="275"/>
      <c r="AY133" s="159"/>
      <c r="AZ133" s="159"/>
      <c r="BA133" s="344"/>
      <c r="BB133" s="286"/>
      <c r="BC133" s="286"/>
      <c r="BD133" s="286"/>
      <c r="BE133" s="286"/>
      <c r="BF133" s="286"/>
      <c r="BG133" s="286"/>
      <c r="BH133" s="286"/>
    </row>
    <row r="134" spans="1:60" ht="40.5" hidden="1" customHeight="1" x14ac:dyDescent="0.2">
      <c r="A134" s="362">
        <v>42</v>
      </c>
      <c r="B134" s="363" t="s">
        <v>190</v>
      </c>
      <c r="C134" s="356" t="str">
        <f>+VLOOKUP(B134,$A$770:$B$812,2,0)</f>
        <v>GIOVANNI GARCÍA CASTRO</v>
      </c>
      <c r="D134" s="359" t="s">
        <v>154</v>
      </c>
      <c r="E134" s="356" t="str">
        <f>IF(D134=$D$740,$E$740,IF(D134=$D$741,$E$741,IF(D134=$D$742,$E$742,IF(D134=$D$743,$E$743,IF(D134=$D$744,$E$744,IF(D134=$D$745,$E$745,IF(D134=$D$746,$E$746,IF(D134=$D$747,$E$747,IF(D134=$D$748,$E$748,IF(D134=$D$749,$E$749,IF(D134=VICERRECTORÍA_ACADÉMICA_,$BF$740,IF(D134=_VICERRECTORÍA_INVESTIGACIONES_INNOVACIÓN_Y_EXTENSIÓN_,$BF$741,IF(D134=PLANEACIÓN_,$BF$742,IF(D134=VICERRECTORÍA_ADMINISTRATIVA_FINANCIERA_,$BF$743,IF(D134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4" s="364" t="s">
        <v>276</v>
      </c>
      <c r="G134" s="275" t="s">
        <v>271</v>
      </c>
      <c r="H134" s="275" t="s">
        <v>37</v>
      </c>
      <c r="I134" s="161" t="s">
        <v>670</v>
      </c>
      <c r="J134" s="364" t="s">
        <v>108</v>
      </c>
      <c r="K134" s="363" t="s">
        <v>671</v>
      </c>
      <c r="L134" s="363" t="s">
        <v>1131</v>
      </c>
      <c r="M134" s="363" t="s">
        <v>1132</v>
      </c>
      <c r="N134" s="364" t="s">
        <v>105</v>
      </c>
      <c r="O134" s="365">
        <f>IF(N134="ALTA",5,IF(N134="MEDIO ALTA",4,IF(N134="MEDIA",3,IF(N134="MEDIO BAJA",2,IF(N134="BAJA",1,0)))))</f>
        <v>3</v>
      </c>
      <c r="P134" s="364" t="s">
        <v>140</v>
      </c>
      <c r="Q134" s="365">
        <f>IF(P134="ALTO",5,IF(P134="MEDIO ALTO",4,IF(P134="MEDIO",3,IF(P134="MEDIO BAJO",2,IF(P134="BAJO",1,0)))))</f>
        <v>5</v>
      </c>
      <c r="R134" s="365">
        <f>Q134*O134</f>
        <v>15</v>
      </c>
      <c r="S134" s="162" t="s">
        <v>327</v>
      </c>
      <c r="T134" s="334">
        <f t="shared" si="280"/>
        <v>1</v>
      </c>
      <c r="U134" s="356">
        <f t="shared" ref="U134" si="545">ROUND(AVERAGEIF(T134:T136,"&gt;0"),0)</f>
        <v>2</v>
      </c>
      <c r="V134" s="356">
        <f t="shared" si="301"/>
        <v>1.2</v>
      </c>
      <c r="W134" s="275" t="s">
        <v>1133</v>
      </c>
      <c r="X134" s="364">
        <f>IF(S134="No_existen",5*$X$10,Y134*$X$10)</f>
        <v>0.15000000000000002</v>
      </c>
      <c r="Y134" s="368">
        <f t="shared" ref="Y134" si="546">ROUND(AVERAGEIF(Z134:Z136,"&gt;0"),0)</f>
        <v>3</v>
      </c>
      <c r="Z134" s="335">
        <f t="shared" si="281"/>
        <v>2</v>
      </c>
      <c r="AA134" s="275" t="s">
        <v>331</v>
      </c>
      <c r="AB134" s="275"/>
      <c r="AC134" s="368">
        <f t="shared" ref="AC134" si="547">IF(S134="No_existen",5*$AC$10,AD134*$AC$10)</f>
        <v>0.15</v>
      </c>
      <c r="AD134" s="356">
        <f t="shared" ref="AD134" si="548">ROUND(AVERAGEIF(AE134:AE136,"&gt;0"),0)</f>
        <v>1</v>
      </c>
      <c r="AE134" s="336">
        <f t="shared" si="282"/>
        <v>1</v>
      </c>
      <c r="AF134" s="275" t="s">
        <v>307</v>
      </c>
      <c r="AG134" s="275" t="s">
        <v>1134</v>
      </c>
      <c r="AH134" s="368">
        <f t="shared" ref="AH134" si="549">IF(S134="No_existen",5*$AH$10,AI134*$AH$10)</f>
        <v>0.1</v>
      </c>
      <c r="AI134" s="356">
        <f t="shared" ref="AI134" si="550">ROUND(AVERAGEIF(AJ134:AJ136,"&gt;0"),0)</f>
        <v>1</v>
      </c>
      <c r="AJ134" s="336">
        <f t="shared" si="283"/>
        <v>1</v>
      </c>
      <c r="AK134" s="275" t="s">
        <v>304</v>
      </c>
      <c r="AL134" s="275" t="s">
        <v>312</v>
      </c>
      <c r="AM134" s="368">
        <f t="shared" ref="AM134" si="551">IF(S134="No_existen",5*$AM$10,AN134*$AM$10)</f>
        <v>0.1</v>
      </c>
      <c r="AN134" s="356">
        <f t="shared" ref="AN134" si="552">ROUND(AVERAGEIF(AO134:AO136,"&gt;0"),0)</f>
        <v>1</v>
      </c>
      <c r="AO134" s="336">
        <f t="shared" si="284"/>
        <v>1</v>
      </c>
      <c r="AP134" s="275" t="s">
        <v>592</v>
      </c>
      <c r="AQ134" s="356">
        <f t="shared" ref="AQ134" si="553">ROUND(AVERAGE(U134,Y134,AD134,AI134,AN134),0)</f>
        <v>2</v>
      </c>
      <c r="AR134" s="356" t="str">
        <f t="shared" ref="AR134" si="554">IF(AQ134&lt;1.5,"FUERTE",IF(AND(AQ134&gt;=1.5,AQ134&lt;2.5),"ACEPTABLE",IF(AQ134&gt;=5,"INEXISTENTE","DÉBIL")))</f>
        <v>ACEPTABLE</v>
      </c>
      <c r="AS134" s="357">
        <f t="shared" ref="AS134" si="555">IF(R134=0,0,ROUND((R134*AQ134),0))</f>
        <v>30</v>
      </c>
      <c r="AT134" s="358" t="str">
        <f t="shared" ref="AT134" si="556">IF(AS134&gt;=36,"GRAVE", IF(AS134&lt;=10, "LEVE", "MODERADO"))</f>
        <v>MODERADO</v>
      </c>
      <c r="AU134" s="363" t="s">
        <v>1135</v>
      </c>
      <c r="AV134" s="369">
        <v>1</v>
      </c>
      <c r="AW134" s="275" t="s">
        <v>93</v>
      </c>
      <c r="AX134" s="272" t="s">
        <v>1136</v>
      </c>
      <c r="AY134" s="159">
        <v>45275</v>
      </c>
      <c r="AZ134" s="159"/>
      <c r="BA134" s="344" t="s">
        <v>1137</v>
      </c>
      <c r="BB134" s="286"/>
      <c r="BC134" s="286"/>
      <c r="BD134" s="286"/>
      <c r="BE134" s="286"/>
      <c r="BF134" s="286"/>
      <c r="BG134" s="286"/>
      <c r="BH134" s="286"/>
    </row>
    <row r="135" spans="1:60" ht="40.5" hidden="1" customHeight="1" x14ac:dyDescent="0.2">
      <c r="A135" s="362"/>
      <c r="B135" s="363"/>
      <c r="C135" s="356"/>
      <c r="D135" s="359"/>
      <c r="E135" s="356"/>
      <c r="F135" s="364"/>
      <c r="G135" s="275" t="s">
        <v>272</v>
      </c>
      <c r="H135" s="275" t="s">
        <v>41</v>
      </c>
      <c r="I135" s="161" t="s">
        <v>1138</v>
      </c>
      <c r="J135" s="364"/>
      <c r="K135" s="363"/>
      <c r="L135" s="363"/>
      <c r="M135" s="363"/>
      <c r="N135" s="364"/>
      <c r="O135" s="365"/>
      <c r="P135" s="364"/>
      <c r="Q135" s="365"/>
      <c r="R135" s="365"/>
      <c r="S135" s="162" t="s">
        <v>326</v>
      </c>
      <c r="T135" s="334">
        <f t="shared" si="280"/>
        <v>2</v>
      </c>
      <c r="U135" s="356"/>
      <c r="V135" s="356"/>
      <c r="W135" s="275" t="s">
        <v>1139</v>
      </c>
      <c r="X135" s="364"/>
      <c r="Y135" s="368"/>
      <c r="Z135" s="335">
        <f t="shared" si="281"/>
        <v>4</v>
      </c>
      <c r="AA135" s="275" t="s">
        <v>330</v>
      </c>
      <c r="AB135" s="275"/>
      <c r="AC135" s="368"/>
      <c r="AD135" s="356"/>
      <c r="AE135" s="336">
        <f t="shared" si="282"/>
        <v>1</v>
      </c>
      <c r="AF135" s="275" t="s">
        <v>307</v>
      </c>
      <c r="AG135" s="275" t="s">
        <v>1140</v>
      </c>
      <c r="AH135" s="368"/>
      <c r="AI135" s="356"/>
      <c r="AJ135" s="336">
        <f t="shared" si="283"/>
        <v>1</v>
      </c>
      <c r="AK135" s="275" t="s">
        <v>304</v>
      </c>
      <c r="AL135" s="275" t="s">
        <v>317</v>
      </c>
      <c r="AM135" s="368"/>
      <c r="AN135" s="356"/>
      <c r="AO135" s="336">
        <f t="shared" si="284"/>
        <v>1</v>
      </c>
      <c r="AP135" s="275" t="s">
        <v>592</v>
      </c>
      <c r="AQ135" s="356"/>
      <c r="AR135" s="356"/>
      <c r="AS135" s="357"/>
      <c r="AT135" s="358"/>
      <c r="AU135" s="363"/>
      <c r="AV135" s="363"/>
      <c r="AW135" s="275" t="s">
        <v>91</v>
      </c>
      <c r="AX135" s="275" t="s">
        <v>1141</v>
      </c>
      <c r="AY135" s="159">
        <v>45275</v>
      </c>
      <c r="AZ135" s="159"/>
      <c r="BA135" s="344"/>
      <c r="BB135" s="286"/>
      <c r="BC135" s="286"/>
      <c r="BD135" s="286"/>
      <c r="BE135" s="286"/>
      <c r="BF135" s="286"/>
      <c r="BG135" s="286"/>
      <c r="BH135" s="286"/>
    </row>
    <row r="136" spans="1:60" ht="40.5" hidden="1" customHeight="1" x14ac:dyDescent="0.2">
      <c r="A136" s="362"/>
      <c r="B136" s="363"/>
      <c r="C136" s="356"/>
      <c r="D136" s="359"/>
      <c r="E136" s="356"/>
      <c r="F136" s="364"/>
      <c r="G136" s="275" t="s">
        <v>271</v>
      </c>
      <c r="H136" s="275" t="s">
        <v>34</v>
      </c>
      <c r="I136" s="162" t="s">
        <v>1142</v>
      </c>
      <c r="J136" s="364"/>
      <c r="K136" s="363"/>
      <c r="L136" s="363"/>
      <c r="M136" s="363"/>
      <c r="N136" s="364"/>
      <c r="O136" s="365"/>
      <c r="P136" s="364"/>
      <c r="Q136" s="365"/>
      <c r="R136" s="365"/>
      <c r="S136" s="162"/>
      <c r="T136" s="334">
        <f t="shared" si="280"/>
        <v>0</v>
      </c>
      <c r="U136" s="356"/>
      <c r="V136" s="356"/>
      <c r="W136" s="275"/>
      <c r="X136" s="364"/>
      <c r="Y136" s="368"/>
      <c r="Z136" s="335">
        <f t="shared" si="281"/>
        <v>0</v>
      </c>
      <c r="AA136" s="275"/>
      <c r="AB136" s="275"/>
      <c r="AC136" s="368"/>
      <c r="AD136" s="356"/>
      <c r="AE136" s="336">
        <f t="shared" si="282"/>
        <v>0</v>
      </c>
      <c r="AF136" s="275"/>
      <c r="AG136" s="275"/>
      <c r="AH136" s="368"/>
      <c r="AI136" s="356"/>
      <c r="AJ136" s="336">
        <f t="shared" si="283"/>
        <v>0</v>
      </c>
      <c r="AK136" s="275"/>
      <c r="AL136" s="275"/>
      <c r="AM136" s="368"/>
      <c r="AN136" s="356"/>
      <c r="AO136" s="336">
        <f t="shared" si="284"/>
        <v>0</v>
      </c>
      <c r="AP136" s="275"/>
      <c r="AQ136" s="356"/>
      <c r="AR136" s="356"/>
      <c r="AS136" s="357"/>
      <c r="AT136" s="358"/>
      <c r="AU136" s="363"/>
      <c r="AV136" s="363"/>
      <c r="AW136" s="275"/>
      <c r="AX136" s="275"/>
      <c r="AY136" s="159"/>
      <c r="AZ136" s="159"/>
      <c r="BA136" s="344"/>
      <c r="BB136" s="286"/>
      <c r="BC136" s="286"/>
      <c r="BD136" s="286"/>
      <c r="BE136" s="286"/>
      <c r="BF136" s="286"/>
      <c r="BG136" s="286"/>
      <c r="BH136" s="286"/>
    </row>
    <row r="137" spans="1:60" ht="40.5" hidden="1" customHeight="1" x14ac:dyDescent="0.2">
      <c r="A137" s="362">
        <v>43</v>
      </c>
      <c r="B137" s="363" t="s">
        <v>190</v>
      </c>
      <c r="C137" s="356" t="str">
        <f>+VLOOKUP(B137,$A$770:$B$812,2,0)</f>
        <v>GIOVANNI GARCÍA CASTRO</v>
      </c>
      <c r="D137" s="359" t="s">
        <v>154</v>
      </c>
      <c r="E137" s="356" t="str">
        <f>IF(D137=$D$740,$E$740,IF(D137=$D$741,$E$741,IF(D137=$D$742,$E$742,IF(D137=$D$743,$E$743,IF(D137=$D$744,$E$744,IF(D137=$D$745,$E$745,IF(D137=$D$746,$E$746,IF(D137=$D$747,$E$747,IF(D137=$D$748,$E$748,IF(D137=$D$749,$E$749,IF(D137=VICERRECTORÍA_ACADÉMICA_,$BF$740,IF(D137=_VICERRECTORÍA_INVESTIGACIONES_INNOVACIÓN_Y_EXTENSIÓN_,$BF$741,IF(D137=PLANEACIÓN_,$BF$742,IF(D137=VICERRECTORÍA_ADMINISTRATIVA_FINANCIERA_,$BF$743,IF(D137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7" s="364" t="s">
        <v>276</v>
      </c>
      <c r="G137" s="275" t="s">
        <v>272</v>
      </c>
      <c r="H137" s="275" t="s">
        <v>273</v>
      </c>
      <c r="I137" s="162" t="s">
        <v>1143</v>
      </c>
      <c r="J137" s="364" t="s">
        <v>108</v>
      </c>
      <c r="K137" s="364" t="s">
        <v>768</v>
      </c>
      <c r="L137" s="364" t="s">
        <v>1144</v>
      </c>
      <c r="M137" s="364" t="s">
        <v>1145</v>
      </c>
      <c r="N137" s="364" t="s">
        <v>105</v>
      </c>
      <c r="O137" s="365">
        <f>IF(N137="ALTA",5,IF(N137="MEDIO ALTA",4,IF(N137="MEDIA",3,IF(N137="MEDIO BAJA",2,IF(N137="BAJA",1,0)))))</f>
        <v>3</v>
      </c>
      <c r="P137" s="364" t="s">
        <v>144</v>
      </c>
      <c r="Q137" s="365">
        <f>IF(P137="ALTO",5,IF(P137="MEDIO ALTO",4,IF(P137="MEDIO",3,IF(P137="MEDIO BAJO",2,IF(P137="BAJO",1,0)))))</f>
        <v>4</v>
      </c>
      <c r="R137" s="365">
        <f>Q137*O137</f>
        <v>12</v>
      </c>
      <c r="S137" s="162" t="s">
        <v>327</v>
      </c>
      <c r="T137" s="334">
        <f t="shared" si="280"/>
        <v>1</v>
      </c>
      <c r="U137" s="356">
        <f t="shared" ref="U137" si="557">ROUND(AVERAGEIF(T137:T139,"&gt;0"),0)</f>
        <v>1</v>
      </c>
      <c r="V137" s="356">
        <f t="shared" si="301"/>
        <v>0.6</v>
      </c>
      <c r="W137" s="275" t="s">
        <v>1146</v>
      </c>
      <c r="X137" s="364">
        <f>IF(S137="No_existen",5*$X$10,Y137*$X$10)</f>
        <v>0.1</v>
      </c>
      <c r="Y137" s="368">
        <f t="shared" ref="Y137" si="558">ROUND(AVERAGEIF(Z137:Z139,"&gt;0"),0)</f>
        <v>2</v>
      </c>
      <c r="Z137" s="335">
        <f t="shared" si="281"/>
        <v>2</v>
      </c>
      <c r="AA137" s="275" t="s">
        <v>331</v>
      </c>
      <c r="AB137" s="275"/>
      <c r="AC137" s="368">
        <f t="shared" ref="AC137" si="559">IF(S137="No_existen",5*$AC$10,AD137*$AC$10)</f>
        <v>0.15</v>
      </c>
      <c r="AD137" s="356">
        <f t="shared" ref="AD137" si="560">ROUND(AVERAGEIF(AE137:AE139,"&gt;0"),0)</f>
        <v>1</v>
      </c>
      <c r="AE137" s="336">
        <f t="shared" si="282"/>
        <v>1</v>
      </c>
      <c r="AF137" s="275" t="s">
        <v>307</v>
      </c>
      <c r="AG137" s="275" t="s">
        <v>1147</v>
      </c>
      <c r="AH137" s="368">
        <f t="shared" ref="AH137" si="561">IF(S137="No_existen",5*$AH$10,AI137*$AH$10)</f>
        <v>0.1</v>
      </c>
      <c r="AI137" s="356">
        <f t="shared" ref="AI137" si="562">ROUND(AVERAGEIF(AJ137:AJ139,"&gt;0"),0)</f>
        <v>1</v>
      </c>
      <c r="AJ137" s="336">
        <f t="shared" si="283"/>
        <v>1</v>
      </c>
      <c r="AK137" s="275" t="s">
        <v>304</v>
      </c>
      <c r="AL137" s="275" t="s">
        <v>312</v>
      </c>
      <c r="AM137" s="368">
        <f t="shared" ref="AM137" si="563">IF(S137="No_existen",5*$AM$10,AN137*$AM$10)</f>
        <v>0.1</v>
      </c>
      <c r="AN137" s="356">
        <f t="shared" ref="AN137" si="564">ROUND(AVERAGEIF(AO137:AO139,"&gt;0"),0)</f>
        <v>1</v>
      </c>
      <c r="AO137" s="336">
        <f t="shared" si="284"/>
        <v>1</v>
      </c>
      <c r="AP137" s="275" t="s">
        <v>592</v>
      </c>
      <c r="AQ137" s="356">
        <f t="shared" ref="AQ137" si="565">ROUND(AVERAGE(U137,Y137,AD137,AI137,AN137),0)</f>
        <v>1</v>
      </c>
      <c r="AR137" s="356" t="str">
        <f t="shared" ref="AR137" si="566">IF(AQ137&lt;1.5,"FUERTE",IF(AND(AQ137&gt;=1.5,AQ137&lt;2.5),"ACEPTABLE",IF(AQ137&gt;=5,"INEXISTENTE","DÉBIL")))</f>
        <v>FUERTE</v>
      </c>
      <c r="AS137" s="357">
        <f t="shared" ref="AS137" si="567">IF(R137=0,0,ROUND((R137*AQ137),0))</f>
        <v>12</v>
      </c>
      <c r="AT137" s="358" t="str">
        <f t="shared" ref="AT137" si="568">IF(AS137&gt;=36,"GRAVE", IF(AS137&lt;=10, "LEVE", "MODERADO"))</f>
        <v>MODERADO</v>
      </c>
      <c r="AU137" s="366" t="s">
        <v>1148</v>
      </c>
      <c r="AV137" s="367">
        <v>0.95</v>
      </c>
      <c r="AW137" s="275" t="s">
        <v>91</v>
      </c>
      <c r="AX137" s="272" t="s">
        <v>1149</v>
      </c>
      <c r="AY137" s="159">
        <v>45275</v>
      </c>
      <c r="AZ137" s="159"/>
      <c r="BA137" s="344"/>
      <c r="BB137" s="286"/>
      <c r="BC137" s="286"/>
      <c r="BD137" s="286"/>
      <c r="BE137" s="286"/>
      <c r="BF137" s="286"/>
      <c r="BG137" s="286"/>
      <c r="BH137" s="286"/>
    </row>
    <row r="138" spans="1:60" ht="40.5" hidden="1" customHeight="1" x14ac:dyDescent="0.2">
      <c r="A138" s="362"/>
      <c r="B138" s="363"/>
      <c r="C138" s="356"/>
      <c r="D138" s="359"/>
      <c r="E138" s="356"/>
      <c r="F138" s="364"/>
      <c r="G138" s="275" t="s">
        <v>271</v>
      </c>
      <c r="H138" s="275" t="s">
        <v>37</v>
      </c>
      <c r="I138" s="162" t="s">
        <v>1150</v>
      </c>
      <c r="J138" s="364"/>
      <c r="K138" s="364"/>
      <c r="L138" s="364"/>
      <c r="M138" s="364"/>
      <c r="N138" s="364"/>
      <c r="O138" s="365"/>
      <c r="P138" s="364"/>
      <c r="Q138" s="365"/>
      <c r="R138" s="365"/>
      <c r="S138" s="162" t="s">
        <v>327</v>
      </c>
      <c r="T138" s="334">
        <f t="shared" si="280"/>
        <v>1</v>
      </c>
      <c r="U138" s="356"/>
      <c r="V138" s="356"/>
      <c r="W138" s="275" t="s">
        <v>1151</v>
      </c>
      <c r="X138" s="364"/>
      <c r="Y138" s="368"/>
      <c r="Z138" s="335">
        <f t="shared" si="281"/>
        <v>2</v>
      </c>
      <c r="AA138" s="275" t="s">
        <v>331</v>
      </c>
      <c r="AB138" s="275"/>
      <c r="AC138" s="368"/>
      <c r="AD138" s="356"/>
      <c r="AE138" s="336">
        <f t="shared" si="282"/>
        <v>1</v>
      </c>
      <c r="AF138" s="275" t="s">
        <v>307</v>
      </c>
      <c r="AG138" s="275" t="s">
        <v>1152</v>
      </c>
      <c r="AH138" s="368"/>
      <c r="AI138" s="356"/>
      <c r="AJ138" s="336">
        <f t="shared" si="283"/>
        <v>1</v>
      </c>
      <c r="AK138" s="275" t="s">
        <v>304</v>
      </c>
      <c r="AL138" s="275" t="s">
        <v>312</v>
      </c>
      <c r="AM138" s="368"/>
      <c r="AN138" s="356"/>
      <c r="AO138" s="336">
        <f t="shared" si="284"/>
        <v>1</v>
      </c>
      <c r="AP138" s="275" t="s">
        <v>592</v>
      </c>
      <c r="AQ138" s="356"/>
      <c r="AR138" s="356"/>
      <c r="AS138" s="357"/>
      <c r="AT138" s="358"/>
      <c r="AU138" s="366"/>
      <c r="AV138" s="366"/>
      <c r="AW138" s="275" t="s">
        <v>91</v>
      </c>
      <c r="AX138" s="275" t="s">
        <v>1153</v>
      </c>
      <c r="AY138" s="159">
        <v>45275</v>
      </c>
      <c r="AZ138" s="159"/>
      <c r="BA138" s="344"/>
      <c r="BB138" s="286"/>
      <c r="BC138" s="286"/>
      <c r="BD138" s="286"/>
      <c r="BE138" s="286"/>
      <c r="BF138" s="286"/>
      <c r="BG138" s="286"/>
      <c r="BH138" s="286"/>
    </row>
    <row r="139" spans="1:60" ht="40.5" hidden="1" customHeight="1" x14ac:dyDescent="0.2">
      <c r="A139" s="362"/>
      <c r="B139" s="363"/>
      <c r="C139" s="356"/>
      <c r="D139" s="359"/>
      <c r="E139" s="356"/>
      <c r="F139" s="364"/>
      <c r="G139" s="275" t="s">
        <v>272</v>
      </c>
      <c r="H139" s="275" t="s">
        <v>40</v>
      </c>
      <c r="I139" s="162" t="s">
        <v>1154</v>
      </c>
      <c r="J139" s="364"/>
      <c r="K139" s="364"/>
      <c r="L139" s="364"/>
      <c r="M139" s="364"/>
      <c r="N139" s="364"/>
      <c r="O139" s="365"/>
      <c r="P139" s="364"/>
      <c r="Q139" s="365"/>
      <c r="R139" s="365"/>
      <c r="S139" s="162"/>
      <c r="T139" s="334">
        <f t="shared" ref="T139:T202" si="569">IF(S139=$S$826,1,IF(S139=$S$822,5,IF(S139=$S$823,4,IF(S139=$S$824,3,IF(S139=$S$825,2,0)))))</f>
        <v>0</v>
      </c>
      <c r="U139" s="356"/>
      <c r="V139" s="356"/>
      <c r="W139" s="275"/>
      <c r="X139" s="364"/>
      <c r="Y139" s="368"/>
      <c r="Z139" s="335">
        <f t="shared" ref="Z139:Z202" si="570">IF(AA139=$AA$824,1,IF(AA139=$AA$823,2,IF(AA139=$AA$822,4,IF(S139="No_existen",5,0))))</f>
        <v>0</v>
      </c>
      <c r="AA139" s="275"/>
      <c r="AB139" s="275"/>
      <c r="AC139" s="368"/>
      <c r="AD139" s="356"/>
      <c r="AE139" s="336">
        <f t="shared" ref="AE139:AE202" si="571">IF(AF139=$AG$823,1,IF(AF139=$AG$822,4,IF(S139="No_existen",5,0)))</f>
        <v>0</v>
      </c>
      <c r="AF139" s="275"/>
      <c r="AG139" s="275"/>
      <c r="AH139" s="368"/>
      <c r="AI139" s="356"/>
      <c r="AJ139" s="336">
        <f t="shared" ref="AJ139:AJ202" si="572">IF(AK139=$AK$822,1,IF(AK139=$AK$823,4,IF(S139="No_existen",5,0)))</f>
        <v>0</v>
      </c>
      <c r="AK139" s="275"/>
      <c r="AL139" s="275"/>
      <c r="AM139" s="368"/>
      <c r="AN139" s="356"/>
      <c r="AO139" s="336">
        <f t="shared" si="284"/>
        <v>0</v>
      </c>
      <c r="AP139" s="275"/>
      <c r="AQ139" s="356"/>
      <c r="AR139" s="356"/>
      <c r="AS139" s="357"/>
      <c r="AT139" s="358"/>
      <c r="AU139" s="366"/>
      <c r="AV139" s="366"/>
      <c r="AW139" s="275"/>
      <c r="AX139" s="275"/>
      <c r="AY139" s="159"/>
      <c r="AZ139" s="159"/>
      <c r="BA139" s="344"/>
      <c r="BB139" s="286"/>
      <c r="BC139" s="286"/>
      <c r="BD139" s="286"/>
      <c r="BE139" s="286"/>
      <c r="BF139" s="286"/>
      <c r="BG139" s="286"/>
      <c r="BH139" s="286"/>
    </row>
    <row r="140" spans="1:60" ht="40.5" hidden="1" customHeight="1" x14ac:dyDescent="0.2">
      <c r="A140" s="362">
        <v>44</v>
      </c>
      <c r="B140" s="363" t="s">
        <v>190</v>
      </c>
      <c r="C140" s="356" t="str">
        <f>+VLOOKUP(B140,$A$770:$B$812,2,0)</f>
        <v>GIOVANNI GARCÍA CASTRO</v>
      </c>
      <c r="D140" s="359" t="s">
        <v>154</v>
      </c>
      <c r="E140" s="356" t="str">
        <f>IF(D140=$D$740,$E$740,IF(D140=$D$741,$E$741,IF(D140=$D$742,$E$742,IF(D140=$D$743,$E$743,IF(D140=$D$744,$E$744,IF(D140=$D$745,$E$745,IF(D140=$D$746,$E$746,IF(D140=$D$747,$E$747,IF(D140=$D$748,$E$748,IF(D140=$D$749,$E$749,IF(D140=VICERRECTORÍA_ACADÉMICA_,$BF$740,IF(D140=_VICERRECTORÍA_INVESTIGACIONES_INNOVACIÓN_Y_EXTENSIÓN_,$BF$741,IF(D140=PLANEACIÓN_,$BF$742,IF(D140=VICERRECTORÍA_ADMINISTRATIVA_FINANCIERA_,$BF$743,IF(D140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0" s="364" t="s">
        <v>276</v>
      </c>
      <c r="G140" s="275" t="s">
        <v>271</v>
      </c>
      <c r="H140" s="275" t="s">
        <v>37</v>
      </c>
      <c r="I140" s="162" t="s">
        <v>1155</v>
      </c>
      <c r="J140" s="364" t="s">
        <v>109</v>
      </c>
      <c r="K140" s="364" t="s">
        <v>1156</v>
      </c>
      <c r="L140" s="364" t="s">
        <v>1157</v>
      </c>
      <c r="M140" s="364" t="s">
        <v>1158</v>
      </c>
      <c r="N140" s="364" t="s">
        <v>151</v>
      </c>
      <c r="O140" s="365">
        <f t="shared" ref="O140" si="573">IF(N140="ALTA",5,IF(N140="MEDIO ALTA",4,IF(N140="MEDIA",3,IF(N140="MEDIO BAJA",2,IF(N140="BAJA",1,0)))))</f>
        <v>2</v>
      </c>
      <c r="P140" s="364" t="s">
        <v>145</v>
      </c>
      <c r="Q140" s="365">
        <f t="shared" ref="Q140:Q146" si="574">IF(P140="ALTO",5,IF(P140="MEDIO ALTO",4,IF(P140="MEDIO",3,IF(P140="MEDIO BAJO",2,IF(P140="BAJO",1,0)))))</f>
        <v>2</v>
      </c>
      <c r="R140" s="365">
        <f>Q140*O140</f>
        <v>4</v>
      </c>
      <c r="S140" s="162" t="s">
        <v>327</v>
      </c>
      <c r="T140" s="334">
        <f t="shared" si="569"/>
        <v>1</v>
      </c>
      <c r="U140" s="356">
        <f t="shared" ref="U140" si="575">ROUND(AVERAGEIF(T140:T142,"&gt;0"),0)</f>
        <v>2</v>
      </c>
      <c r="V140" s="356">
        <f t="shared" si="301"/>
        <v>1.2</v>
      </c>
      <c r="W140" s="275" t="s">
        <v>1159</v>
      </c>
      <c r="X140" s="364">
        <f>IF(S140="No_existen",5*$X$10,Y140*$X$10)</f>
        <v>0.2</v>
      </c>
      <c r="Y140" s="368">
        <f t="shared" ref="Y140" si="576">ROUND(AVERAGEIF(Z140:Z142,"&gt;0"),0)</f>
        <v>4</v>
      </c>
      <c r="Z140" s="335">
        <f t="shared" si="570"/>
        <v>4</v>
      </c>
      <c r="AA140" s="275" t="s">
        <v>330</v>
      </c>
      <c r="AB140" s="275"/>
      <c r="AC140" s="368">
        <f t="shared" ref="AC140" si="577">IF(S140="No_existen",5*$AC$10,AD140*$AC$10)</f>
        <v>0.44999999999999996</v>
      </c>
      <c r="AD140" s="356">
        <f t="shared" ref="AD140" si="578">ROUND(AVERAGEIF(AE140:AE142,"&gt;0"),0)</f>
        <v>3</v>
      </c>
      <c r="AE140" s="336">
        <f t="shared" si="571"/>
        <v>1</v>
      </c>
      <c r="AF140" s="275" t="s">
        <v>307</v>
      </c>
      <c r="AG140" s="275" t="s">
        <v>1160</v>
      </c>
      <c r="AH140" s="368">
        <f t="shared" ref="AH140" si="579">IF(S140="No_existen",5*$AH$10,AI140*$AH$10)</f>
        <v>0.1</v>
      </c>
      <c r="AI140" s="356">
        <f t="shared" ref="AI140" si="580">ROUND(AVERAGEIF(AJ140:AJ142,"&gt;0"),0)</f>
        <v>1</v>
      </c>
      <c r="AJ140" s="336">
        <f t="shared" si="572"/>
        <v>1</v>
      </c>
      <c r="AK140" s="275" t="s">
        <v>304</v>
      </c>
      <c r="AL140" s="275" t="s">
        <v>311</v>
      </c>
      <c r="AM140" s="368">
        <f t="shared" ref="AM140" si="581">IF(S140="No_existen",5*$AM$10,AN140*$AM$10)</f>
        <v>0.1</v>
      </c>
      <c r="AN140" s="356">
        <f t="shared" ref="AN140" si="582">ROUND(AVERAGEIF(AO140:AO142,"&gt;0"),0)</f>
        <v>1</v>
      </c>
      <c r="AO140" s="336">
        <f t="shared" ref="AO140:AO203" si="583">IF(AP140="Preventivo",1,IF(AP140="Detectivo",4, IF(S140="No_existen",5,0)))</f>
        <v>1</v>
      </c>
      <c r="AP140" s="275" t="s">
        <v>592</v>
      </c>
      <c r="AQ140" s="356">
        <f t="shared" ref="AQ140" si="584">ROUND(AVERAGE(U140,Y140,AD140,AI140,AN140),0)</f>
        <v>2</v>
      </c>
      <c r="AR140" s="356" t="str">
        <f t="shared" ref="AR140" si="585">IF(AQ140&lt;1.5,"FUERTE",IF(AND(AQ140&gt;=1.5,AQ140&lt;2.5),"ACEPTABLE",IF(AQ140&gt;=5,"INEXISTENTE","DÉBIL")))</f>
        <v>ACEPTABLE</v>
      </c>
      <c r="AS140" s="357">
        <f t="shared" ref="AS140" si="586">IF(R140=0,0,ROUND((R140*AQ140),0))</f>
        <v>8</v>
      </c>
      <c r="AT140" s="358" t="str">
        <f t="shared" ref="AT140" si="587">IF(AS140&gt;=36,"GRAVE", IF(AS140&lt;=10, "LEVE", "MODERADO"))</f>
        <v>LEVE</v>
      </c>
      <c r="AU140" s="366" t="s">
        <v>1161</v>
      </c>
      <c r="AV140" s="366" t="s">
        <v>1162</v>
      </c>
      <c r="AW140" s="275" t="s">
        <v>90</v>
      </c>
      <c r="AX140" s="275"/>
      <c r="AY140" s="159"/>
      <c r="AZ140" s="159"/>
      <c r="BA140" s="344"/>
      <c r="BB140" s="286"/>
      <c r="BC140" s="286"/>
      <c r="BD140" s="286"/>
      <c r="BE140" s="286"/>
      <c r="BF140" s="286"/>
      <c r="BG140" s="286"/>
      <c r="BH140" s="286"/>
    </row>
    <row r="141" spans="1:60" ht="40.5" hidden="1" customHeight="1" x14ac:dyDescent="0.2">
      <c r="A141" s="362"/>
      <c r="B141" s="363"/>
      <c r="C141" s="356"/>
      <c r="D141" s="359"/>
      <c r="E141" s="356"/>
      <c r="F141" s="364"/>
      <c r="G141" s="275" t="s">
        <v>272</v>
      </c>
      <c r="H141" s="275" t="s">
        <v>39</v>
      </c>
      <c r="I141" s="162" t="s">
        <v>1163</v>
      </c>
      <c r="J141" s="364"/>
      <c r="K141" s="364"/>
      <c r="L141" s="364"/>
      <c r="M141" s="364"/>
      <c r="N141" s="364"/>
      <c r="O141" s="365"/>
      <c r="P141" s="364"/>
      <c r="Q141" s="365"/>
      <c r="R141" s="365"/>
      <c r="S141" s="162" t="s">
        <v>326</v>
      </c>
      <c r="T141" s="334">
        <f t="shared" si="569"/>
        <v>2</v>
      </c>
      <c r="U141" s="356"/>
      <c r="V141" s="356"/>
      <c r="W141" s="275" t="s">
        <v>1164</v>
      </c>
      <c r="X141" s="364"/>
      <c r="Y141" s="368"/>
      <c r="Z141" s="335">
        <f t="shared" si="570"/>
        <v>4</v>
      </c>
      <c r="AA141" s="275" t="s">
        <v>330</v>
      </c>
      <c r="AB141" s="275"/>
      <c r="AC141" s="368"/>
      <c r="AD141" s="356"/>
      <c r="AE141" s="336">
        <f t="shared" si="571"/>
        <v>4</v>
      </c>
      <c r="AF141" s="275" t="s">
        <v>306</v>
      </c>
      <c r="AG141" s="275"/>
      <c r="AH141" s="368"/>
      <c r="AI141" s="356"/>
      <c r="AJ141" s="336">
        <f t="shared" si="572"/>
        <v>1</v>
      </c>
      <c r="AK141" s="275" t="s">
        <v>304</v>
      </c>
      <c r="AL141" s="275" t="s">
        <v>311</v>
      </c>
      <c r="AM141" s="368"/>
      <c r="AN141" s="356"/>
      <c r="AO141" s="336">
        <f t="shared" si="583"/>
        <v>1</v>
      </c>
      <c r="AP141" s="275" t="s">
        <v>592</v>
      </c>
      <c r="AQ141" s="356"/>
      <c r="AR141" s="356"/>
      <c r="AS141" s="357"/>
      <c r="AT141" s="358"/>
      <c r="AU141" s="366"/>
      <c r="AV141" s="366"/>
      <c r="AW141" s="275" t="s">
        <v>90</v>
      </c>
      <c r="AX141" s="275"/>
      <c r="AY141" s="159"/>
      <c r="AZ141" s="159"/>
      <c r="BA141" s="344"/>
      <c r="BB141" s="286"/>
      <c r="BC141" s="286"/>
      <c r="BD141" s="286"/>
      <c r="BE141" s="286"/>
      <c r="BF141" s="286"/>
      <c r="BG141" s="286"/>
      <c r="BH141" s="286"/>
    </row>
    <row r="142" spans="1:60" ht="40.5" hidden="1" customHeight="1" x14ac:dyDescent="0.2">
      <c r="A142" s="362"/>
      <c r="B142" s="363"/>
      <c r="C142" s="356"/>
      <c r="D142" s="359"/>
      <c r="E142" s="356"/>
      <c r="F142" s="364"/>
      <c r="G142" s="275"/>
      <c r="H142" s="275"/>
      <c r="I142" s="161"/>
      <c r="J142" s="364"/>
      <c r="K142" s="364"/>
      <c r="L142" s="364"/>
      <c r="M142" s="364"/>
      <c r="N142" s="364"/>
      <c r="O142" s="365"/>
      <c r="P142" s="364"/>
      <c r="Q142" s="365"/>
      <c r="R142" s="365"/>
      <c r="S142" s="162"/>
      <c r="T142" s="334">
        <f t="shared" si="569"/>
        <v>0</v>
      </c>
      <c r="U142" s="356"/>
      <c r="V142" s="356"/>
      <c r="W142" s="275"/>
      <c r="X142" s="364"/>
      <c r="Y142" s="368"/>
      <c r="Z142" s="335">
        <f t="shared" si="570"/>
        <v>0</v>
      </c>
      <c r="AA142" s="275"/>
      <c r="AB142" s="275"/>
      <c r="AC142" s="368"/>
      <c r="AD142" s="356"/>
      <c r="AE142" s="336">
        <f t="shared" si="571"/>
        <v>0</v>
      </c>
      <c r="AF142" s="275"/>
      <c r="AG142" s="275"/>
      <c r="AH142" s="368"/>
      <c r="AI142" s="356"/>
      <c r="AJ142" s="336">
        <f t="shared" si="572"/>
        <v>0</v>
      </c>
      <c r="AK142" s="275"/>
      <c r="AL142" s="275"/>
      <c r="AM142" s="368"/>
      <c r="AN142" s="356"/>
      <c r="AO142" s="336">
        <f t="shared" si="583"/>
        <v>0</v>
      </c>
      <c r="AP142" s="275"/>
      <c r="AQ142" s="356"/>
      <c r="AR142" s="356"/>
      <c r="AS142" s="357"/>
      <c r="AT142" s="358"/>
      <c r="AU142" s="366"/>
      <c r="AV142" s="366"/>
      <c r="AW142" s="275" t="s">
        <v>90</v>
      </c>
      <c r="AX142" s="275"/>
      <c r="AY142" s="159"/>
      <c r="AZ142" s="159"/>
      <c r="BA142" s="344"/>
      <c r="BB142" s="286"/>
      <c r="BC142" s="286"/>
      <c r="BD142" s="286"/>
      <c r="BE142" s="286"/>
      <c r="BF142" s="286"/>
      <c r="BG142" s="286"/>
      <c r="BH142" s="286"/>
    </row>
    <row r="143" spans="1:60" ht="40.5" hidden="1" customHeight="1" x14ac:dyDescent="0.2">
      <c r="A143" s="362">
        <v>45</v>
      </c>
      <c r="B143" s="363" t="s">
        <v>190</v>
      </c>
      <c r="C143" s="356" t="str">
        <f>+VLOOKUP(B143,$A$770:$B$812,2,0)</f>
        <v>GIOVANNI GARCÍA CASTRO</v>
      </c>
      <c r="D143" s="359" t="s">
        <v>154</v>
      </c>
      <c r="E143" s="356" t="str">
        <f>IF(D143=$D$740,$E$740,IF(D143=$D$741,$E$741,IF(D143=$D$742,$E$742,IF(D143=$D$743,$E$743,IF(D143=$D$744,$E$744,IF(D143=$D$745,$E$745,IF(D143=$D$746,$E$746,IF(D143=$D$747,$E$747,IF(D143=$D$748,$E$748,IF(D143=$D$749,$E$749,IF(D143=VICERRECTORÍA_ACADÉMICA_,$BF$740,IF(D143=_VICERRECTORÍA_INVESTIGACIONES_INNOVACIÓN_Y_EXTENSIÓN_,$BF$741,IF(D143=PLANEACIÓN_,$BF$742,IF(D143=VICERRECTORÍA_ADMINISTRATIVA_FINANCIERA_,$BF$743,IF(D143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3" s="364" t="s">
        <v>276</v>
      </c>
      <c r="G143" s="275" t="s">
        <v>271</v>
      </c>
      <c r="H143" s="275" t="s">
        <v>234</v>
      </c>
      <c r="I143" s="162" t="s">
        <v>1165</v>
      </c>
      <c r="J143" s="364" t="s">
        <v>108</v>
      </c>
      <c r="K143" s="363" t="s">
        <v>1166</v>
      </c>
      <c r="L143" s="363" t="s">
        <v>1167</v>
      </c>
      <c r="M143" s="363" t="s">
        <v>1168</v>
      </c>
      <c r="N143" s="364" t="s">
        <v>105</v>
      </c>
      <c r="O143" s="365">
        <f t="shared" ref="O143" si="588">IF(N143="ALTA",5,IF(N143="MEDIO ALTA",4,IF(N143="MEDIA",3,IF(N143="MEDIO BAJA",2,IF(N143="BAJA",1,0)))))</f>
        <v>3</v>
      </c>
      <c r="P143" s="364" t="s">
        <v>144</v>
      </c>
      <c r="Q143" s="365">
        <f t="shared" si="574"/>
        <v>4</v>
      </c>
      <c r="R143" s="365">
        <f>Q143*O143</f>
        <v>12</v>
      </c>
      <c r="S143" s="162" t="s">
        <v>327</v>
      </c>
      <c r="T143" s="334">
        <f t="shared" si="569"/>
        <v>1</v>
      </c>
      <c r="U143" s="356">
        <f t="shared" ref="U143" si="589">ROUND(AVERAGEIF(T143:T145,"&gt;0"),0)</f>
        <v>2</v>
      </c>
      <c r="V143" s="356">
        <f t="shared" si="301"/>
        <v>1.2</v>
      </c>
      <c r="W143" s="275" t="s">
        <v>1169</v>
      </c>
      <c r="X143" s="364">
        <f>IF(S143="No_existen",5*$X$10,Y143*$X$10)</f>
        <v>0.15000000000000002</v>
      </c>
      <c r="Y143" s="368">
        <f t="shared" ref="Y143" si="590">ROUND(AVERAGEIF(Z143:Z145,"&gt;0"),0)</f>
        <v>3</v>
      </c>
      <c r="Z143" s="335">
        <f t="shared" si="570"/>
        <v>4</v>
      </c>
      <c r="AA143" s="275" t="s">
        <v>330</v>
      </c>
      <c r="AB143" s="275"/>
      <c r="AC143" s="368">
        <f t="shared" ref="AC143" si="591">IF(S143="No_existen",5*$AC$10,AD143*$AC$10)</f>
        <v>0.15</v>
      </c>
      <c r="AD143" s="356">
        <f t="shared" ref="AD143" si="592">ROUND(AVERAGEIF(AE143:AE145,"&gt;0"),0)</f>
        <v>1</v>
      </c>
      <c r="AE143" s="336">
        <f t="shared" si="571"/>
        <v>1</v>
      </c>
      <c r="AF143" s="275" t="s">
        <v>307</v>
      </c>
      <c r="AG143" s="275" t="s">
        <v>1160</v>
      </c>
      <c r="AH143" s="368">
        <f t="shared" ref="AH143" si="593">IF(S143="No_existen",5*$AH$10,AI143*$AH$10)</f>
        <v>0.30000000000000004</v>
      </c>
      <c r="AI143" s="356">
        <f t="shared" ref="AI143" si="594">ROUND(AVERAGEIF(AJ143:AJ145,"&gt;0"),0)</f>
        <v>3</v>
      </c>
      <c r="AJ143" s="336">
        <f t="shared" si="572"/>
        <v>1</v>
      </c>
      <c r="AK143" s="275" t="s">
        <v>304</v>
      </c>
      <c r="AL143" s="275" t="s">
        <v>313</v>
      </c>
      <c r="AM143" s="368">
        <f t="shared" ref="AM143" si="595">IF(S143="No_existen",5*$AM$10,AN143*$AM$10)</f>
        <v>0.1</v>
      </c>
      <c r="AN143" s="356">
        <f t="shared" ref="AN143" si="596">ROUND(AVERAGEIF(AO143:AO145,"&gt;0"),0)</f>
        <v>1</v>
      </c>
      <c r="AO143" s="336">
        <f t="shared" si="583"/>
        <v>1</v>
      </c>
      <c r="AP143" s="275" t="s">
        <v>592</v>
      </c>
      <c r="AQ143" s="356">
        <f t="shared" ref="AQ143" si="597">ROUND(AVERAGE(U143,Y143,AD143,AI143,AN143),0)</f>
        <v>2</v>
      </c>
      <c r="AR143" s="356" t="str">
        <f t="shared" ref="AR143" si="598">IF(AQ143&lt;1.5,"FUERTE",IF(AND(AQ143&gt;=1.5,AQ143&lt;2.5),"ACEPTABLE",IF(AQ143&gt;=5,"INEXISTENTE","DÉBIL")))</f>
        <v>ACEPTABLE</v>
      </c>
      <c r="AS143" s="357">
        <f t="shared" ref="AS143" si="599">IF(R143=0,0,ROUND((R143*AQ143),0))</f>
        <v>24</v>
      </c>
      <c r="AT143" s="358" t="str">
        <f t="shared" ref="AT143" si="600">IF(AS143&gt;=36,"GRAVE", IF(AS143&lt;=10, "LEVE", "MODERADO"))</f>
        <v>MODERADO</v>
      </c>
      <c r="AU143" s="366" t="s">
        <v>1170</v>
      </c>
      <c r="AV143" s="367">
        <v>0.8</v>
      </c>
      <c r="AW143" s="275" t="s">
        <v>91</v>
      </c>
      <c r="AX143" s="275" t="s">
        <v>1171</v>
      </c>
      <c r="AY143" s="159">
        <v>45275</v>
      </c>
      <c r="AZ143" s="159"/>
      <c r="BA143" s="344"/>
      <c r="BB143" s="286"/>
      <c r="BC143" s="286"/>
      <c r="BD143" s="286"/>
      <c r="BE143" s="286"/>
      <c r="BF143" s="286"/>
      <c r="BG143" s="286"/>
      <c r="BH143" s="286"/>
    </row>
    <row r="144" spans="1:60" ht="40.5" hidden="1" customHeight="1" x14ac:dyDescent="0.2">
      <c r="A144" s="362"/>
      <c r="B144" s="363"/>
      <c r="C144" s="356"/>
      <c r="D144" s="359"/>
      <c r="E144" s="356"/>
      <c r="F144" s="364"/>
      <c r="G144" s="275" t="s">
        <v>271</v>
      </c>
      <c r="H144" s="275" t="s">
        <v>34</v>
      </c>
      <c r="I144" s="162" t="s">
        <v>1172</v>
      </c>
      <c r="J144" s="364"/>
      <c r="K144" s="363"/>
      <c r="L144" s="363"/>
      <c r="M144" s="363"/>
      <c r="N144" s="364"/>
      <c r="O144" s="365"/>
      <c r="P144" s="364"/>
      <c r="Q144" s="365"/>
      <c r="R144" s="365"/>
      <c r="S144" s="162" t="s">
        <v>333</v>
      </c>
      <c r="T144" s="334">
        <f t="shared" si="569"/>
        <v>3</v>
      </c>
      <c r="U144" s="356"/>
      <c r="V144" s="356"/>
      <c r="W144" s="275" t="s">
        <v>1173</v>
      </c>
      <c r="X144" s="364"/>
      <c r="Y144" s="368"/>
      <c r="Z144" s="335">
        <f t="shared" si="570"/>
        <v>2</v>
      </c>
      <c r="AA144" s="275" t="s">
        <v>331</v>
      </c>
      <c r="AB144" s="275"/>
      <c r="AC144" s="368"/>
      <c r="AD144" s="356"/>
      <c r="AE144" s="336">
        <f t="shared" si="571"/>
        <v>1</v>
      </c>
      <c r="AF144" s="275" t="s">
        <v>307</v>
      </c>
      <c r="AG144" s="275" t="s">
        <v>1174</v>
      </c>
      <c r="AH144" s="368"/>
      <c r="AI144" s="356"/>
      <c r="AJ144" s="336">
        <f t="shared" si="572"/>
        <v>4</v>
      </c>
      <c r="AK144" s="275" t="s">
        <v>308</v>
      </c>
      <c r="AL144" s="275" t="s">
        <v>312</v>
      </c>
      <c r="AM144" s="368"/>
      <c r="AN144" s="356"/>
      <c r="AO144" s="336">
        <f t="shared" si="583"/>
        <v>1</v>
      </c>
      <c r="AP144" s="275" t="s">
        <v>592</v>
      </c>
      <c r="AQ144" s="356"/>
      <c r="AR144" s="356"/>
      <c r="AS144" s="357"/>
      <c r="AT144" s="358"/>
      <c r="AU144" s="366"/>
      <c r="AV144" s="366"/>
      <c r="AW144" s="275" t="s">
        <v>93</v>
      </c>
      <c r="AX144" s="275" t="s">
        <v>1175</v>
      </c>
      <c r="AY144" s="159">
        <v>45260</v>
      </c>
      <c r="AZ144" s="159"/>
      <c r="BA144" s="344" t="s">
        <v>1176</v>
      </c>
      <c r="BB144" s="286"/>
      <c r="BC144" s="286"/>
      <c r="BD144" s="286"/>
      <c r="BE144" s="286"/>
      <c r="BF144" s="286"/>
      <c r="BG144" s="286"/>
      <c r="BH144" s="286"/>
    </row>
    <row r="145" spans="1:60" ht="40.5" hidden="1" customHeight="1" x14ac:dyDescent="0.2">
      <c r="A145" s="362"/>
      <c r="B145" s="363"/>
      <c r="C145" s="356"/>
      <c r="D145" s="359"/>
      <c r="E145" s="356"/>
      <c r="F145" s="364"/>
      <c r="G145" s="275" t="s">
        <v>271</v>
      </c>
      <c r="H145" s="275" t="s">
        <v>37</v>
      </c>
      <c r="I145" s="162" t="s">
        <v>1177</v>
      </c>
      <c r="J145" s="364"/>
      <c r="K145" s="363"/>
      <c r="L145" s="363"/>
      <c r="M145" s="363"/>
      <c r="N145" s="364"/>
      <c r="O145" s="365"/>
      <c r="P145" s="364"/>
      <c r="Q145" s="365"/>
      <c r="R145" s="365"/>
      <c r="S145" s="162"/>
      <c r="T145" s="334">
        <f t="shared" si="569"/>
        <v>0</v>
      </c>
      <c r="U145" s="356"/>
      <c r="V145" s="356"/>
      <c r="W145" s="275"/>
      <c r="X145" s="364"/>
      <c r="Y145" s="368"/>
      <c r="Z145" s="335">
        <f t="shared" si="570"/>
        <v>0</v>
      </c>
      <c r="AA145" s="275"/>
      <c r="AB145" s="275"/>
      <c r="AC145" s="368"/>
      <c r="AD145" s="356"/>
      <c r="AE145" s="336">
        <f t="shared" si="571"/>
        <v>0</v>
      </c>
      <c r="AF145" s="275"/>
      <c r="AG145" s="275"/>
      <c r="AH145" s="368"/>
      <c r="AI145" s="356"/>
      <c r="AJ145" s="336">
        <f t="shared" si="572"/>
        <v>0</v>
      </c>
      <c r="AK145" s="275"/>
      <c r="AL145" s="275"/>
      <c r="AM145" s="368"/>
      <c r="AN145" s="356"/>
      <c r="AO145" s="336">
        <f t="shared" si="583"/>
        <v>0</v>
      </c>
      <c r="AP145" s="275"/>
      <c r="AQ145" s="356"/>
      <c r="AR145" s="356"/>
      <c r="AS145" s="357"/>
      <c r="AT145" s="358"/>
      <c r="AU145" s="366"/>
      <c r="AV145" s="366"/>
      <c r="AW145" s="275" t="s">
        <v>91</v>
      </c>
      <c r="AX145" s="275" t="s">
        <v>1178</v>
      </c>
      <c r="AY145" s="159">
        <v>45260</v>
      </c>
      <c r="AZ145" s="159"/>
      <c r="BA145" s="344"/>
      <c r="BB145" s="286"/>
      <c r="BC145" s="286"/>
      <c r="BD145" s="286"/>
      <c r="BE145" s="286"/>
      <c r="BF145" s="286"/>
      <c r="BG145" s="286"/>
      <c r="BH145" s="286"/>
    </row>
    <row r="146" spans="1:60" ht="40.5" hidden="1" customHeight="1" x14ac:dyDescent="0.2">
      <c r="A146" s="362">
        <v>46</v>
      </c>
      <c r="B146" s="363" t="s">
        <v>190</v>
      </c>
      <c r="C146" s="356" t="str">
        <f>+VLOOKUP(B146,$A$770:$B$812,2,0)</f>
        <v>GIOVANNI GARCÍA CASTRO</v>
      </c>
      <c r="D146" s="359" t="s">
        <v>168</v>
      </c>
      <c r="E146" s="356" t="str">
        <f>IF(D146=$D$740,$E$740,IF(D146=$D$741,$E$741,IF(D146=$D$742,$E$742,IF(D146=$D$743,$E$743,IF(D146=$D$744,$E$744,IF(D146=$D$745,$E$745,IF(D146=$D$746,$E$746,IF(D146=$D$747,$E$747,IF(D146=$D$748,$E$748,IF(D146=$D$749,$E$749,IF(D146=VICERRECTORÍA_ACADÉMICA_,$BF$740,IF(D146=_VICERRECTORÍA_INVESTIGACIONES_INNOVACIÓN_Y_EXTENSIÓN_,$BF$741,IF(D146=PLANEACIÓN_,$BF$742,IF(D146=VICERRECTORÍA_ADMINISTRATIVA_FINANCIERA_,$BF$743,IF(D146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6" s="364" t="s">
        <v>276</v>
      </c>
      <c r="G146" s="275" t="s">
        <v>272</v>
      </c>
      <c r="H146" s="275" t="s">
        <v>41</v>
      </c>
      <c r="I146" s="275" t="s">
        <v>1179</v>
      </c>
      <c r="J146" s="364" t="s">
        <v>108</v>
      </c>
      <c r="K146" s="364" t="s">
        <v>1180</v>
      </c>
      <c r="L146" s="364" t="s">
        <v>1181</v>
      </c>
      <c r="M146" s="364" t="s">
        <v>1182</v>
      </c>
      <c r="N146" s="364" t="s">
        <v>105</v>
      </c>
      <c r="O146" s="365">
        <f t="shared" ref="O146" si="601">IF(N146="ALTA",5,IF(N146="MEDIO ALTA",4,IF(N146="MEDIA",3,IF(N146="MEDIO BAJA",2,IF(N146="BAJA",1,0)))))</f>
        <v>3</v>
      </c>
      <c r="P146" s="364" t="s">
        <v>144</v>
      </c>
      <c r="Q146" s="365">
        <f t="shared" si="574"/>
        <v>4</v>
      </c>
      <c r="R146" s="365">
        <f>Q146*O146</f>
        <v>12</v>
      </c>
      <c r="S146" s="162" t="s">
        <v>327</v>
      </c>
      <c r="T146" s="334">
        <f t="shared" si="569"/>
        <v>1</v>
      </c>
      <c r="U146" s="356">
        <f t="shared" ref="U146" si="602">ROUND(AVERAGEIF(T146:T148,"&gt;0"),0)</f>
        <v>1</v>
      </c>
      <c r="V146" s="356">
        <f t="shared" ref="V146:V209" si="603">U146*0.6</f>
        <v>0.6</v>
      </c>
      <c r="W146" s="275" t="s">
        <v>1183</v>
      </c>
      <c r="X146" s="364">
        <f>IF(S146="No_existen",5*$X$10,Y146*$X$10)</f>
        <v>0.1</v>
      </c>
      <c r="Y146" s="368">
        <f t="shared" ref="Y146" si="604">ROUND(AVERAGEIF(Z146:Z148,"&gt;0"),0)</f>
        <v>2</v>
      </c>
      <c r="Z146" s="335">
        <f t="shared" si="570"/>
        <v>2</v>
      </c>
      <c r="AA146" s="275" t="s">
        <v>331</v>
      </c>
      <c r="AB146" s="275"/>
      <c r="AC146" s="368">
        <f t="shared" ref="AC146" si="605">IF(S146="No_existen",5*$AC$10,AD146*$AC$10)</f>
        <v>0.15</v>
      </c>
      <c r="AD146" s="356">
        <f t="shared" ref="AD146" si="606">ROUND(AVERAGEIF(AE146:AE148,"&gt;0"),0)</f>
        <v>1</v>
      </c>
      <c r="AE146" s="336">
        <f t="shared" si="571"/>
        <v>1</v>
      </c>
      <c r="AF146" s="275" t="s">
        <v>307</v>
      </c>
      <c r="AG146" s="275" t="s">
        <v>1184</v>
      </c>
      <c r="AH146" s="368">
        <f t="shared" ref="AH146" si="607">IF(S146="No_existen",5*$AH$10,AI146*$AH$10)</f>
        <v>0.1</v>
      </c>
      <c r="AI146" s="356">
        <f t="shared" ref="AI146" si="608">ROUND(AVERAGEIF(AJ146:AJ148,"&gt;0"),0)</f>
        <v>1</v>
      </c>
      <c r="AJ146" s="336">
        <f t="shared" si="572"/>
        <v>1</v>
      </c>
      <c r="AK146" s="275" t="s">
        <v>304</v>
      </c>
      <c r="AL146" s="275" t="s">
        <v>312</v>
      </c>
      <c r="AM146" s="368">
        <f t="shared" ref="AM146" si="609">IF(S146="No_existen",5*$AM$10,AN146*$AM$10)</f>
        <v>0.1</v>
      </c>
      <c r="AN146" s="356">
        <f t="shared" ref="AN146" si="610">ROUND(AVERAGEIF(AO146:AO148,"&gt;0"),0)</f>
        <v>1</v>
      </c>
      <c r="AO146" s="336">
        <f t="shared" si="583"/>
        <v>1</v>
      </c>
      <c r="AP146" s="275" t="s">
        <v>592</v>
      </c>
      <c r="AQ146" s="356">
        <f t="shared" ref="AQ146" si="611">ROUND(AVERAGE(U146,Y146,AD146,AI146,AN146),0)</f>
        <v>1</v>
      </c>
      <c r="AR146" s="356" t="str">
        <f t="shared" ref="AR146" si="612">IF(AQ146&lt;1.5,"FUERTE",IF(AND(AQ146&gt;=1.5,AQ146&lt;2.5),"ACEPTABLE",IF(AQ146&gt;=5,"INEXISTENTE","DÉBIL")))</f>
        <v>FUERTE</v>
      </c>
      <c r="AS146" s="357">
        <f t="shared" ref="AS146" si="613">IF(R146=0,0,ROUND((R146*AQ146),0))</f>
        <v>12</v>
      </c>
      <c r="AT146" s="358" t="str">
        <f t="shared" ref="AT146" si="614">IF(AS146&gt;=36,"GRAVE", IF(AS146&lt;=10, "LEVE", "MODERADO"))</f>
        <v>MODERADO</v>
      </c>
      <c r="AU146" s="359" t="s">
        <v>1185</v>
      </c>
      <c r="AV146" s="372">
        <v>0.05</v>
      </c>
      <c r="AW146" s="275" t="s">
        <v>93</v>
      </c>
      <c r="AX146" s="275" t="s">
        <v>1186</v>
      </c>
      <c r="AY146" s="159">
        <v>45260</v>
      </c>
      <c r="AZ146" s="159"/>
      <c r="BA146" s="344" t="s">
        <v>1187</v>
      </c>
      <c r="BB146" s="286"/>
      <c r="BC146" s="286"/>
      <c r="BD146" s="286"/>
      <c r="BE146" s="286"/>
      <c r="BF146" s="286"/>
      <c r="BG146" s="286"/>
      <c r="BH146" s="286"/>
    </row>
    <row r="147" spans="1:60" ht="40.5" hidden="1" customHeight="1" x14ac:dyDescent="0.2">
      <c r="A147" s="362"/>
      <c r="B147" s="363"/>
      <c r="C147" s="356"/>
      <c r="D147" s="359"/>
      <c r="E147" s="356"/>
      <c r="F147" s="364"/>
      <c r="G147" s="275" t="s">
        <v>271</v>
      </c>
      <c r="H147" s="275" t="s">
        <v>35</v>
      </c>
      <c r="I147" s="275" t="s">
        <v>1188</v>
      </c>
      <c r="J147" s="364"/>
      <c r="K147" s="364"/>
      <c r="L147" s="364"/>
      <c r="M147" s="364"/>
      <c r="N147" s="364"/>
      <c r="O147" s="365"/>
      <c r="P147" s="364"/>
      <c r="Q147" s="365"/>
      <c r="R147" s="365"/>
      <c r="S147" s="162" t="s">
        <v>327</v>
      </c>
      <c r="T147" s="334">
        <f t="shared" si="569"/>
        <v>1</v>
      </c>
      <c r="U147" s="356"/>
      <c r="V147" s="356"/>
      <c r="W147" s="275" t="s">
        <v>1189</v>
      </c>
      <c r="X147" s="364"/>
      <c r="Y147" s="368"/>
      <c r="Z147" s="335">
        <f t="shared" si="570"/>
        <v>2</v>
      </c>
      <c r="AA147" s="275" t="s">
        <v>331</v>
      </c>
      <c r="AB147" s="275"/>
      <c r="AC147" s="368"/>
      <c r="AD147" s="356"/>
      <c r="AE147" s="336">
        <f t="shared" si="571"/>
        <v>1</v>
      </c>
      <c r="AF147" s="275" t="s">
        <v>307</v>
      </c>
      <c r="AG147" s="275" t="s">
        <v>1184</v>
      </c>
      <c r="AH147" s="368"/>
      <c r="AI147" s="356"/>
      <c r="AJ147" s="336">
        <f t="shared" si="572"/>
        <v>1</v>
      </c>
      <c r="AK147" s="275" t="s">
        <v>304</v>
      </c>
      <c r="AL147" s="275" t="s">
        <v>315</v>
      </c>
      <c r="AM147" s="368"/>
      <c r="AN147" s="356"/>
      <c r="AO147" s="336">
        <f t="shared" si="583"/>
        <v>1</v>
      </c>
      <c r="AP147" s="275" t="s">
        <v>592</v>
      </c>
      <c r="AQ147" s="356"/>
      <c r="AR147" s="356"/>
      <c r="AS147" s="357"/>
      <c r="AT147" s="358"/>
      <c r="AU147" s="359"/>
      <c r="AV147" s="359"/>
      <c r="AW147" s="275" t="s">
        <v>93</v>
      </c>
      <c r="AX147" s="275" t="s">
        <v>1190</v>
      </c>
      <c r="AY147" s="159">
        <v>45260</v>
      </c>
      <c r="AZ147" s="159"/>
      <c r="BA147" s="344" t="s">
        <v>1191</v>
      </c>
      <c r="BB147" s="286"/>
      <c r="BC147" s="286"/>
      <c r="BD147" s="286"/>
      <c r="BE147" s="286"/>
      <c r="BF147" s="286"/>
      <c r="BG147" s="286"/>
      <c r="BH147" s="286"/>
    </row>
    <row r="148" spans="1:60" ht="40.5" hidden="1" customHeight="1" x14ac:dyDescent="0.2">
      <c r="A148" s="362"/>
      <c r="B148" s="363"/>
      <c r="C148" s="356"/>
      <c r="D148" s="359"/>
      <c r="E148" s="356"/>
      <c r="F148" s="364"/>
      <c r="G148" s="275" t="s">
        <v>271</v>
      </c>
      <c r="H148" s="275" t="s">
        <v>37</v>
      </c>
      <c r="I148" s="275" t="s">
        <v>1192</v>
      </c>
      <c r="J148" s="364"/>
      <c r="K148" s="364"/>
      <c r="L148" s="364"/>
      <c r="M148" s="364"/>
      <c r="N148" s="364"/>
      <c r="O148" s="365"/>
      <c r="P148" s="364"/>
      <c r="Q148" s="365"/>
      <c r="R148" s="365"/>
      <c r="S148" s="162" t="s">
        <v>327</v>
      </c>
      <c r="T148" s="334">
        <f t="shared" si="569"/>
        <v>1</v>
      </c>
      <c r="U148" s="356"/>
      <c r="V148" s="356"/>
      <c r="W148" s="275" t="s">
        <v>1193</v>
      </c>
      <c r="X148" s="364"/>
      <c r="Y148" s="368"/>
      <c r="Z148" s="335">
        <f t="shared" si="570"/>
        <v>2</v>
      </c>
      <c r="AA148" s="275" t="s">
        <v>331</v>
      </c>
      <c r="AB148" s="275"/>
      <c r="AC148" s="368"/>
      <c r="AD148" s="356"/>
      <c r="AE148" s="336">
        <f t="shared" si="571"/>
        <v>1</v>
      </c>
      <c r="AF148" s="275" t="s">
        <v>307</v>
      </c>
      <c r="AG148" s="275" t="s">
        <v>1160</v>
      </c>
      <c r="AH148" s="368"/>
      <c r="AI148" s="356"/>
      <c r="AJ148" s="336">
        <f t="shared" si="572"/>
        <v>1</v>
      </c>
      <c r="AK148" s="275" t="s">
        <v>304</v>
      </c>
      <c r="AL148" s="275" t="s">
        <v>312</v>
      </c>
      <c r="AM148" s="368"/>
      <c r="AN148" s="356"/>
      <c r="AO148" s="336">
        <f t="shared" si="583"/>
        <v>1</v>
      </c>
      <c r="AP148" s="275" t="s">
        <v>592</v>
      </c>
      <c r="AQ148" s="356"/>
      <c r="AR148" s="356"/>
      <c r="AS148" s="357"/>
      <c r="AT148" s="358"/>
      <c r="AU148" s="359"/>
      <c r="AV148" s="359"/>
      <c r="AW148" s="275" t="s">
        <v>91</v>
      </c>
      <c r="AX148" s="275" t="s">
        <v>1194</v>
      </c>
      <c r="AY148" s="159">
        <v>45260</v>
      </c>
      <c r="AZ148" s="159"/>
      <c r="BA148" s="344"/>
      <c r="BB148" s="286"/>
      <c r="BC148" s="286"/>
      <c r="BD148" s="286"/>
      <c r="BE148" s="286"/>
      <c r="BF148" s="286"/>
      <c r="BG148" s="286"/>
      <c r="BH148" s="286"/>
    </row>
    <row r="149" spans="1:60" ht="40.5" customHeight="1" x14ac:dyDescent="0.2">
      <c r="A149" s="362">
        <v>47</v>
      </c>
      <c r="B149" s="363" t="s">
        <v>190</v>
      </c>
      <c r="C149" s="356" t="str">
        <f>+VLOOKUP(B149,$A$770:$B$812,2,0)</f>
        <v>GIOVANNI GARCÍA CASTRO</v>
      </c>
      <c r="D149" s="359" t="s">
        <v>166</v>
      </c>
      <c r="E149" s="356" t="str">
        <f>IF(D149=$D$740,$E$740,IF(D149=$D$741,$E$741,IF(D149=$D$742,$E$742,IF(D149=$D$743,$E$743,IF(D149=$D$744,$E$744,IF(D149=$D$745,$E$745,IF(D149=$D$746,$E$746,IF(D149=$D$747,$E$747,IF(D149=$D$748,$E$748,IF(D149=$D$749,$E$749,IF(D149=VICERRECTORÍA_ACADÉMICA_,$BF$740,IF(D149=_VICERRECTORÍA_INVESTIGACIONES_INNOVACIÓN_Y_EXTENSIÓN_,$BF$741,IF(D149=PLANEACIÓN_,$BF$742,IF(D149=VICERRECTORÍA_ADMINISTRATIVA_FINANCIERA_,$BF$743,IF(D149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49" s="364" t="s">
        <v>276</v>
      </c>
      <c r="G149" s="275" t="s">
        <v>271</v>
      </c>
      <c r="H149" s="275" t="s">
        <v>35</v>
      </c>
      <c r="I149" s="275" t="s">
        <v>1195</v>
      </c>
      <c r="J149" s="364" t="s">
        <v>108</v>
      </c>
      <c r="K149" s="364" t="s">
        <v>1196</v>
      </c>
      <c r="L149" s="364" t="s">
        <v>1197</v>
      </c>
      <c r="M149" s="364" t="s">
        <v>1198</v>
      </c>
      <c r="N149" s="364" t="s">
        <v>105</v>
      </c>
      <c r="O149" s="365">
        <f t="shared" ref="O149" si="615">IF(N149="ALTA",5,IF(N149="MEDIO ALTA",4,IF(N149="MEDIA",3,IF(N149="MEDIO BAJA",2,IF(N149="BAJA",1,0)))))</f>
        <v>3</v>
      </c>
      <c r="P149" s="364" t="s">
        <v>144</v>
      </c>
      <c r="Q149" s="365">
        <f t="shared" ref="Q149" si="616">IF(P149="ALTO",5,IF(P149="MEDIO ALTO",4,IF(P149="MEDIO",3,IF(P149="MEDIO BAJO",2,IF(P149="BAJO",1,0)))))</f>
        <v>4</v>
      </c>
      <c r="R149" s="365">
        <f t="shared" ref="R149" si="617">Q149*O149</f>
        <v>12</v>
      </c>
      <c r="S149" s="162" t="s">
        <v>327</v>
      </c>
      <c r="T149" s="334">
        <f t="shared" si="569"/>
        <v>1</v>
      </c>
      <c r="U149" s="356">
        <f t="shared" ref="U149" si="618">ROUND(AVERAGEIF(T149:T151,"&gt;0"),0)</f>
        <v>2</v>
      </c>
      <c r="V149" s="356">
        <f t="shared" si="603"/>
        <v>1.2</v>
      </c>
      <c r="W149" s="275" t="s">
        <v>1199</v>
      </c>
      <c r="X149" s="364">
        <f>IF(S149="No_existen",5*$X$10,Y149*$X$10)</f>
        <v>0.1</v>
      </c>
      <c r="Y149" s="368">
        <f t="shared" ref="Y149" si="619">ROUND(AVERAGEIF(Z149:Z151,"&gt;0"),0)</f>
        <v>2</v>
      </c>
      <c r="Z149" s="335">
        <f t="shared" si="570"/>
        <v>2</v>
      </c>
      <c r="AA149" s="275" t="s">
        <v>331</v>
      </c>
      <c r="AB149" s="275"/>
      <c r="AC149" s="368">
        <f t="shared" ref="AC149" si="620">IF(S149="No_existen",5*$AC$10,AD149*$AC$10)</f>
        <v>0.44999999999999996</v>
      </c>
      <c r="AD149" s="356">
        <f t="shared" ref="AD149" si="621">ROUND(AVERAGEIF(AE149:AE151,"&gt;0"),0)</f>
        <v>3</v>
      </c>
      <c r="AE149" s="336">
        <f t="shared" si="571"/>
        <v>1</v>
      </c>
      <c r="AF149" s="275" t="s">
        <v>307</v>
      </c>
      <c r="AG149" s="275" t="s">
        <v>1200</v>
      </c>
      <c r="AH149" s="368">
        <f t="shared" ref="AH149" si="622">IF(S149="No_existen",5*$AH$10,AI149*$AH$10)</f>
        <v>0.1</v>
      </c>
      <c r="AI149" s="356">
        <f t="shared" ref="AI149" si="623">ROUND(AVERAGEIF(AJ149:AJ151,"&gt;0"),0)</f>
        <v>1</v>
      </c>
      <c r="AJ149" s="336">
        <f t="shared" si="572"/>
        <v>1</v>
      </c>
      <c r="AK149" s="275" t="s">
        <v>304</v>
      </c>
      <c r="AL149" s="275" t="s">
        <v>315</v>
      </c>
      <c r="AM149" s="368">
        <f t="shared" ref="AM149" si="624">IF(S149="No_existen",5*$AM$10,AN149*$AM$10)</f>
        <v>0.1</v>
      </c>
      <c r="AN149" s="356">
        <f t="shared" ref="AN149" si="625">ROUND(AVERAGEIF(AO149:AO151,"&gt;0"),0)</f>
        <v>1</v>
      </c>
      <c r="AO149" s="336">
        <f t="shared" si="583"/>
        <v>1</v>
      </c>
      <c r="AP149" s="275" t="s">
        <v>592</v>
      </c>
      <c r="AQ149" s="356">
        <f t="shared" ref="AQ149" si="626">ROUND(AVERAGE(U149,Y149,AD149,AI149,AN149),0)</f>
        <v>2</v>
      </c>
      <c r="AR149" s="356" t="str">
        <f t="shared" ref="AR149" si="627">IF(AQ149&lt;1.5,"FUERTE",IF(AND(AQ149&gt;=1.5,AQ149&lt;2.5),"ACEPTABLE",IF(AQ149&gt;=5,"INEXISTENTE","DÉBIL")))</f>
        <v>ACEPTABLE</v>
      </c>
      <c r="AS149" s="357">
        <f t="shared" ref="AS149" si="628">IF(R149=0,0,ROUND((R149*AQ149),0))</f>
        <v>24</v>
      </c>
      <c r="AT149" s="358" t="str">
        <f t="shared" ref="AT149" si="629">IF(AS149&gt;=36,"GRAVE", IF(AS149&lt;=10, "LEVE", "MODERADO"))</f>
        <v>MODERADO</v>
      </c>
      <c r="AU149" s="359" t="s">
        <v>1201</v>
      </c>
      <c r="AV149" s="372">
        <v>0.95</v>
      </c>
      <c r="AW149" s="275" t="s">
        <v>91</v>
      </c>
      <c r="AX149" s="275" t="s">
        <v>1202</v>
      </c>
      <c r="AY149" s="159">
        <v>45275</v>
      </c>
      <c r="AZ149" s="159"/>
      <c r="BA149" s="344"/>
      <c r="BB149" s="286"/>
      <c r="BC149" s="286"/>
      <c r="BD149" s="286"/>
      <c r="BE149" s="286"/>
      <c r="BF149" s="286"/>
      <c r="BG149" s="286"/>
      <c r="BH149" s="286"/>
    </row>
    <row r="150" spans="1:60" ht="40.5" hidden="1" customHeight="1" x14ac:dyDescent="0.2">
      <c r="A150" s="362"/>
      <c r="B150" s="363"/>
      <c r="C150" s="356"/>
      <c r="D150" s="359"/>
      <c r="E150" s="356"/>
      <c r="F150" s="364"/>
      <c r="G150" s="275" t="s">
        <v>271</v>
      </c>
      <c r="H150" s="275" t="s">
        <v>35</v>
      </c>
      <c r="I150" s="275" t="s">
        <v>1203</v>
      </c>
      <c r="J150" s="364"/>
      <c r="K150" s="364"/>
      <c r="L150" s="364"/>
      <c r="M150" s="364"/>
      <c r="N150" s="364"/>
      <c r="O150" s="365"/>
      <c r="P150" s="364"/>
      <c r="Q150" s="365"/>
      <c r="R150" s="365"/>
      <c r="S150" s="162" t="s">
        <v>326</v>
      </c>
      <c r="T150" s="334">
        <f t="shared" si="569"/>
        <v>2</v>
      </c>
      <c r="U150" s="356"/>
      <c r="V150" s="356"/>
      <c r="W150" s="275" t="s">
        <v>1204</v>
      </c>
      <c r="X150" s="364"/>
      <c r="Y150" s="368"/>
      <c r="Z150" s="335">
        <f t="shared" si="570"/>
        <v>2</v>
      </c>
      <c r="AA150" s="275" t="s">
        <v>331</v>
      </c>
      <c r="AB150" s="275"/>
      <c r="AC150" s="368"/>
      <c r="AD150" s="356"/>
      <c r="AE150" s="336">
        <f t="shared" si="571"/>
        <v>4</v>
      </c>
      <c r="AF150" s="275" t="s">
        <v>306</v>
      </c>
      <c r="AG150" s="275"/>
      <c r="AH150" s="368"/>
      <c r="AI150" s="356"/>
      <c r="AJ150" s="336">
        <f t="shared" si="572"/>
        <v>1</v>
      </c>
      <c r="AK150" s="275" t="s">
        <v>304</v>
      </c>
      <c r="AL150" s="275" t="s">
        <v>315</v>
      </c>
      <c r="AM150" s="368"/>
      <c r="AN150" s="356"/>
      <c r="AO150" s="336">
        <f t="shared" si="583"/>
        <v>1</v>
      </c>
      <c r="AP150" s="275" t="s">
        <v>592</v>
      </c>
      <c r="AQ150" s="356"/>
      <c r="AR150" s="356"/>
      <c r="AS150" s="357"/>
      <c r="AT150" s="358"/>
      <c r="AU150" s="359"/>
      <c r="AV150" s="359"/>
      <c r="AW150" s="275" t="s">
        <v>91</v>
      </c>
      <c r="AX150" s="275" t="s">
        <v>1205</v>
      </c>
      <c r="AY150" s="159">
        <v>45275</v>
      </c>
      <c r="AZ150" s="159"/>
      <c r="BA150" s="344"/>
      <c r="BB150" s="286"/>
      <c r="BC150" s="286"/>
      <c r="BD150" s="286"/>
      <c r="BE150" s="286"/>
      <c r="BF150" s="286"/>
      <c r="BG150" s="286"/>
      <c r="BH150" s="286"/>
    </row>
    <row r="151" spans="1:60" ht="40.5" hidden="1" customHeight="1" x14ac:dyDescent="0.2">
      <c r="A151" s="362"/>
      <c r="B151" s="363"/>
      <c r="C151" s="356"/>
      <c r="D151" s="359"/>
      <c r="E151" s="356"/>
      <c r="F151" s="364"/>
      <c r="G151" s="275"/>
      <c r="H151" s="275"/>
      <c r="I151" s="161"/>
      <c r="J151" s="364"/>
      <c r="K151" s="364"/>
      <c r="L151" s="364"/>
      <c r="M151" s="364"/>
      <c r="N151" s="364"/>
      <c r="O151" s="365"/>
      <c r="P151" s="364"/>
      <c r="Q151" s="365"/>
      <c r="R151" s="365"/>
      <c r="S151" s="162"/>
      <c r="T151" s="334">
        <f t="shared" si="569"/>
        <v>0</v>
      </c>
      <c r="U151" s="356"/>
      <c r="V151" s="356"/>
      <c r="W151" s="275"/>
      <c r="X151" s="364"/>
      <c r="Y151" s="368"/>
      <c r="Z151" s="335">
        <f t="shared" si="570"/>
        <v>0</v>
      </c>
      <c r="AA151" s="275"/>
      <c r="AB151" s="275"/>
      <c r="AC151" s="368"/>
      <c r="AD151" s="356"/>
      <c r="AE151" s="336">
        <f t="shared" si="571"/>
        <v>0</v>
      </c>
      <c r="AF151" s="275"/>
      <c r="AG151" s="275"/>
      <c r="AH151" s="368"/>
      <c r="AI151" s="356"/>
      <c r="AJ151" s="336">
        <f t="shared" si="572"/>
        <v>0</v>
      </c>
      <c r="AK151" s="275"/>
      <c r="AL151" s="275"/>
      <c r="AM151" s="368"/>
      <c r="AN151" s="356"/>
      <c r="AO151" s="336">
        <f t="shared" si="583"/>
        <v>0</v>
      </c>
      <c r="AP151" s="275"/>
      <c r="AQ151" s="356"/>
      <c r="AR151" s="356"/>
      <c r="AS151" s="357"/>
      <c r="AT151" s="358"/>
      <c r="AU151" s="359"/>
      <c r="AV151" s="359"/>
      <c r="AW151" s="275"/>
      <c r="AX151" s="275"/>
      <c r="AY151" s="159"/>
      <c r="AZ151" s="159"/>
      <c r="BA151" s="344"/>
      <c r="BB151" s="286"/>
      <c r="BC151" s="286"/>
      <c r="BD151" s="286"/>
      <c r="BE151" s="286"/>
      <c r="BF151" s="286"/>
      <c r="BG151" s="286"/>
      <c r="BH151" s="286"/>
    </row>
    <row r="152" spans="1:60" ht="40.5" hidden="1" customHeight="1" x14ac:dyDescent="0.2">
      <c r="A152" s="362">
        <v>48</v>
      </c>
      <c r="B152" s="363" t="s">
        <v>190</v>
      </c>
      <c r="C152" s="356" t="str">
        <f>+VLOOKUP(B152,$A$770:$B$812,2,0)</f>
        <v>GIOVANNI GARCÍA CASTRO</v>
      </c>
      <c r="D152" s="359" t="s">
        <v>154</v>
      </c>
      <c r="E152" s="356" t="str">
        <f>IF(D152=$D$740,$E$740,IF(D152=$D$741,$E$741,IF(D152=$D$742,$E$742,IF(D152=$D$743,$E$743,IF(D152=$D$744,$E$744,IF(D152=$D$745,$E$745,IF(D152=$D$746,$E$746,IF(D152=$D$747,$E$747,IF(D152=$D$748,$E$748,IF(D152=$D$749,$E$749,IF(D152=VICERRECTORÍA_ACADÉMICA_,$BF$740,IF(D152=_VICERRECTORÍA_INVESTIGACIONES_INNOVACIÓN_Y_EXTENSIÓN_,$BF$741,IF(D152=PLANEACIÓN_,$BF$742,IF(D152=VICERRECTORÍA_ADMINISTRATIVA_FINANCIERA_,$BF$743,IF(D152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2" s="364" t="s">
        <v>276</v>
      </c>
      <c r="G152" s="275" t="s">
        <v>271</v>
      </c>
      <c r="H152" s="275" t="s">
        <v>234</v>
      </c>
      <c r="I152" s="275" t="s">
        <v>1206</v>
      </c>
      <c r="J152" s="364" t="s">
        <v>108</v>
      </c>
      <c r="K152" s="364" t="s">
        <v>1207</v>
      </c>
      <c r="L152" s="364" t="s">
        <v>1208</v>
      </c>
      <c r="M152" s="364" t="s">
        <v>1209</v>
      </c>
      <c r="N152" s="364" t="s">
        <v>151</v>
      </c>
      <c r="O152" s="365">
        <f t="shared" ref="O152" si="630">IF(N152="ALTA",5,IF(N152="MEDIO ALTA",4,IF(N152="MEDIA",3,IF(N152="MEDIO BAJA",2,IF(N152="BAJA",1,0)))))</f>
        <v>2</v>
      </c>
      <c r="P152" s="364" t="s">
        <v>141</v>
      </c>
      <c r="Q152" s="365">
        <f t="shared" ref="Q152" si="631">IF(P152="ALTO",5,IF(P152="MEDIO ALTO",4,IF(P152="MEDIO",3,IF(P152="MEDIO BAJO",2,IF(P152="BAJO",1,0)))))</f>
        <v>3</v>
      </c>
      <c r="R152" s="365">
        <f>Q152*O152</f>
        <v>6</v>
      </c>
      <c r="S152" s="162" t="s">
        <v>398</v>
      </c>
      <c r="T152" s="334">
        <f t="shared" si="569"/>
        <v>4</v>
      </c>
      <c r="U152" s="356">
        <f t="shared" ref="U152" si="632">ROUND(AVERAGEIF(T152:T154,"&gt;0"),0)</f>
        <v>3</v>
      </c>
      <c r="V152" s="356">
        <f t="shared" si="603"/>
        <v>1.7999999999999998</v>
      </c>
      <c r="W152" s="275" t="s">
        <v>1210</v>
      </c>
      <c r="X152" s="364">
        <f>IF(S152="No_existen",5*$X$10,Y152*$X$10)</f>
        <v>0.1</v>
      </c>
      <c r="Y152" s="368">
        <f t="shared" ref="Y152" si="633">ROUND(AVERAGEIF(Z152:Z154,"&gt;0"),0)</f>
        <v>2</v>
      </c>
      <c r="Z152" s="335">
        <f t="shared" si="570"/>
        <v>2</v>
      </c>
      <c r="AA152" s="275" t="s">
        <v>331</v>
      </c>
      <c r="AB152" s="275"/>
      <c r="AC152" s="368">
        <f t="shared" ref="AC152" si="634">IF(S152="No_existen",5*$AC$10,AD152*$AC$10)</f>
        <v>0.15</v>
      </c>
      <c r="AD152" s="356">
        <f t="shared" ref="AD152" si="635">ROUND(AVERAGEIF(AE152:AE154,"&gt;0"),0)</f>
        <v>1</v>
      </c>
      <c r="AE152" s="336">
        <f t="shared" si="571"/>
        <v>1</v>
      </c>
      <c r="AF152" s="275" t="s">
        <v>307</v>
      </c>
      <c r="AG152" s="275" t="s">
        <v>1211</v>
      </c>
      <c r="AH152" s="368">
        <f t="shared" ref="AH152" si="636">IF(S152="No_existen",5*$AH$10,AI152*$AH$10)</f>
        <v>0.1</v>
      </c>
      <c r="AI152" s="356">
        <f t="shared" ref="AI152" si="637">ROUND(AVERAGEIF(AJ152:AJ154,"&gt;0"),0)</f>
        <v>1</v>
      </c>
      <c r="AJ152" s="336">
        <f t="shared" si="572"/>
        <v>1</v>
      </c>
      <c r="AK152" s="275" t="s">
        <v>304</v>
      </c>
      <c r="AL152" s="275" t="s">
        <v>314</v>
      </c>
      <c r="AM152" s="368">
        <f t="shared" ref="AM152" si="638">IF(S152="No_existen",5*$AM$10,AN152*$AM$10)</f>
        <v>0.1</v>
      </c>
      <c r="AN152" s="356">
        <f t="shared" ref="AN152" si="639">ROUND(AVERAGEIF(AO152:AO154,"&gt;0"),0)</f>
        <v>1</v>
      </c>
      <c r="AO152" s="336">
        <f t="shared" si="583"/>
        <v>1</v>
      </c>
      <c r="AP152" s="275" t="s">
        <v>592</v>
      </c>
      <c r="AQ152" s="356">
        <f t="shared" ref="AQ152" si="640">ROUND(AVERAGE(U152,Y152,AD152,AI152,AN152),0)</f>
        <v>2</v>
      </c>
      <c r="AR152" s="356" t="str">
        <f t="shared" ref="AR152" si="641">IF(AQ152&lt;1.5,"FUERTE",IF(AND(AQ152&gt;=1.5,AQ152&lt;2.5),"ACEPTABLE",IF(AQ152&gt;=5,"INEXISTENTE","DÉBIL")))</f>
        <v>ACEPTABLE</v>
      </c>
      <c r="AS152" s="357">
        <f t="shared" ref="AS152" si="642">IF(R152=0,0,ROUND((R152*AQ152),0))</f>
        <v>12</v>
      </c>
      <c r="AT152" s="358" t="str">
        <f t="shared" ref="AT152" si="643">IF(AS152&gt;=36,"GRAVE", IF(AS152&lt;=10, "LEVE", "MODERADO"))</f>
        <v>MODERADO</v>
      </c>
      <c r="AU152" s="359" t="s">
        <v>1212</v>
      </c>
      <c r="AV152" s="372">
        <v>0.7</v>
      </c>
      <c r="AW152" s="275" t="s">
        <v>93</v>
      </c>
      <c r="AX152" s="275" t="s">
        <v>1213</v>
      </c>
      <c r="AY152" s="159">
        <v>45260</v>
      </c>
      <c r="AZ152" s="159"/>
      <c r="BA152" s="344" t="s">
        <v>1214</v>
      </c>
      <c r="BB152" s="286"/>
      <c r="BC152" s="286"/>
      <c r="BD152" s="286"/>
      <c r="BE152" s="286"/>
      <c r="BF152" s="286"/>
      <c r="BG152" s="286"/>
      <c r="BH152" s="286"/>
    </row>
    <row r="153" spans="1:60" ht="40.5" hidden="1" customHeight="1" x14ac:dyDescent="0.2">
      <c r="A153" s="362"/>
      <c r="B153" s="363"/>
      <c r="C153" s="356"/>
      <c r="D153" s="359"/>
      <c r="E153" s="356"/>
      <c r="F153" s="364"/>
      <c r="G153" s="275" t="s">
        <v>271</v>
      </c>
      <c r="H153" s="275" t="s">
        <v>234</v>
      </c>
      <c r="I153" s="275" t="s">
        <v>1215</v>
      </c>
      <c r="J153" s="364"/>
      <c r="K153" s="364"/>
      <c r="L153" s="364"/>
      <c r="M153" s="364"/>
      <c r="N153" s="364"/>
      <c r="O153" s="365"/>
      <c r="P153" s="364"/>
      <c r="Q153" s="365"/>
      <c r="R153" s="365"/>
      <c r="S153" s="162" t="s">
        <v>327</v>
      </c>
      <c r="T153" s="334">
        <f t="shared" si="569"/>
        <v>1</v>
      </c>
      <c r="U153" s="356"/>
      <c r="V153" s="356"/>
      <c r="W153" s="275" t="s">
        <v>1216</v>
      </c>
      <c r="X153" s="364"/>
      <c r="Y153" s="368"/>
      <c r="Z153" s="335">
        <f t="shared" si="570"/>
        <v>2</v>
      </c>
      <c r="AA153" s="275" t="s">
        <v>331</v>
      </c>
      <c r="AB153" s="275"/>
      <c r="AC153" s="368"/>
      <c r="AD153" s="356"/>
      <c r="AE153" s="336">
        <f t="shared" si="571"/>
        <v>1</v>
      </c>
      <c r="AF153" s="275" t="s">
        <v>307</v>
      </c>
      <c r="AG153" s="275" t="s">
        <v>1217</v>
      </c>
      <c r="AH153" s="368"/>
      <c r="AI153" s="356"/>
      <c r="AJ153" s="336">
        <f t="shared" si="572"/>
        <v>1</v>
      </c>
      <c r="AK153" s="275" t="s">
        <v>304</v>
      </c>
      <c r="AL153" s="275" t="s">
        <v>315</v>
      </c>
      <c r="AM153" s="368"/>
      <c r="AN153" s="356"/>
      <c r="AO153" s="336">
        <f t="shared" si="583"/>
        <v>1</v>
      </c>
      <c r="AP153" s="275" t="s">
        <v>592</v>
      </c>
      <c r="AQ153" s="356"/>
      <c r="AR153" s="356"/>
      <c r="AS153" s="357"/>
      <c r="AT153" s="358"/>
      <c r="AU153" s="359"/>
      <c r="AV153" s="359"/>
      <c r="AW153" s="275" t="s">
        <v>93</v>
      </c>
      <c r="AX153" s="275" t="s">
        <v>1218</v>
      </c>
      <c r="AY153" s="159">
        <v>45260</v>
      </c>
      <c r="AZ153" s="159"/>
      <c r="BA153" s="344" t="s">
        <v>1219</v>
      </c>
      <c r="BB153" s="286"/>
      <c r="BC153" s="286"/>
      <c r="BD153" s="286"/>
      <c r="BE153" s="286"/>
      <c r="BF153" s="286"/>
      <c r="BG153" s="286"/>
      <c r="BH153" s="286"/>
    </row>
    <row r="154" spans="1:60" ht="40.5" hidden="1" customHeight="1" x14ac:dyDescent="0.2">
      <c r="A154" s="362"/>
      <c r="B154" s="363"/>
      <c r="C154" s="356"/>
      <c r="D154" s="359"/>
      <c r="E154" s="356"/>
      <c r="F154" s="364"/>
      <c r="G154" s="275" t="s">
        <v>272</v>
      </c>
      <c r="H154" s="275" t="s">
        <v>273</v>
      </c>
      <c r="I154" s="275" t="s">
        <v>1220</v>
      </c>
      <c r="J154" s="364"/>
      <c r="K154" s="364"/>
      <c r="L154" s="364"/>
      <c r="M154" s="364"/>
      <c r="N154" s="364"/>
      <c r="O154" s="365"/>
      <c r="P154" s="364"/>
      <c r="Q154" s="365"/>
      <c r="R154" s="365"/>
      <c r="S154" s="162"/>
      <c r="T154" s="334">
        <f t="shared" si="569"/>
        <v>0</v>
      </c>
      <c r="U154" s="356"/>
      <c r="V154" s="356"/>
      <c r="W154" s="275"/>
      <c r="X154" s="364"/>
      <c r="Y154" s="368"/>
      <c r="Z154" s="335">
        <f t="shared" si="570"/>
        <v>0</v>
      </c>
      <c r="AA154" s="275"/>
      <c r="AB154" s="275"/>
      <c r="AC154" s="368"/>
      <c r="AD154" s="356"/>
      <c r="AE154" s="336">
        <f t="shared" si="571"/>
        <v>0</v>
      </c>
      <c r="AF154" s="275"/>
      <c r="AG154" s="275"/>
      <c r="AH154" s="368"/>
      <c r="AI154" s="356"/>
      <c r="AJ154" s="336">
        <f t="shared" si="572"/>
        <v>0</v>
      </c>
      <c r="AK154" s="275"/>
      <c r="AL154" s="275"/>
      <c r="AM154" s="368"/>
      <c r="AN154" s="356"/>
      <c r="AO154" s="336">
        <f t="shared" si="583"/>
        <v>0</v>
      </c>
      <c r="AP154" s="275"/>
      <c r="AQ154" s="356"/>
      <c r="AR154" s="356"/>
      <c r="AS154" s="357"/>
      <c r="AT154" s="358"/>
      <c r="AU154" s="359"/>
      <c r="AV154" s="359"/>
      <c r="AW154" s="275"/>
      <c r="AX154" s="275"/>
      <c r="AY154" s="159"/>
      <c r="AZ154" s="159"/>
      <c r="BA154" s="344"/>
      <c r="BB154" s="286"/>
      <c r="BC154" s="286"/>
      <c r="BD154" s="286"/>
      <c r="BE154" s="286"/>
      <c r="BF154" s="286"/>
      <c r="BG154" s="286"/>
      <c r="BH154" s="286"/>
    </row>
    <row r="155" spans="1:60" ht="40.5" hidden="1" customHeight="1" x14ac:dyDescent="0.2">
      <c r="A155" s="362">
        <v>49</v>
      </c>
      <c r="B155" s="363" t="s">
        <v>196</v>
      </c>
      <c r="C155" s="356" t="str">
        <f>+VLOOKUP(B155,$A$770:$B$812,2,0)</f>
        <v>CECILIA LUCA ESCOBAR VEKEMAN</v>
      </c>
      <c r="D155" s="359" t="s">
        <v>154</v>
      </c>
      <c r="E155" s="356" t="str">
        <f>IF(D155=$D$740,$E$740,IF(D155=$D$741,$E$741,IF(D155=$D$742,$E$742,IF(D155=$D$743,$E$743,IF(D155=$D$744,$E$744,IF(D155=$D$745,$E$745,IF(D155=$D$746,$E$746,IF(D155=$D$747,$E$747,IF(D155=$D$748,$E$748,IF(D155=$D$749,$E$749,IF(D155=VICERRECTORÍA_ACADÉMICA_,$BF$740,IF(D155=_VICERRECTORÍA_INVESTIGACIONES_INNOVACIÓN_Y_EXTENSIÓN_,$BF$741,IF(D155=PLANEACIÓN_,$BF$742,IF(D155=VICERRECTORÍA_ADMINISTRATIVA_FINANCIERA_,$BF$743,IF(D155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5" s="364" t="s">
        <v>276</v>
      </c>
      <c r="G155" s="275" t="s">
        <v>271</v>
      </c>
      <c r="H155" s="275" t="s">
        <v>37</v>
      </c>
      <c r="I155" s="161" t="s">
        <v>1243</v>
      </c>
      <c r="J155" s="364" t="s">
        <v>108</v>
      </c>
      <c r="K155" s="364" t="s">
        <v>108</v>
      </c>
      <c r="L155" s="363" t="s">
        <v>1244</v>
      </c>
      <c r="M155" s="363" t="s">
        <v>1245</v>
      </c>
      <c r="N155" s="364" t="s">
        <v>128</v>
      </c>
      <c r="O155" s="365">
        <f>IF(N155="ALTA",5,IF(N155="MEDIO ALTA",4,IF(N155="MEDIA",3,IF(N155="MEDIO BAJA",2,IF(N155="BAJA",1,0)))))</f>
        <v>1</v>
      </c>
      <c r="P155" s="364" t="s">
        <v>140</v>
      </c>
      <c r="Q155" s="365">
        <f>IF(P155="ALTO",5,IF(P155="MEDIO ALTO",4,IF(P155="MEDIO",3,IF(P155="MEDIO BAJO",2,IF(P155="BAJO",1,0)))))</f>
        <v>5</v>
      </c>
      <c r="R155" s="365">
        <f>Q155*O155</f>
        <v>5</v>
      </c>
      <c r="S155" s="162" t="s">
        <v>327</v>
      </c>
      <c r="T155" s="334">
        <f t="shared" si="569"/>
        <v>1</v>
      </c>
      <c r="U155" s="356">
        <f t="shared" ref="U155" si="644">ROUND(AVERAGEIF(T155:T157,"&gt;0"),0)</f>
        <v>1</v>
      </c>
      <c r="V155" s="356">
        <f t="shared" si="603"/>
        <v>0.6</v>
      </c>
      <c r="W155" s="275" t="s">
        <v>1246</v>
      </c>
      <c r="X155" s="364">
        <f>IF(S155="No_existen",5*$X$10,Y155*$X$10)</f>
        <v>0.15000000000000002</v>
      </c>
      <c r="Y155" s="368">
        <f t="shared" ref="Y155" si="645">ROUND(AVERAGEIF(Z155:Z157,"&gt;0"),0)</f>
        <v>3</v>
      </c>
      <c r="Z155" s="335">
        <f t="shared" si="570"/>
        <v>2</v>
      </c>
      <c r="AA155" s="275" t="s">
        <v>331</v>
      </c>
      <c r="AB155" s="275"/>
      <c r="AC155" s="368">
        <f t="shared" ref="AC155" si="646">IF(S155="No_existen",5*$AC$10,AD155*$AC$10)</f>
        <v>0.15</v>
      </c>
      <c r="AD155" s="356">
        <f t="shared" ref="AD155" si="647">ROUND(AVERAGEIF(AE155:AE157,"&gt;0"),0)</f>
        <v>1</v>
      </c>
      <c r="AE155" s="336">
        <f t="shared" si="571"/>
        <v>1</v>
      </c>
      <c r="AF155" s="275" t="s">
        <v>307</v>
      </c>
      <c r="AG155" s="275" t="s">
        <v>1247</v>
      </c>
      <c r="AH155" s="368">
        <f t="shared" ref="AH155" si="648">IF(S155="No_existen",5*$AH$10,AI155*$AH$10)</f>
        <v>0.1</v>
      </c>
      <c r="AI155" s="356">
        <f t="shared" ref="AI155" si="649">ROUND(AVERAGEIF(AJ155:AJ157,"&gt;0"),0)</f>
        <v>1</v>
      </c>
      <c r="AJ155" s="336">
        <f t="shared" si="572"/>
        <v>1</v>
      </c>
      <c r="AK155" s="275" t="s">
        <v>304</v>
      </c>
      <c r="AL155" s="275" t="s">
        <v>315</v>
      </c>
      <c r="AM155" s="368">
        <f t="shared" ref="AM155" si="650">IF(S155="No_existen",5*$AM$10,AN155*$AM$10)</f>
        <v>0.1</v>
      </c>
      <c r="AN155" s="356">
        <f t="shared" ref="AN155" si="651">ROUND(AVERAGEIF(AO155:AO157,"&gt;0"),0)</f>
        <v>1</v>
      </c>
      <c r="AO155" s="336">
        <f t="shared" si="583"/>
        <v>1</v>
      </c>
      <c r="AP155" s="275" t="s">
        <v>592</v>
      </c>
      <c r="AQ155" s="356">
        <f>ROUND(AVERAGE(U155,Y155,AD155,AI155,AN155),0)</f>
        <v>1</v>
      </c>
      <c r="AR155" s="356" t="str">
        <f t="shared" ref="AR155" si="652">IF(AQ155&lt;1.5,"FUERTE",IF(AND(AQ155&gt;=1.5,AQ155&lt;2.5),"ACEPTABLE",IF(AQ155&gt;=5,"INEXISTENTE","DÉBIL")))</f>
        <v>FUERTE</v>
      </c>
      <c r="AS155" s="357">
        <f>IF(R155=0,0,ROUND((R155*AQ155),0))</f>
        <v>5</v>
      </c>
      <c r="AT155" s="358" t="str">
        <f t="shared" ref="AT155" si="653">IF(AS155&gt;=36,"GRAVE", IF(AS155&lt;=10, "LEVE", "MODERADO"))</f>
        <v>LEVE</v>
      </c>
      <c r="AU155" s="363" t="s">
        <v>1248</v>
      </c>
      <c r="AV155" s="369" t="s">
        <v>1249</v>
      </c>
      <c r="AW155" s="275" t="s">
        <v>90</v>
      </c>
      <c r="AX155" s="275"/>
      <c r="AY155" s="159"/>
      <c r="AZ155" s="159"/>
      <c r="BA155" s="344"/>
      <c r="BB155" s="286"/>
      <c r="BC155" s="286"/>
      <c r="BD155" s="286"/>
      <c r="BE155" s="286"/>
      <c r="BF155" s="286"/>
      <c r="BG155" s="286"/>
      <c r="BH155" s="286"/>
    </row>
    <row r="156" spans="1:60" ht="40.5" hidden="1" customHeight="1" x14ac:dyDescent="0.2">
      <c r="A156" s="362"/>
      <c r="B156" s="363"/>
      <c r="C156" s="356"/>
      <c r="D156" s="359"/>
      <c r="E156" s="356"/>
      <c r="F156" s="364"/>
      <c r="G156" s="275" t="s">
        <v>272</v>
      </c>
      <c r="H156" s="275" t="s">
        <v>41</v>
      </c>
      <c r="I156" s="161" t="s">
        <v>1250</v>
      </c>
      <c r="J156" s="364"/>
      <c r="K156" s="364"/>
      <c r="L156" s="363"/>
      <c r="M156" s="363"/>
      <c r="N156" s="364"/>
      <c r="O156" s="365"/>
      <c r="P156" s="364"/>
      <c r="Q156" s="365"/>
      <c r="R156" s="365"/>
      <c r="S156" s="162" t="s">
        <v>327</v>
      </c>
      <c r="T156" s="334">
        <f t="shared" si="569"/>
        <v>1</v>
      </c>
      <c r="U156" s="356"/>
      <c r="V156" s="356"/>
      <c r="W156" s="275" t="s">
        <v>1251</v>
      </c>
      <c r="X156" s="364"/>
      <c r="Y156" s="368"/>
      <c r="Z156" s="335">
        <f t="shared" si="570"/>
        <v>2</v>
      </c>
      <c r="AA156" s="275" t="s">
        <v>331</v>
      </c>
      <c r="AB156" s="275"/>
      <c r="AC156" s="368"/>
      <c r="AD156" s="356"/>
      <c r="AE156" s="336">
        <f t="shared" si="571"/>
        <v>1</v>
      </c>
      <c r="AF156" s="275" t="s">
        <v>307</v>
      </c>
      <c r="AG156" s="275" t="s">
        <v>1252</v>
      </c>
      <c r="AH156" s="368"/>
      <c r="AI156" s="356"/>
      <c r="AJ156" s="336">
        <f t="shared" si="572"/>
        <v>1</v>
      </c>
      <c r="AK156" s="275" t="s">
        <v>304</v>
      </c>
      <c r="AL156" s="275" t="s">
        <v>311</v>
      </c>
      <c r="AM156" s="368"/>
      <c r="AN156" s="356"/>
      <c r="AO156" s="336">
        <f t="shared" si="583"/>
        <v>1</v>
      </c>
      <c r="AP156" s="275" t="s">
        <v>592</v>
      </c>
      <c r="AQ156" s="356"/>
      <c r="AR156" s="356"/>
      <c r="AS156" s="357"/>
      <c r="AT156" s="358"/>
      <c r="AU156" s="363"/>
      <c r="AV156" s="363"/>
      <c r="AW156" s="275" t="s">
        <v>90</v>
      </c>
      <c r="AX156" s="275"/>
      <c r="AY156" s="159"/>
      <c r="AZ156" s="159"/>
      <c r="BA156" s="344"/>
      <c r="BB156" s="286"/>
      <c r="BC156" s="286"/>
      <c r="BD156" s="286"/>
      <c r="BE156" s="286"/>
      <c r="BF156" s="286"/>
      <c r="BG156" s="286"/>
      <c r="BH156" s="286"/>
    </row>
    <row r="157" spans="1:60" ht="40.5" hidden="1" customHeight="1" x14ac:dyDescent="0.2">
      <c r="A157" s="362"/>
      <c r="B157" s="363"/>
      <c r="C157" s="356"/>
      <c r="D157" s="359"/>
      <c r="E157" s="356"/>
      <c r="F157" s="364"/>
      <c r="G157" s="275" t="s">
        <v>271</v>
      </c>
      <c r="H157" s="275" t="s">
        <v>36</v>
      </c>
      <c r="I157" s="162" t="s">
        <v>1253</v>
      </c>
      <c r="J157" s="364"/>
      <c r="K157" s="364"/>
      <c r="L157" s="363"/>
      <c r="M157" s="363"/>
      <c r="N157" s="364"/>
      <c r="O157" s="365"/>
      <c r="P157" s="364"/>
      <c r="Q157" s="365"/>
      <c r="R157" s="365"/>
      <c r="S157" s="162" t="s">
        <v>327</v>
      </c>
      <c r="T157" s="334">
        <f t="shared" si="569"/>
        <v>1</v>
      </c>
      <c r="U157" s="356"/>
      <c r="V157" s="356"/>
      <c r="W157" s="275" t="s">
        <v>1254</v>
      </c>
      <c r="X157" s="364"/>
      <c r="Y157" s="368"/>
      <c r="Z157" s="335">
        <f t="shared" si="570"/>
        <v>4</v>
      </c>
      <c r="AA157" s="275" t="s">
        <v>330</v>
      </c>
      <c r="AB157" s="275"/>
      <c r="AC157" s="368"/>
      <c r="AD157" s="356"/>
      <c r="AE157" s="336">
        <f t="shared" si="571"/>
        <v>1</v>
      </c>
      <c r="AF157" s="275" t="s">
        <v>307</v>
      </c>
      <c r="AG157" s="275" t="s">
        <v>1051</v>
      </c>
      <c r="AH157" s="368"/>
      <c r="AI157" s="356"/>
      <c r="AJ157" s="336">
        <f t="shared" si="572"/>
        <v>1</v>
      </c>
      <c r="AK157" s="275" t="s">
        <v>304</v>
      </c>
      <c r="AL157" s="275" t="s">
        <v>311</v>
      </c>
      <c r="AM157" s="368"/>
      <c r="AN157" s="356"/>
      <c r="AO157" s="336">
        <f t="shared" si="583"/>
        <v>1</v>
      </c>
      <c r="AP157" s="275" t="s">
        <v>592</v>
      </c>
      <c r="AQ157" s="356"/>
      <c r="AR157" s="356"/>
      <c r="AS157" s="357"/>
      <c r="AT157" s="358"/>
      <c r="AU157" s="363"/>
      <c r="AV157" s="363"/>
      <c r="AW157" s="275" t="s">
        <v>90</v>
      </c>
      <c r="AX157" s="275"/>
      <c r="AY157" s="159"/>
      <c r="AZ157" s="159"/>
      <c r="BA157" s="344"/>
      <c r="BB157" s="286"/>
      <c r="BC157" s="286"/>
      <c r="BD157" s="286"/>
      <c r="BE157" s="286"/>
      <c r="BF157" s="286"/>
      <c r="BG157" s="286"/>
      <c r="BH157" s="286"/>
    </row>
    <row r="158" spans="1:60" ht="40.5" hidden="1" customHeight="1" x14ac:dyDescent="0.2">
      <c r="A158" s="362">
        <v>50</v>
      </c>
      <c r="B158" s="363" t="s">
        <v>196</v>
      </c>
      <c r="C158" s="356" t="str">
        <f>+VLOOKUP(B158,$A$770:$B$812,2,0)</f>
        <v>CECILIA LUCA ESCOBAR VEKEMAN</v>
      </c>
      <c r="D158" s="359" t="s">
        <v>154</v>
      </c>
      <c r="E158" s="356" t="str">
        <f>IF(D158=$D$740,$E$740,IF(D158=$D$741,$E$741,IF(D158=$D$742,$E$742,IF(D158=$D$743,$E$743,IF(D158=$D$744,$E$744,IF(D158=$D$745,$E$745,IF(D158=$D$746,$E$746,IF(D158=$D$747,$E$747,IF(D158=$D$748,$E$748,IF(D158=$D$749,$E$749,IF(D158=VICERRECTORÍA_ACADÉMICA_,$BF$740,IF(D158=_VICERRECTORÍA_INVESTIGACIONES_INNOVACIÓN_Y_EXTENSIÓN_,$BF$741,IF(D158=PLANEACIÓN_,$BF$742,IF(D158=VICERRECTORÍA_ADMINISTRATIVA_FINANCIERA_,$BF$743,IF(D158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8" s="364" t="s">
        <v>276</v>
      </c>
      <c r="G158" s="275" t="s">
        <v>271</v>
      </c>
      <c r="H158" s="275" t="s">
        <v>37</v>
      </c>
      <c r="I158" s="162" t="s">
        <v>1255</v>
      </c>
      <c r="J158" s="364" t="s">
        <v>108</v>
      </c>
      <c r="K158" s="364" t="s">
        <v>1256</v>
      </c>
      <c r="L158" s="364" t="s">
        <v>1257</v>
      </c>
      <c r="M158" s="364" t="s">
        <v>1258</v>
      </c>
      <c r="N158" s="364" t="s">
        <v>128</v>
      </c>
      <c r="O158" s="365">
        <f>IF(N158="ALTA",5,IF(N158="MEDIO ALTA",4,IF(N158="MEDIA",3,IF(N158="MEDIO BAJA",2,IF(N158="BAJA",1,0)))))</f>
        <v>1</v>
      </c>
      <c r="P158" s="364" t="s">
        <v>140</v>
      </c>
      <c r="Q158" s="365">
        <f>IF(P158="ALTO",5,IF(P158="MEDIO ALTO",4,IF(P158="MEDIO",3,IF(P158="MEDIO BAJO",2,IF(P158="BAJO",1,0)))))</f>
        <v>5</v>
      </c>
      <c r="R158" s="365">
        <f>Q158*O158</f>
        <v>5</v>
      </c>
      <c r="S158" s="162" t="s">
        <v>327</v>
      </c>
      <c r="T158" s="334">
        <f t="shared" si="569"/>
        <v>1</v>
      </c>
      <c r="U158" s="356">
        <f t="shared" ref="U158" si="654">ROUND(AVERAGEIF(T158:T160,"&gt;0"),0)</f>
        <v>1</v>
      </c>
      <c r="V158" s="356">
        <f t="shared" si="603"/>
        <v>0.6</v>
      </c>
      <c r="W158" s="275" t="s">
        <v>1259</v>
      </c>
      <c r="X158" s="364">
        <f>IF(S158="No_existen",5*$X$10,Y158*$X$10)</f>
        <v>0.1</v>
      </c>
      <c r="Y158" s="368">
        <f t="shared" ref="Y158" si="655">ROUND(AVERAGEIF(Z158:Z160,"&gt;0"),0)</f>
        <v>2</v>
      </c>
      <c r="Z158" s="335">
        <f t="shared" si="570"/>
        <v>2</v>
      </c>
      <c r="AA158" s="275" t="s">
        <v>331</v>
      </c>
      <c r="AB158" s="275"/>
      <c r="AC158" s="368">
        <f t="shared" ref="AC158" si="656">IF(S158="No_existen",5*$AC$10,AD158*$AC$10)</f>
        <v>0.15</v>
      </c>
      <c r="AD158" s="356">
        <f t="shared" ref="AD158" si="657">ROUND(AVERAGEIF(AE158:AE160,"&gt;0"),0)</f>
        <v>1</v>
      </c>
      <c r="AE158" s="336">
        <f t="shared" si="571"/>
        <v>1</v>
      </c>
      <c r="AF158" s="275" t="s">
        <v>307</v>
      </c>
      <c r="AG158" s="275" t="s">
        <v>1260</v>
      </c>
      <c r="AH158" s="368">
        <f t="shared" ref="AH158" si="658">IF(S158="No_existen",5*$AH$10,AI158*$AH$10)</f>
        <v>0.1</v>
      </c>
      <c r="AI158" s="356">
        <f t="shared" ref="AI158" si="659">ROUND(AVERAGEIF(AJ158:AJ160,"&gt;0"),0)</f>
        <v>1</v>
      </c>
      <c r="AJ158" s="336">
        <f t="shared" si="572"/>
        <v>1</v>
      </c>
      <c r="AK158" s="275" t="s">
        <v>304</v>
      </c>
      <c r="AL158" s="275" t="s">
        <v>312</v>
      </c>
      <c r="AM158" s="368">
        <f t="shared" ref="AM158" si="660">IF(S158="No_existen",5*$AM$10,AN158*$AM$10)</f>
        <v>0.1</v>
      </c>
      <c r="AN158" s="356">
        <f t="shared" ref="AN158" si="661">ROUND(AVERAGEIF(AO158:AO160,"&gt;0"),0)</f>
        <v>1</v>
      </c>
      <c r="AO158" s="336">
        <f t="shared" si="583"/>
        <v>1</v>
      </c>
      <c r="AP158" s="275" t="s">
        <v>592</v>
      </c>
      <c r="AQ158" s="356">
        <f t="shared" ref="AQ158" si="662">ROUND(AVERAGE(U158,Y158,AD158,AI158,AN158),0)</f>
        <v>1</v>
      </c>
      <c r="AR158" s="356" t="str">
        <f t="shared" ref="AR158" si="663">IF(AQ158&lt;1.5,"FUERTE",IF(AND(AQ158&gt;=1.5,AQ158&lt;2.5),"ACEPTABLE",IF(AQ158&gt;=5,"INEXISTENTE","DÉBIL")))</f>
        <v>FUERTE</v>
      </c>
      <c r="AS158" s="357">
        <f t="shared" ref="AS158" si="664">IF(R158=0,0,ROUND((R158*AQ158),0))</f>
        <v>5</v>
      </c>
      <c r="AT158" s="358" t="str">
        <f t="shared" ref="AT158" si="665">IF(AS158&gt;=36,"GRAVE", IF(AS158&lt;=10, "LEVE", "MODERADO"))</f>
        <v>LEVE</v>
      </c>
      <c r="AU158" s="366" t="s">
        <v>1261</v>
      </c>
      <c r="AV158" s="367">
        <v>1</v>
      </c>
      <c r="AW158" s="275" t="s">
        <v>90</v>
      </c>
      <c r="AX158" s="275"/>
      <c r="AY158" s="159"/>
      <c r="AZ158" s="159"/>
      <c r="BA158" s="344"/>
      <c r="BB158" s="286"/>
      <c r="BC158" s="286"/>
      <c r="BD158" s="286"/>
      <c r="BE158" s="286"/>
      <c r="BF158" s="286"/>
      <c r="BG158" s="286"/>
      <c r="BH158" s="286"/>
    </row>
    <row r="159" spans="1:60" ht="40.5" hidden="1" customHeight="1" x14ac:dyDescent="0.2">
      <c r="A159" s="362"/>
      <c r="B159" s="363"/>
      <c r="C159" s="356"/>
      <c r="D159" s="359"/>
      <c r="E159" s="356"/>
      <c r="F159" s="364"/>
      <c r="G159" s="275" t="s">
        <v>271</v>
      </c>
      <c r="H159" s="275" t="s">
        <v>34</v>
      </c>
      <c r="I159" s="162" t="s">
        <v>1262</v>
      </c>
      <c r="J159" s="364"/>
      <c r="K159" s="364"/>
      <c r="L159" s="364"/>
      <c r="M159" s="364"/>
      <c r="N159" s="364"/>
      <c r="O159" s="365"/>
      <c r="P159" s="364"/>
      <c r="Q159" s="365"/>
      <c r="R159" s="365"/>
      <c r="S159" s="162" t="s">
        <v>327</v>
      </c>
      <c r="T159" s="334">
        <f t="shared" si="569"/>
        <v>1</v>
      </c>
      <c r="U159" s="356"/>
      <c r="V159" s="356"/>
      <c r="W159" s="275" t="s">
        <v>1263</v>
      </c>
      <c r="X159" s="364"/>
      <c r="Y159" s="368"/>
      <c r="Z159" s="335">
        <f t="shared" si="570"/>
        <v>2</v>
      </c>
      <c r="AA159" s="275" t="s">
        <v>331</v>
      </c>
      <c r="AB159" s="275"/>
      <c r="AC159" s="368"/>
      <c r="AD159" s="356"/>
      <c r="AE159" s="336">
        <f t="shared" si="571"/>
        <v>1</v>
      </c>
      <c r="AF159" s="275" t="s">
        <v>307</v>
      </c>
      <c r="AG159" s="275" t="s">
        <v>1264</v>
      </c>
      <c r="AH159" s="368"/>
      <c r="AI159" s="356"/>
      <c r="AJ159" s="336">
        <f t="shared" si="572"/>
        <v>1</v>
      </c>
      <c r="AK159" s="275" t="s">
        <v>304</v>
      </c>
      <c r="AL159" s="275" t="s">
        <v>315</v>
      </c>
      <c r="AM159" s="368"/>
      <c r="AN159" s="356"/>
      <c r="AO159" s="336">
        <f t="shared" si="583"/>
        <v>1</v>
      </c>
      <c r="AP159" s="275" t="s">
        <v>592</v>
      </c>
      <c r="AQ159" s="356"/>
      <c r="AR159" s="356"/>
      <c r="AS159" s="357"/>
      <c r="AT159" s="358"/>
      <c r="AU159" s="366"/>
      <c r="AV159" s="366"/>
      <c r="AW159" s="275" t="s">
        <v>90</v>
      </c>
      <c r="AX159" s="275"/>
      <c r="AY159" s="159"/>
      <c r="AZ159" s="159"/>
      <c r="BA159" s="344"/>
      <c r="BB159" s="286"/>
      <c r="BC159" s="286"/>
      <c r="BD159" s="286"/>
      <c r="BE159" s="286"/>
      <c r="BF159" s="286"/>
      <c r="BG159" s="286"/>
      <c r="BH159" s="286"/>
    </row>
    <row r="160" spans="1:60" ht="40.5" hidden="1" customHeight="1" x14ac:dyDescent="0.2">
      <c r="A160" s="362"/>
      <c r="B160" s="363"/>
      <c r="C160" s="356"/>
      <c r="D160" s="359"/>
      <c r="E160" s="356"/>
      <c r="F160" s="364"/>
      <c r="G160" s="275"/>
      <c r="H160" s="275"/>
      <c r="I160" s="162"/>
      <c r="J160" s="364"/>
      <c r="K160" s="364"/>
      <c r="L160" s="364"/>
      <c r="M160" s="364"/>
      <c r="N160" s="364"/>
      <c r="O160" s="365"/>
      <c r="P160" s="364"/>
      <c r="Q160" s="365"/>
      <c r="R160" s="365"/>
      <c r="S160" s="162"/>
      <c r="T160" s="334">
        <f t="shared" si="569"/>
        <v>0</v>
      </c>
      <c r="U160" s="356"/>
      <c r="V160" s="356"/>
      <c r="W160" s="275"/>
      <c r="X160" s="364"/>
      <c r="Y160" s="368"/>
      <c r="Z160" s="335">
        <f t="shared" si="570"/>
        <v>0</v>
      </c>
      <c r="AA160" s="275"/>
      <c r="AB160" s="275"/>
      <c r="AC160" s="368"/>
      <c r="AD160" s="356"/>
      <c r="AE160" s="336">
        <f t="shared" si="571"/>
        <v>0</v>
      </c>
      <c r="AF160" s="275"/>
      <c r="AG160" s="275"/>
      <c r="AH160" s="368"/>
      <c r="AI160" s="356"/>
      <c r="AJ160" s="336">
        <f t="shared" si="572"/>
        <v>0</v>
      </c>
      <c r="AK160" s="275"/>
      <c r="AL160" s="275"/>
      <c r="AM160" s="368"/>
      <c r="AN160" s="356"/>
      <c r="AO160" s="336">
        <f t="shared" si="583"/>
        <v>0</v>
      </c>
      <c r="AP160" s="275"/>
      <c r="AQ160" s="356"/>
      <c r="AR160" s="356"/>
      <c r="AS160" s="357"/>
      <c r="AT160" s="358"/>
      <c r="AU160" s="366"/>
      <c r="AV160" s="366"/>
      <c r="AW160" s="275" t="s">
        <v>90</v>
      </c>
      <c r="AX160" s="275"/>
      <c r="AY160" s="159"/>
      <c r="AZ160" s="159"/>
      <c r="BA160" s="344"/>
      <c r="BB160" s="286"/>
      <c r="BC160" s="286"/>
      <c r="BD160" s="286"/>
      <c r="BE160" s="286"/>
      <c r="BF160" s="286"/>
      <c r="BG160" s="286"/>
      <c r="BH160" s="286"/>
    </row>
    <row r="161" spans="1:60" ht="40.5" hidden="1" customHeight="1" x14ac:dyDescent="0.2">
      <c r="A161" s="362">
        <v>51</v>
      </c>
      <c r="B161" s="363" t="s">
        <v>196</v>
      </c>
      <c r="C161" s="356" t="str">
        <f>+VLOOKUP(B161,$A$770:$B$812,2,0)</f>
        <v>CECILIA LUCA ESCOBAR VEKEMAN</v>
      </c>
      <c r="D161" s="359" t="s">
        <v>168</v>
      </c>
      <c r="E161" s="356" t="str">
        <f>IF(D161=$D$740,$E$740,IF(D161=$D$741,$E$741,IF(D161=$D$742,$E$742,IF(D161=$D$743,$E$743,IF(D161=$D$744,$E$744,IF(D161=$D$745,$E$745,IF(D161=$D$746,$E$746,IF(D161=$D$747,$E$747,IF(D161=$D$748,$E$748,IF(D161=$D$749,$E$749,IF(D161=VICERRECTORÍA_ACADÉMICA_,$BF$740,IF(D161=_VICERRECTORÍA_INVESTIGACIONES_INNOVACIÓN_Y_EXTENSIÓN_,$BF$741,IF(D161=PLANEACIÓN_,$BF$742,IF(D161=VICERRECTORÍA_ADMINISTRATIVA_FINANCIERA_,$BF$743,IF(D161=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1" s="364" t="s">
        <v>276</v>
      </c>
      <c r="G161" s="275" t="s">
        <v>272</v>
      </c>
      <c r="H161" s="275" t="s">
        <v>41</v>
      </c>
      <c r="I161" s="162" t="s">
        <v>1265</v>
      </c>
      <c r="J161" s="364" t="s">
        <v>108</v>
      </c>
      <c r="K161" s="364" t="s">
        <v>1266</v>
      </c>
      <c r="L161" s="364" t="s">
        <v>1267</v>
      </c>
      <c r="M161" s="364" t="s">
        <v>1268</v>
      </c>
      <c r="N161" s="364" t="s">
        <v>128</v>
      </c>
      <c r="O161" s="365">
        <f t="shared" ref="O161" si="666">IF(N161="ALTA",5,IF(N161="MEDIO ALTA",4,IF(N161="MEDIA",3,IF(N161="MEDIO BAJA",2,IF(N161="BAJA",1,0)))))</f>
        <v>1</v>
      </c>
      <c r="P161" s="364" t="s">
        <v>141</v>
      </c>
      <c r="Q161" s="365">
        <f t="shared" ref="Q161:Q167" si="667">IF(P161="ALTO",5,IF(P161="MEDIO ALTO",4,IF(P161="MEDIO",3,IF(P161="MEDIO BAJO",2,IF(P161="BAJO",1,0)))))</f>
        <v>3</v>
      </c>
      <c r="R161" s="365">
        <f>Q161*O161</f>
        <v>3</v>
      </c>
      <c r="S161" s="162" t="s">
        <v>327</v>
      </c>
      <c r="T161" s="334">
        <f t="shared" si="569"/>
        <v>1</v>
      </c>
      <c r="U161" s="356">
        <f t="shared" ref="U161" si="668">ROUND(AVERAGEIF(T161:T163,"&gt;0"),0)</f>
        <v>1</v>
      </c>
      <c r="V161" s="356">
        <f t="shared" si="603"/>
        <v>0.6</v>
      </c>
      <c r="W161" s="275" t="s">
        <v>1269</v>
      </c>
      <c r="X161" s="364">
        <f>IF(S161="No_existen",5*$X$10,Y161*$X$10)</f>
        <v>0.1</v>
      </c>
      <c r="Y161" s="368">
        <f t="shared" ref="Y161" si="669">ROUND(AVERAGEIF(Z161:Z163,"&gt;0"),0)</f>
        <v>2</v>
      </c>
      <c r="Z161" s="335">
        <f t="shared" si="570"/>
        <v>2</v>
      </c>
      <c r="AA161" s="275" t="s">
        <v>331</v>
      </c>
      <c r="AB161" s="275"/>
      <c r="AC161" s="368">
        <f t="shared" ref="AC161" si="670">IF(S161="No_existen",5*$AC$10,AD161*$AC$10)</f>
        <v>0.15</v>
      </c>
      <c r="AD161" s="356">
        <f t="shared" ref="AD161" si="671">ROUND(AVERAGEIF(AE161:AE163,"&gt;0"),0)</f>
        <v>1</v>
      </c>
      <c r="AE161" s="336">
        <f t="shared" si="571"/>
        <v>1</v>
      </c>
      <c r="AF161" s="275" t="s">
        <v>307</v>
      </c>
      <c r="AG161" s="275" t="s">
        <v>1270</v>
      </c>
      <c r="AH161" s="368">
        <f t="shared" ref="AH161" si="672">IF(S161="No_existen",5*$AH$10,AI161*$AH$10)</f>
        <v>0.1</v>
      </c>
      <c r="AI161" s="356">
        <f t="shared" ref="AI161" si="673">ROUND(AVERAGEIF(AJ161:AJ163,"&gt;0"),0)</f>
        <v>1</v>
      </c>
      <c r="AJ161" s="336">
        <f t="shared" si="572"/>
        <v>1</v>
      </c>
      <c r="AK161" s="275" t="s">
        <v>304</v>
      </c>
      <c r="AL161" s="275" t="s">
        <v>311</v>
      </c>
      <c r="AM161" s="368">
        <f t="shared" ref="AM161" si="674">IF(S161="No_existen",5*$AM$10,AN161*$AM$10)</f>
        <v>0.2</v>
      </c>
      <c r="AN161" s="356">
        <f t="shared" ref="AN161" si="675">ROUND(AVERAGEIF(AO161:AO163,"&gt;0"),0)</f>
        <v>2</v>
      </c>
      <c r="AO161" s="336">
        <f t="shared" si="583"/>
        <v>4</v>
      </c>
      <c r="AP161" s="275" t="s">
        <v>593</v>
      </c>
      <c r="AQ161" s="356">
        <f t="shared" ref="AQ161" si="676">ROUND(AVERAGE(U161,Y161,AD161,AI161,AN161),0)</f>
        <v>1</v>
      </c>
      <c r="AR161" s="356" t="str">
        <f t="shared" ref="AR161" si="677">IF(AQ161&lt;1.5,"FUERTE",IF(AND(AQ161&gt;=1.5,AQ161&lt;2.5),"ACEPTABLE",IF(AQ161&gt;=5,"INEXISTENTE","DÉBIL")))</f>
        <v>FUERTE</v>
      </c>
      <c r="AS161" s="357">
        <f t="shared" ref="AS161" si="678">IF(R161=0,0,ROUND((R161*AQ161),0))</f>
        <v>3</v>
      </c>
      <c r="AT161" s="358" t="str">
        <f t="shared" ref="AT161" si="679">IF(AS161&gt;=36,"GRAVE", IF(AS161&lt;=10, "LEVE", "MODERADO"))</f>
        <v>LEVE</v>
      </c>
      <c r="AU161" s="366" t="s">
        <v>1271</v>
      </c>
      <c r="AV161" s="367">
        <v>0.8</v>
      </c>
      <c r="AW161" s="275" t="s">
        <v>90</v>
      </c>
      <c r="AX161" s="275"/>
      <c r="AY161" s="159"/>
      <c r="AZ161" s="159"/>
      <c r="BA161" s="344"/>
      <c r="BB161" s="286"/>
      <c r="BC161" s="286"/>
      <c r="BD161" s="286"/>
      <c r="BE161" s="286"/>
      <c r="BF161" s="286"/>
      <c r="BG161" s="286"/>
      <c r="BH161" s="286"/>
    </row>
    <row r="162" spans="1:60" ht="40.5" hidden="1" customHeight="1" x14ac:dyDescent="0.2">
      <c r="A162" s="362"/>
      <c r="B162" s="363"/>
      <c r="C162" s="356"/>
      <c r="D162" s="359"/>
      <c r="E162" s="356"/>
      <c r="F162" s="364"/>
      <c r="G162" s="275" t="s">
        <v>271</v>
      </c>
      <c r="H162" s="275" t="s">
        <v>35</v>
      </c>
      <c r="I162" s="162" t="s">
        <v>1272</v>
      </c>
      <c r="J162" s="364"/>
      <c r="K162" s="364"/>
      <c r="L162" s="364"/>
      <c r="M162" s="364"/>
      <c r="N162" s="364"/>
      <c r="O162" s="365"/>
      <c r="P162" s="364"/>
      <c r="Q162" s="365"/>
      <c r="R162" s="365"/>
      <c r="S162" s="162" t="s">
        <v>327</v>
      </c>
      <c r="T162" s="334">
        <f t="shared" si="569"/>
        <v>1</v>
      </c>
      <c r="U162" s="356"/>
      <c r="V162" s="356"/>
      <c r="W162" s="275" t="s">
        <v>1273</v>
      </c>
      <c r="X162" s="364"/>
      <c r="Y162" s="368"/>
      <c r="Z162" s="335">
        <f t="shared" si="570"/>
        <v>2</v>
      </c>
      <c r="AA162" s="275" t="s">
        <v>331</v>
      </c>
      <c r="AB162" s="275"/>
      <c r="AC162" s="368"/>
      <c r="AD162" s="356"/>
      <c r="AE162" s="336">
        <f t="shared" si="571"/>
        <v>1</v>
      </c>
      <c r="AF162" s="275" t="s">
        <v>307</v>
      </c>
      <c r="AG162" s="275" t="s">
        <v>1274</v>
      </c>
      <c r="AH162" s="368"/>
      <c r="AI162" s="356"/>
      <c r="AJ162" s="336">
        <f t="shared" si="572"/>
        <v>1</v>
      </c>
      <c r="AK162" s="275" t="s">
        <v>304</v>
      </c>
      <c r="AL162" s="275" t="s">
        <v>314</v>
      </c>
      <c r="AM162" s="368"/>
      <c r="AN162" s="356"/>
      <c r="AO162" s="336">
        <f t="shared" si="583"/>
        <v>1</v>
      </c>
      <c r="AP162" s="275" t="s">
        <v>592</v>
      </c>
      <c r="AQ162" s="356"/>
      <c r="AR162" s="356"/>
      <c r="AS162" s="357"/>
      <c r="AT162" s="358"/>
      <c r="AU162" s="366"/>
      <c r="AV162" s="366"/>
      <c r="AW162" s="275" t="s">
        <v>90</v>
      </c>
      <c r="AX162" s="275"/>
      <c r="AY162" s="159"/>
      <c r="AZ162" s="159"/>
      <c r="BA162" s="344"/>
      <c r="BB162" s="286"/>
      <c r="BC162" s="286"/>
      <c r="BD162" s="286"/>
      <c r="BE162" s="286"/>
      <c r="BF162" s="286"/>
      <c r="BG162" s="286"/>
      <c r="BH162" s="286"/>
    </row>
    <row r="163" spans="1:60" ht="40.5" hidden="1" customHeight="1" x14ac:dyDescent="0.2">
      <c r="A163" s="362"/>
      <c r="B163" s="363"/>
      <c r="C163" s="356"/>
      <c r="D163" s="359"/>
      <c r="E163" s="356"/>
      <c r="F163" s="364"/>
      <c r="G163" s="275" t="s">
        <v>271</v>
      </c>
      <c r="H163" s="275" t="s">
        <v>234</v>
      </c>
      <c r="I163" s="162" t="s">
        <v>1275</v>
      </c>
      <c r="J163" s="364"/>
      <c r="K163" s="364"/>
      <c r="L163" s="364"/>
      <c r="M163" s="364"/>
      <c r="N163" s="364"/>
      <c r="O163" s="365"/>
      <c r="P163" s="364"/>
      <c r="Q163" s="365"/>
      <c r="R163" s="365"/>
      <c r="S163" s="162" t="s">
        <v>327</v>
      </c>
      <c r="T163" s="334">
        <f t="shared" si="569"/>
        <v>1</v>
      </c>
      <c r="U163" s="356"/>
      <c r="V163" s="356"/>
      <c r="W163" s="275" t="s">
        <v>1276</v>
      </c>
      <c r="X163" s="364"/>
      <c r="Y163" s="368"/>
      <c r="Z163" s="335">
        <f t="shared" si="570"/>
        <v>2</v>
      </c>
      <c r="AA163" s="275" t="s">
        <v>331</v>
      </c>
      <c r="AB163" s="275"/>
      <c r="AC163" s="368"/>
      <c r="AD163" s="356"/>
      <c r="AE163" s="336">
        <f t="shared" si="571"/>
        <v>1</v>
      </c>
      <c r="AF163" s="275" t="s">
        <v>307</v>
      </c>
      <c r="AG163" s="275" t="s">
        <v>1274</v>
      </c>
      <c r="AH163" s="368"/>
      <c r="AI163" s="356"/>
      <c r="AJ163" s="336">
        <f t="shared" si="572"/>
        <v>1</v>
      </c>
      <c r="AK163" s="275" t="s">
        <v>304</v>
      </c>
      <c r="AL163" s="275" t="s">
        <v>312</v>
      </c>
      <c r="AM163" s="368"/>
      <c r="AN163" s="356"/>
      <c r="AO163" s="336">
        <f t="shared" si="583"/>
        <v>1</v>
      </c>
      <c r="AP163" s="275" t="s">
        <v>592</v>
      </c>
      <c r="AQ163" s="356"/>
      <c r="AR163" s="356"/>
      <c r="AS163" s="357"/>
      <c r="AT163" s="358"/>
      <c r="AU163" s="366"/>
      <c r="AV163" s="366"/>
      <c r="AW163" s="275" t="s">
        <v>90</v>
      </c>
      <c r="AX163" s="275"/>
      <c r="AY163" s="159"/>
      <c r="AZ163" s="159"/>
      <c r="BA163" s="344"/>
      <c r="BB163" s="286"/>
      <c r="BC163" s="286"/>
      <c r="BD163" s="286"/>
      <c r="BE163" s="286"/>
      <c r="BF163" s="286"/>
      <c r="BG163" s="286"/>
      <c r="BH163" s="286"/>
    </row>
    <row r="164" spans="1:60" ht="40.5" hidden="1" customHeight="1" x14ac:dyDescent="0.2">
      <c r="A164" s="362">
        <v>52</v>
      </c>
      <c r="B164" s="363" t="s">
        <v>196</v>
      </c>
      <c r="C164" s="356" t="str">
        <f>+VLOOKUP(B164,$A$770:$B$812,2,0)</f>
        <v>CECILIA LUCA ESCOBAR VEKEMAN</v>
      </c>
      <c r="D164" s="359" t="s">
        <v>168</v>
      </c>
      <c r="E164" s="356" t="str">
        <f>IF(D164=$D$740,$E$740,IF(D164=$D$741,$E$741,IF(D164=$D$742,$E$742,IF(D164=$D$743,$E$743,IF(D164=$D$744,$E$744,IF(D164=$D$745,$E$745,IF(D164=$D$746,$E$746,IF(D164=$D$747,$E$747,IF(D164=$D$748,$E$748,IF(D164=$D$749,$E$749,IF(D164=VICERRECTORÍA_ACADÉMICA_,$BF$740,IF(D164=_VICERRECTORÍA_INVESTIGACIONES_INNOVACIÓN_Y_EXTENSIÓN_,$BF$741,IF(D164=PLANEACIÓN_,$BF$742,IF(D164=VICERRECTORÍA_ADMINISTRATIVA_FINANCIERA_,$BF$743,IF(D164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4" s="364" t="s">
        <v>276</v>
      </c>
      <c r="G164" s="275" t="s">
        <v>271</v>
      </c>
      <c r="H164" s="275" t="s">
        <v>37</v>
      </c>
      <c r="I164" s="165" t="s">
        <v>1277</v>
      </c>
      <c r="J164" s="364" t="s">
        <v>108</v>
      </c>
      <c r="K164" s="363" t="s">
        <v>1278</v>
      </c>
      <c r="L164" s="363" t="s">
        <v>1279</v>
      </c>
      <c r="M164" s="363" t="s">
        <v>1280</v>
      </c>
      <c r="N164" s="364" t="s">
        <v>151</v>
      </c>
      <c r="O164" s="365">
        <f t="shared" ref="O164" si="680">IF(N164="ALTA",5,IF(N164="MEDIO ALTA",4,IF(N164="MEDIA",3,IF(N164="MEDIO BAJA",2,IF(N164="BAJA",1,0)))))</f>
        <v>2</v>
      </c>
      <c r="P164" s="364" t="s">
        <v>141</v>
      </c>
      <c r="Q164" s="365">
        <f t="shared" si="667"/>
        <v>3</v>
      </c>
      <c r="R164" s="365">
        <f>Q164*O164</f>
        <v>6</v>
      </c>
      <c r="S164" s="162" t="s">
        <v>327</v>
      </c>
      <c r="T164" s="334">
        <f t="shared" si="569"/>
        <v>1</v>
      </c>
      <c r="U164" s="356">
        <f t="shared" ref="U164" si="681">ROUND(AVERAGEIF(T164:T166,"&gt;0"),0)</f>
        <v>1</v>
      </c>
      <c r="V164" s="356">
        <f t="shared" si="603"/>
        <v>0.6</v>
      </c>
      <c r="W164" s="275" t="s">
        <v>1281</v>
      </c>
      <c r="X164" s="364">
        <f>IF(S164="No_existen",5*$X$10,Y164*$X$10)</f>
        <v>0.1</v>
      </c>
      <c r="Y164" s="368">
        <f t="shared" ref="Y164" si="682">ROUND(AVERAGEIF(Z164:Z166,"&gt;0"),0)</f>
        <v>2</v>
      </c>
      <c r="Z164" s="335">
        <f t="shared" si="570"/>
        <v>2</v>
      </c>
      <c r="AA164" s="275" t="s">
        <v>331</v>
      </c>
      <c r="AB164" s="275"/>
      <c r="AC164" s="368">
        <f t="shared" ref="AC164" si="683">IF(S164="No_existen",5*$AC$10,AD164*$AC$10)</f>
        <v>0.15</v>
      </c>
      <c r="AD164" s="356">
        <f t="shared" ref="AD164" si="684">ROUND(AVERAGEIF(AE164:AE166,"&gt;0"),0)</f>
        <v>1</v>
      </c>
      <c r="AE164" s="336">
        <f t="shared" si="571"/>
        <v>1</v>
      </c>
      <c r="AF164" s="275" t="s">
        <v>307</v>
      </c>
      <c r="AG164" s="275" t="s">
        <v>1274</v>
      </c>
      <c r="AH164" s="368">
        <f t="shared" ref="AH164" si="685">IF(S164="No_existen",5*$AH$10,AI164*$AH$10)</f>
        <v>0.1</v>
      </c>
      <c r="AI164" s="356">
        <f t="shared" ref="AI164" si="686">ROUND(AVERAGEIF(AJ164:AJ166,"&gt;0"),0)</f>
        <v>1</v>
      </c>
      <c r="AJ164" s="336">
        <f t="shared" si="572"/>
        <v>1</v>
      </c>
      <c r="AK164" s="275" t="s">
        <v>304</v>
      </c>
      <c r="AL164" s="275" t="s">
        <v>312</v>
      </c>
      <c r="AM164" s="368">
        <f t="shared" ref="AM164" si="687">IF(S164="No_existen",5*$AM$10,AN164*$AM$10)</f>
        <v>0.1</v>
      </c>
      <c r="AN164" s="356">
        <f t="shared" ref="AN164" si="688">ROUND(AVERAGEIF(AO164:AO166,"&gt;0"),0)</f>
        <v>1</v>
      </c>
      <c r="AO164" s="336">
        <f t="shared" si="583"/>
        <v>1</v>
      </c>
      <c r="AP164" s="275" t="s">
        <v>592</v>
      </c>
      <c r="AQ164" s="356">
        <f t="shared" ref="AQ164" si="689">ROUND(AVERAGE(U164,Y164,AD164,AI164,AN164),0)</f>
        <v>1</v>
      </c>
      <c r="AR164" s="356" t="str">
        <f t="shared" ref="AR164" si="690">IF(AQ164&lt;1.5,"FUERTE",IF(AND(AQ164&gt;=1.5,AQ164&lt;2.5),"ACEPTABLE",IF(AQ164&gt;=5,"INEXISTENTE","DÉBIL")))</f>
        <v>FUERTE</v>
      </c>
      <c r="AS164" s="357">
        <f t="shared" ref="AS164" si="691">IF(R164=0,0,ROUND((R164*AQ164),0))</f>
        <v>6</v>
      </c>
      <c r="AT164" s="358" t="str">
        <f t="shared" ref="AT164" si="692">IF(AS164&gt;=36,"GRAVE", IF(AS164&lt;=10, "LEVE", "MODERADO"))</f>
        <v>LEVE</v>
      </c>
      <c r="AU164" s="366" t="s">
        <v>1282</v>
      </c>
      <c r="AV164" s="367">
        <v>0.8</v>
      </c>
      <c r="AW164" s="275" t="s">
        <v>90</v>
      </c>
      <c r="AX164" s="275"/>
      <c r="AY164" s="159"/>
      <c r="AZ164" s="159"/>
      <c r="BA164" s="344"/>
      <c r="BB164" s="286"/>
      <c r="BC164" s="286"/>
      <c r="BD164" s="286"/>
      <c r="BE164" s="286"/>
      <c r="BF164" s="286"/>
      <c r="BG164" s="286"/>
      <c r="BH164" s="286"/>
    </row>
    <row r="165" spans="1:60" ht="40.5" hidden="1" customHeight="1" x14ac:dyDescent="0.2">
      <c r="A165" s="362"/>
      <c r="B165" s="363"/>
      <c r="C165" s="356"/>
      <c r="D165" s="359"/>
      <c r="E165" s="356"/>
      <c r="F165" s="364"/>
      <c r="G165" s="275" t="s">
        <v>271</v>
      </c>
      <c r="H165" s="275" t="s">
        <v>34</v>
      </c>
      <c r="I165" s="165" t="s">
        <v>1283</v>
      </c>
      <c r="J165" s="364"/>
      <c r="K165" s="363"/>
      <c r="L165" s="363"/>
      <c r="M165" s="363"/>
      <c r="N165" s="364"/>
      <c r="O165" s="365"/>
      <c r="P165" s="364"/>
      <c r="Q165" s="365"/>
      <c r="R165" s="365"/>
      <c r="S165" s="162" t="s">
        <v>327</v>
      </c>
      <c r="T165" s="334">
        <f t="shared" si="569"/>
        <v>1</v>
      </c>
      <c r="U165" s="356"/>
      <c r="V165" s="356"/>
      <c r="W165" s="275" t="s">
        <v>1284</v>
      </c>
      <c r="X165" s="364"/>
      <c r="Y165" s="368"/>
      <c r="Z165" s="335">
        <f t="shared" si="570"/>
        <v>2</v>
      </c>
      <c r="AA165" s="275" t="s">
        <v>331</v>
      </c>
      <c r="AB165" s="275"/>
      <c r="AC165" s="368"/>
      <c r="AD165" s="356"/>
      <c r="AE165" s="336">
        <f t="shared" si="571"/>
        <v>1</v>
      </c>
      <c r="AF165" s="275" t="s">
        <v>307</v>
      </c>
      <c r="AG165" s="275" t="s">
        <v>1274</v>
      </c>
      <c r="AH165" s="368"/>
      <c r="AI165" s="356"/>
      <c r="AJ165" s="336">
        <f t="shared" si="572"/>
        <v>1</v>
      </c>
      <c r="AK165" s="275" t="s">
        <v>304</v>
      </c>
      <c r="AL165" s="275" t="s">
        <v>315</v>
      </c>
      <c r="AM165" s="368"/>
      <c r="AN165" s="356"/>
      <c r="AO165" s="336">
        <f t="shared" si="583"/>
        <v>1</v>
      </c>
      <c r="AP165" s="275" t="s">
        <v>592</v>
      </c>
      <c r="AQ165" s="356"/>
      <c r="AR165" s="356"/>
      <c r="AS165" s="357"/>
      <c r="AT165" s="358"/>
      <c r="AU165" s="366"/>
      <c r="AV165" s="366"/>
      <c r="AW165" s="275" t="s">
        <v>90</v>
      </c>
      <c r="AX165" s="275"/>
      <c r="AY165" s="159"/>
      <c r="AZ165" s="159"/>
      <c r="BA165" s="344"/>
      <c r="BB165" s="286"/>
      <c r="BC165" s="286"/>
      <c r="BD165" s="286"/>
      <c r="BE165" s="286"/>
      <c r="BF165" s="286"/>
      <c r="BG165" s="286"/>
      <c r="BH165" s="286"/>
    </row>
    <row r="166" spans="1:60" ht="40.5" hidden="1" customHeight="1" x14ac:dyDescent="0.2">
      <c r="A166" s="362"/>
      <c r="B166" s="363"/>
      <c r="C166" s="356"/>
      <c r="D166" s="359"/>
      <c r="E166" s="356"/>
      <c r="F166" s="364"/>
      <c r="G166" s="275" t="s">
        <v>271</v>
      </c>
      <c r="H166" s="275" t="s">
        <v>234</v>
      </c>
      <c r="I166" s="166" t="s">
        <v>1285</v>
      </c>
      <c r="J166" s="364"/>
      <c r="K166" s="363"/>
      <c r="L166" s="363"/>
      <c r="M166" s="363"/>
      <c r="N166" s="364"/>
      <c r="O166" s="365"/>
      <c r="P166" s="364"/>
      <c r="Q166" s="365"/>
      <c r="R166" s="365"/>
      <c r="S166" s="162" t="s">
        <v>327</v>
      </c>
      <c r="T166" s="334">
        <f t="shared" si="569"/>
        <v>1</v>
      </c>
      <c r="U166" s="356"/>
      <c r="V166" s="356"/>
      <c r="W166" s="275" t="s">
        <v>1286</v>
      </c>
      <c r="X166" s="364"/>
      <c r="Y166" s="368"/>
      <c r="Z166" s="335">
        <f t="shared" si="570"/>
        <v>2</v>
      </c>
      <c r="AA166" s="275" t="s">
        <v>331</v>
      </c>
      <c r="AB166" s="275"/>
      <c r="AC166" s="368"/>
      <c r="AD166" s="356"/>
      <c r="AE166" s="336">
        <f t="shared" si="571"/>
        <v>1</v>
      </c>
      <c r="AF166" s="275" t="s">
        <v>307</v>
      </c>
      <c r="AG166" s="275" t="s">
        <v>1274</v>
      </c>
      <c r="AH166" s="368"/>
      <c r="AI166" s="356"/>
      <c r="AJ166" s="336">
        <f t="shared" si="572"/>
        <v>1</v>
      </c>
      <c r="AK166" s="275" t="s">
        <v>304</v>
      </c>
      <c r="AL166" s="275" t="s">
        <v>312</v>
      </c>
      <c r="AM166" s="368"/>
      <c r="AN166" s="356"/>
      <c r="AO166" s="336">
        <f t="shared" si="583"/>
        <v>1</v>
      </c>
      <c r="AP166" s="275" t="s">
        <v>592</v>
      </c>
      <c r="AQ166" s="356"/>
      <c r="AR166" s="356"/>
      <c r="AS166" s="357"/>
      <c r="AT166" s="358"/>
      <c r="AU166" s="366"/>
      <c r="AV166" s="366"/>
      <c r="AW166" s="275" t="s">
        <v>90</v>
      </c>
      <c r="AX166" s="275"/>
      <c r="AY166" s="159"/>
      <c r="AZ166" s="159"/>
      <c r="BA166" s="344"/>
      <c r="BB166" s="286"/>
      <c r="BC166" s="286"/>
      <c r="BD166" s="286"/>
      <c r="BE166" s="286"/>
      <c r="BF166" s="286"/>
      <c r="BG166" s="286"/>
      <c r="BH166" s="286"/>
    </row>
    <row r="167" spans="1:60" ht="40.5" hidden="1" customHeight="1" x14ac:dyDescent="0.2">
      <c r="A167" s="362">
        <v>53</v>
      </c>
      <c r="B167" s="363" t="s">
        <v>196</v>
      </c>
      <c r="C167" s="356" t="str">
        <f>+VLOOKUP(B167,$A$770:$B$812,2,0)</f>
        <v>CECILIA LUCA ESCOBAR VEKEMAN</v>
      </c>
      <c r="D167" s="359" t="s">
        <v>171</v>
      </c>
      <c r="E167" s="356" t="str">
        <f>IF(D167=$D$740,$E$740,IF(D167=$D$741,$E$741,IF(D167=$D$742,$E$742,IF(D167=$D$743,$E$743,IF(D167=$D$744,$E$744,IF(D167=$D$745,$E$745,IF(D167=$D$746,$E$746,IF(D167=$D$747,$E$747,IF(D167=$D$748,$E$748,IF(D167=$D$749,$E$749,IF(D167=VICERRECTORÍA_ACADÉMICA_,$BF$740,IF(D167=_VICERRECTORÍA_INVESTIGACIONES_INNOVACIÓN_Y_EXTENSIÓN_,$BF$741,IF(D167=PLANEACIÓN_,$BF$742,IF(D167=VICERRECTORÍA_ADMINISTRATIVA_FINANCIERA_,$BF$743,IF(D167=VICERRECTORÍA_RESPONSABILIDAD_SOCIAL_Y_BIENESTAR_UNIVERSITARIO_PDI,$BF$744)))))))))))))))</f>
        <v>Promover y facilitar la interacción con la sociedad contribuyendo a la satisfacción de sus demandas, mediante servicios especializados, programas de educación continuada y de proyección social.</v>
      </c>
      <c r="F167" s="364" t="s">
        <v>276</v>
      </c>
      <c r="G167" s="275" t="s">
        <v>271</v>
      </c>
      <c r="H167" s="275" t="s">
        <v>37</v>
      </c>
      <c r="I167" s="275" t="s">
        <v>1287</v>
      </c>
      <c r="J167" s="364" t="s">
        <v>108</v>
      </c>
      <c r="K167" s="364" t="s">
        <v>1288</v>
      </c>
      <c r="L167" s="364" t="s">
        <v>1289</v>
      </c>
      <c r="M167" s="364" t="s">
        <v>1290</v>
      </c>
      <c r="N167" s="364" t="s">
        <v>128</v>
      </c>
      <c r="O167" s="365">
        <f t="shared" ref="O167" si="693">IF(N167="ALTA",5,IF(N167="MEDIO ALTA",4,IF(N167="MEDIA",3,IF(N167="MEDIO BAJA",2,IF(N167="BAJA",1,0)))))</f>
        <v>1</v>
      </c>
      <c r="P167" s="364" t="s">
        <v>141</v>
      </c>
      <c r="Q167" s="365">
        <f t="shared" si="667"/>
        <v>3</v>
      </c>
      <c r="R167" s="365">
        <f>Q167*O167</f>
        <v>3</v>
      </c>
      <c r="S167" s="162" t="s">
        <v>327</v>
      </c>
      <c r="T167" s="334">
        <f t="shared" si="569"/>
        <v>1</v>
      </c>
      <c r="U167" s="356">
        <f t="shared" ref="U167" si="694">ROUND(AVERAGEIF(T167:T169,"&gt;0"),0)</f>
        <v>1</v>
      </c>
      <c r="V167" s="356">
        <f t="shared" si="603"/>
        <v>0.6</v>
      </c>
      <c r="W167" s="275" t="s">
        <v>1291</v>
      </c>
      <c r="X167" s="364">
        <f>IF(S167="No_existen",5*$X$10,Y167*$X$10)</f>
        <v>0.1</v>
      </c>
      <c r="Y167" s="368">
        <f t="shared" ref="Y167" si="695">ROUND(AVERAGEIF(Z167:Z169,"&gt;0"),0)</f>
        <v>2</v>
      </c>
      <c r="Z167" s="335">
        <f t="shared" si="570"/>
        <v>2</v>
      </c>
      <c r="AA167" s="275" t="s">
        <v>331</v>
      </c>
      <c r="AB167" s="275"/>
      <c r="AC167" s="368">
        <f t="shared" ref="AC167" si="696">IF(S167="No_existen",5*$AC$10,AD167*$AC$10)</f>
        <v>0.15</v>
      </c>
      <c r="AD167" s="356">
        <f t="shared" ref="AD167" si="697">ROUND(AVERAGEIF(AE167:AE169,"&gt;0"),0)</f>
        <v>1</v>
      </c>
      <c r="AE167" s="336">
        <f t="shared" si="571"/>
        <v>1</v>
      </c>
      <c r="AF167" s="275" t="s">
        <v>307</v>
      </c>
      <c r="AG167" s="275" t="s">
        <v>1274</v>
      </c>
      <c r="AH167" s="368">
        <f t="shared" ref="AH167" si="698">IF(S167="No_existen",5*$AH$10,AI167*$AH$10)</f>
        <v>0.1</v>
      </c>
      <c r="AI167" s="356">
        <f t="shared" ref="AI167" si="699">ROUND(AVERAGEIF(AJ167:AJ169,"&gt;0"),0)</f>
        <v>1</v>
      </c>
      <c r="AJ167" s="336">
        <f t="shared" si="572"/>
        <v>1</v>
      </c>
      <c r="AK167" s="275" t="s">
        <v>304</v>
      </c>
      <c r="AL167" s="275" t="s">
        <v>318</v>
      </c>
      <c r="AM167" s="368">
        <f t="shared" ref="AM167" si="700">IF(S167="No_existen",5*$AM$10,AN167*$AM$10)</f>
        <v>0.1</v>
      </c>
      <c r="AN167" s="356">
        <f t="shared" ref="AN167" si="701">ROUND(AVERAGEIF(AO167:AO169,"&gt;0"),0)</f>
        <v>1</v>
      </c>
      <c r="AO167" s="336">
        <f t="shared" si="583"/>
        <v>1</v>
      </c>
      <c r="AP167" s="275" t="s">
        <v>592</v>
      </c>
      <c r="AQ167" s="356">
        <f t="shared" ref="AQ167" si="702">ROUND(AVERAGE(U167,Y167,AD167,AI167,AN167),0)</f>
        <v>1</v>
      </c>
      <c r="AR167" s="356" t="str">
        <f t="shared" ref="AR167" si="703">IF(AQ167&lt;1.5,"FUERTE",IF(AND(AQ167&gt;=1.5,AQ167&lt;2.5),"ACEPTABLE",IF(AQ167&gt;=5,"INEXISTENTE","DÉBIL")))</f>
        <v>FUERTE</v>
      </c>
      <c r="AS167" s="357">
        <f t="shared" ref="AS167" si="704">IF(R167=0,0,ROUND((R167*AQ167),0))</f>
        <v>3</v>
      </c>
      <c r="AT167" s="358" t="str">
        <f t="shared" ref="AT167" si="705">IF(AS167&gt;=36,"GRAVE", IF(AS167&lt;=10, "LEVE", "MODERADO"))</f>
        <v>LEVE</v>
      </c>
      <c r="AU167" s="359" t="s">
        <v>1292</v>
      </c>
      <c r="AV167" s="372">
        <v>1</v>
      </c>
      <c r="AW167" s="275" t="s">
        <v>90</v>
      </c>
      <c r="AX167" s="275"/>
      <c r="AY167" s="159"/>
      <c r="AZ167" s="159"/>
      <c r="BA167" s="344"/>
      <c r="BB167" s="286"/>
      <c r="BC167" s="286"/>
      <c r="BD167" s="286"/>
      <c r="BE167" s="286"/>
      <c r="BF167" s="286"/>
      <c r="BG167" s="286"/>
      <c r="BH167" s="286"/>
    </row>
    <row r="168" spans="1:60" ht="40.5" hidden="1" customHeight="1" x14ac:dyDescent="0.2">
      <c r="A168" s="362"/>
      <c r="B168" s="363"/>
      <c r="C168" s="356"/>
      <c r="D168" s="359"/>
      <c r="E168" s="356"/>
      <c r="F168" s="364"/>
      <c r="G168" s="275" t="s">
        <v>271</v>
      </c>
      <c r="H168" s="275" t="s">
        <v>34</v>
      </c>
      <c r="I168" s="275" t="s">
        <v>1293</v>
      </c>
      <c r="J168" s="364"/>
      <c r="K168" s="364"/>
      <c r="L168" s="364"/>
      <c r="M168" s="364"/>
      <c r="N168" s="364"/>
      <c r="O168" s="365"/>
      <c r="P168" s="364"/>
      <c r="Q168" s="365"/>
      <c r="R168" s="365"/>
      <c r="S168" s="162" t="s">
        <v>327</v>
      </c>
      <c r="T168" s="334">
        <f t="shared" si="569"/>
        <v>1</v>
      </c>
      <c r="U168" s="356"/>
      <c r="V168" s="356"/>
      <c r="W168" s="275" t="s">
        <v>1294</v>
      </c>
      <c r="X168" s="364"/>
      <c r="Y168" s="368"/>
      <c r="Z168" s="335">
        <f t="shared" si="570"/>
        <v>2</v>
      </c>
      <c r="AA168" s="275" t="s">
        <v>331</v>
      </c>
      <c r="AB168" s="275"/>
      <c r="AC168" s="368"/>
      <c r="AD168" s="356"/>
      <c r="AE168" s="336">
        <f t="shared" si="571"/>
        <v>1</v>
      </c>
      <c r="AF168" s="275" t="s">
        <v>307</v>
      </c>
      <c r="AG168" s="275" t="s">
        <v>1270</v>
      </c>
      <c r="AH168" s="368"/>
      <c r="AI168" s="356"/>
      <c r="AJ168" s="336">
        <f t="shared" si="572"/>
        <v>1</v>
      </c>
      <c r="AK168" s="275" t="s">
        <v>304</v>
      </c>
      <c r="AL168" s="275" t="s">
        <v>315</v>
      </c>
      <c r="AM168" s="368"/>
      <c r="AN168" s="356"/>
      <c r="AO168" s="336">
        <f t="shared" si="583"/>
        <v>1</v>
      </c>
      <c r="AP168" s="275" t="s">
        <v>592</v>
      </c>
      <c r="AQ168" s="356"/>
      <c r="AR168" s="356"/>
      <c r="AS168" s="357"/>
      <c r="AT168" s="358"/>
      <c r="AU168" s="359"/>
      <c r="AV168" s="359"/>
      <c r="AW168" s="275" t="s">
        <v>90</v>
      </c>
      <c r="AX168" s="275"/>
      <c r="AY168" s="159"/>
      <c r="AZ168" s="159"/>
      <c r="BA168" s="344"/>
      <c r="BB168" s="286"/>
      <c r="BC168" s="286"/>
      <c r="BD168" s="286"/>
      <c r="BE168" s="286"/>
      <c r="BF168" s="286"/>
      <c r="BG168" s="286"/>
      <c r="BH168" s="286"/>
    </row>
    <row r="169" spans="1:60" ht="40.5" hidden="1" customHeight="1" x14ac:dyDescent="0.2">
      <c r="A169" s="362"/>
      <c r="B169" s="363"/>
      <c r="C169" s="356"/>
      <c r="D169" s="359"/>
      <c r="E169" s="356"/>
      <c r="F169" s="364"/>
      <c r="G169" s="275" t="s">
        <v>271</v>
      </c>
      <c r="H169" s="275" t="s">
        <v>35</v>
      </c>
      <c r="I169" s="275" t="s">
        <v>1295</v>
      </c>
      <c r="J169" s="364"/>
      <c r="K169" s="364"/>
      <c r="L169" s="364"/>
      <c r="M169" s="364"/>
      <c r="N169" s="364"/>
      <c r="O169" s="365"/>
      <c r="P169" s="364"/>
      <c r="Q169" s="365"/>
      <c r="R169" s="365"/>
      <c r="S169" s="162" t="s">
        <v>327</v>
      </c>
      <c r="T169" s="334">
        <f t="shared" si="569"/>
        <v>1</v>
      </c>
      <c r="U169" s="356"/>
      <c r="V169" s="356"/>
      <c r="W169" s="275" t="s">
        <v>1296</v>
      </c>
      <c r="X169" s="364"/>
      <c r="Y169" s="368"/>
      <c r="Z169" s="335">
        <f t="shared" si="570"/>
        <v>2</v>
      </c>
      <c r="AA169" s="275" t="s">
        <v>331</v>
      </c>
      <c r="AB169" s="275"/>
      <c r="AC169" s="368"/>
      <c r="AD169" s="356"/>
      <c r="AE169" s="336">
        <f t="shared" si="571"/>
        <v>1</v>
      </c>
      <c r="AF169" s="275" t="s">
        <v>307</v>
      </c>
      <c r="AG169" s="275" t="s">
        <v>1270</v>
      </c>
      <c r="AH169" s="368"/>
      <c r="AI169" s="356"/>
      <c r="AJ169" s="336">
        <f t="shared" si="572"/>
        <v>1</v>
      </c>
      <c r="AK169" s="275" t="s">
        <v>304</v>
      </c>
      <c r="AL169" s="275" t="s">
        <v>315</v>
      </c>
      <c r="AM169" s="368"/>
      <c r="AN169" s="356"/>
      <c r="AO169" s="336">
        <f t="shared" si="583"/>
        <v>1</v>
      </c>
      <c r="AP169" s="275" t="s">
        <v>592</v>
      </c>
      <c r="AQ169" s="356"/>
      <c r="AR169" s="356"/>
      <c r="AS169" s="357"/>
      <c r="AT169" s="358"/>
      <c r="AU169" s="359"/>
      <c r="AV169" s="359"/>
      <c r="AW169" s="275" t="s">
        <v>90</v>
      </c>
      <c r="AX169" s="275"/>
      <c r="AY169" s="159"/>
      <c r="AZ169" s="159"/>
      <c r="BA169" s="344"/>
      <c r="BB169" s="286"/>
      <c r="BC169" s="286"/>
      <c r="BD169" s="286"/>
      <c r="BE169" s="286"/>
      <c r="BF169" s="286"/>
      <c r="BG169" s="286"/>
      <c r="BH169" s="286"/>
    </row>
    <row r="170" spans="1:60" ht="40.5" hidden="1" customHeight="1" x14ac:dyDescent="0.2">
      <c r="A170" s="362">
        <v>54</v>
      </c>
      <c r="B170" s="363" t="s">
        <v>196</v>
      </c>
      <c r="C170" s="356" t="str">
        <f>+VLOOKUP(B170,$A$770:$B$812,2,0)</f>
        <v>CECILIA LUCA ESCOBAR VEKEMAN</v>
      </c>
      <c r="D170" s="359" t="s">
        <v>154</v>
      </c>
      <c r="E170" s="356" t="str">
        <f>IF(D170=$D$740,$E$740,IF(D170=$D$741,$E$741,IF(D170=$D$742,$E$742,IF(D170=$D$743,$E$743,IF(D170=$D$744,$E$744,IF(D170=$D$745,$E$745,IF(D170=$D$746,$E$746,IF(D170=$D$747,$E$747,IF(D170=$D$748,$E$748,IF(D170=$D$749,$E$749,IF(D170=VICERRECTORÍA_ACADÉMICA_,$BF$740,IF(D170=_VICERRECTORÍA_INVESTIGACIONES_INNOVACIÓN_Y_EXTENSIÓN_,$BF$741,IF(D170=PLANEACIÓN_,$BF$742,IF(D170=VICERRECTORÍA_ADMINISTRATIVA_FINANCIERA_,$BF$743,IF(D170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0" s="364" t="s">
        <v>276</v>
      </c>
      <c r="G170" s="275" t="s">
        <v>271</v>
      </c>
      <c r="H170" s="275" t="s">
        <v>37</v>
      </c>
      <c r="I170" s="275" t="s">
        <v>1297</v>
      </c>
      <c r="J170" s="364" t="s">
        <v>108</v>
      </c>
      <c r="K170" s="364" t="s">
        <v>1298</v>
      </c>
      <c r="L170" s="364" t="s">
        <v>1299</v>
      </c>
      <c r="M170" s="364" t="s">
        <v>1300</v>
      </c>
      <c r="N170" s="364" t="s">
        <v>149</v>
      </c>
      <c r="O170" s="365">
        <f t="shared" ref="O170" si="706">IF(N170="ALTA",5,IF(N170="MEDIO ALTA",4,IF(N170="MEDIA",3,IF(N170="MEDIO BAJA",2,IF(N170="BAJA",1,0)))))</f>
        <v>5</v>
      </c>
      <c r="P170" s="364" t="s">
        <v>140</v>
      </c>
      <c r="Q170" s="365">
        <f t="shared" ref="Q170" si="707">IF(P170="ALTO",5,IF(P170="MEDIO ALTO",4,IF(P170="MEDIO",3,IF(P170="MEDIO BAJO",2,IF(P170="BAJO",1,0)))))</f>
        <v>5</v>
      </c>
      <c r="R170" s="365">
        <f t="shared" ref="R170" si="708">Q170*O170</f>
        <v>25</v>
      </c>
      <c r="S170" s="162" t="s">
        <v>327</v>
      </c>
      <c r="T170" s="334">
        <f t="shared" si="569"/>
        <v>1</v>
      </c>
      <c r="U170" s="356">
        <f t="shared" ref="U170" si="709">ROUND(AVERAGEIF(T170:T172,"&gt;0"),0)</f>
        <v>1</v>
      </c>
      <c r="V170" s="356">
        <f t="shared" si="603"/>
        <v>0.6</v>
      </c>
      <c r="W170" s="275" t="s">
        <v>1301</v>
      </c>
      <c r="X170" s="364">
        <f>IF(S170="No_existen",5*$X$10,Y170*$X$10)</f>
        <v>0.1</v>
      </c>
      <c r="Y170" s="368">
        <f t="shared" ref="Y170" si="710">ROUND(AVERAGEIF(Z170:Z172,"&gt;0"),0)</f>
        <v>2</v>
      </c>
      <c r="Z170" s="335">
        <f t="shared" si="570"/>
        <v>2</v>
      </c>
      <c r="AA170" s="275" t="s">
        <v>331</v>
      </c>
      <c r="AB170" s="275"/>
      <c r="AC170" s="368">
        <f t="shared" ref="AC170" si="711">IF(S170="No_existen",5*$AC$10,AD170*$AC$10)</f>
        <v>0.15</v>
      </c>
      <c r="AD170" s="356">
        <f t="shared" ref="AD170" si="712">ROUND(AVERAGEIF(AE170:AE172,"&gt;0"),0)</f>
        <v>1</v>
      </c>
      <c r="AE170" s="336">
        <f t="shared" si="571"/>
        <v>1</v>
      </c>
      <c r="AF170" s="275" t="s">
        <v>307</v>
      </c>
      <c r="AG170" s="275" t="s">
        <v>1302</v>
      </c>
      <c r="AH170" s="368">
        <f t="shared" ref="AH170" si="713">IF(S170="No_existen",5*$AH$10,AI170*$AH$10)</f>
        <v>0.1</v>
      </c>
      <c r="AI170" s="356">
        <f t="shared" ref="AI170" si="714">ROUND(AVERAGEIF(AJ170:AJ172,"&gt;0"),0)</f>
        <v>1</v>
      </c>
      <c r="AJ170" s="336">
        <f t="shared" si="572"/>
        <v>1</v>
      </c>
      <c r="AK170" s="275" t="s">
        <v>304</v>
      </c>
      <c r="AL170" s="275" t="s">
        <v>315</v>
      </c>
      <c r="AM170" s="368">
        <f t="shared" ref="AM170" si="715">IF(S170="No_existen",5*$AM$10,AN170*$AM$10)</f>
        <v>0.1</v>
      </c>
      <c r="AN170" s="356">
        <f t="shared" ref="AN170" si="716">ROUND(AVERAGEIF(AO170:AO172,"&gt;0"),0)</f>
        <v>1</v>
      </c>
      <c r="AO170" s="336">
        <f t="shared" si="583"/>
        <v>1</v>
      </c>
      <c r="AP170" s="275" t="s">
        <v>592</v>
      </c>
      <c r="AQ170" s="356">
        <f t="shared" ref="AQ170" si="717">ROUND(AVERAGE(U170,Y170,AD170,AI170,AN170),0)</f>
        <v>1</v>
      </c>
      <c r="AR170" s="356" t="str">
        <f t="shared" ref="AR170" si="718">IF(AQ170&lt;1.5,"FUERTE",IF(AND(AQ170&gt;=1.5,AQ170&lt;2.5),"ACEPTABLE",IF(AQ170&gt;=5,"INEXISTENTE","DÉBIL")))</f>
        <v>FUERTE</v>
      </c>
      <c r="AS170" s="357">
        <f t="shared" ref="AS170" si="719">IF(R170=0,0,ROUND((R170*AQ170),0))</f>
        <v>25</v>
      </c>
      <c r="AT170" s="358" t="str">
        <f t="shared" ref="AT170" si="720">IF(AS170&gt;=36,"GRAVE", IF(AS170&lt;=10, "LEVE", "MODERADO"))</f>
        <v>MODERADO</v>
      </c>
      <c r="AU170" s="359" t="s">
        <v>1303</v>
      </c>
      <c r="AV170" s="359">
        <v>100</v>
      </c>
      <c r="AW170" s="275" t="s">
        <v>91</v>
      </c>
      <c r="AX170" s="275" t="s">
        <v>1304</v>
      </c>
      <c r="AY170" s="159">
        <v>45276</v>
      </c>
      <c r="AZ170" s="159"/>
      <c r="BA170" s="344"/>
      <c r="BB170" s="286"/>
      <c r="BC170" s="286"/>
      <c r="BD170" s="286"/>
      <c r="BE170" s="286"/>
      <c r="BF170" s="286"/>
      <c r="BG170" s="286"/>
      <c r="BH170" s="286"/>
    </row>
    <row r="171" spans="1:60" ht="40.5" hidden="1" customHeight="1" x14ac:dyDescent="0.2">
      <c r="A171" s="362"/>
      <c r="B171" s="363"/>
      <c r="C171" s="356"/>
      <c r="D171" s="359"/>
      <c r="E171" s="356"/>
      <c r="F171" s="364"/>
      <c r="G171" s="275" t="s">
        <v>272</v>
      </c>
      <c r="H171" s="275" t="s">
        <v>41</v>
      </c>
      <c r="I171" s="275" t="s">
        <v>1305</v>
      </c>
      <c r="J171" s="364"/>
      <c r="K171" s="364"/>
      <c r="L171" s="364"/>
      <c r="M171" s="364"/>
      <c r="N171" s="364"/>
      <c r="O171" s="365"/>
      <c r="P171" s="364"/>
      <c r="Q171" s="365"/>
      <c r="R171" s="365"/>
      <c r="S171" s="162" t="s">
        <v>327</v>
      </c>
      <c r="T171" s="334">
        <f t="shared" si="569"/>
        <v>1</v>
      </c>
      <c r="U171" s="356"/>
      <c r="V171" s="356"/>
      <c r="W171" s="275" t="s">
        <v>1251</v>
      </c>
      <c r="X171" s="364"/>
      <c r="Y171" s="368"/>
      <c r="Z171" s="335">
        <f t="shared" si="570"/>
        <v>2</v>
      </c>
      <c r="AA171" s="275" t="s">
        <v>331</v>
      </c>
      <c r="AB171" s="275"/>
      <c r="AC171" s="368"/>
      <c r="AD171" s="356"/>
      <c r="AE171" s="336">
        <f t="shared" si="571"/>
        <v>1</v>
      </c>
      <c r="AF171" s="275" t="s">
        <v>307</v>
      </c>
      <c r="AG171" s="275" t="s">
        <v>1306</v>
      </c>
      <c r="AH171" s="368"/>
      <c r="AI171" s="356"/>
      <c r="AJ171" s="336">
        <f t="shared" si="572"/>
        <v>1</v>
      </c>
      <c r="AK171" s="275" t="s">
        <v>304</v>
      </c>
      <c r="AL171" s="275" t="s">
        <v>311</v>
      </c>
      <c r="AM171" s="368"/>
      <c r="AN171" s="356"/>
      <c r="AO171" s="336">
        <f t="shared" si="583"/>
        <v>1</v>
      </c>
      <c r="AP171" s="275" t="s">
        <v>592</v>
      </c>
      <c r="AQ171" s="356"/>
      <c r="AR171" s="356"/>
      <c r="AS171" s="357"/>
      <c r="AT171" s="358"/>
      <c r="AU171" s="359"/>
      <c r="AV171" s="359"/>
      <c r="AW171" s="275" t="s">
        <v>91</v>
      </c>
      <c r="AX171" s="275" t="s">
        <v>1307</v>
      </c>
      <c r="AY171" s="159">
        <v>45276</v>
      </c>
      <c r="AZ171" s="159"/>
      <c r="BA171" s="344"/>
      <c r="BB171" s="286"/>
      <c r="BC171" s="286"/>
      <c r="BD171" s="286"/>
      <c r="BE171" s="286"/>
      <c r="BF171" s="286"/>
      <c r="BG171" s="286"/>
      <c r="BH171" s="286"/>
    </row>
    <row r="172" spans="1:60" ht="40.5" hidden="1" customHeight="1" x14ac:dyDescent="0.2">
      <c r="A172" s="362"/>
      <c r="B172" s="363"/>
      <c r="C172" s="356"/>
      <c r="D172" s="359"/>
      <c r="E172" s="356"/>
      <c r="F172" s="364"/>
      <c r="G172" s="275"/>
      <c r="H172" s="275"/>
      <c r="I172" s="161"/>
      <c r="J172" s="364"/>
      <c r="K172" s="364"/>
      <c r="L172" s="364"/>
      <c r="M172" s="364"/>
      <c r="N172" s="364"/>
      <c r="O172" s="365"/>
      <c r="P172" s="364"/>
      <c r="Q172" s="365"/>
      <c r="R172" s="365"/>
      <c r="S172" s="162"/>
      <c r="T172" s="334">
        <f t="shared" si="569"/>
        <v>0</v>
      </c>
      <c r="U172" s="356"/>
      <c r="V172" s="356"/>
      <c r="W172" s="275"/>
      <c r="X172" s="364"/>
      <c r="Y172" s="368"/>
      <c r="Z172" s="335">
        <f t="shared" si="570"/>
        <v>0</v>
      </c>
      <c r="AA172" s="275"/>
      <c r="AB172" s="275"/>
      <c r="AC172" s="368"/>
      <c r="AD172" s="356"/>
      <c r="AE172" s="336">
        <f t="shared" si="571"/>
        <v>0</v>
      </c>
      <c r="AF172" s="275"/>
      <c r="AG172" s="275"/>
      <c r="AH172" s="368"/>
      <c r="AI172" s="356"/>
      <c r="AJ172" s="336">
        <f t="shared" si="572"/>
        <v>0</v>
      </c>
      <c r="AK172" s="275"/>
      <c r="AL172" s="275"/>
      <c r="AM172" s="368"/>
      <c r="AN172" s="356"/>
      <c r="AO172" s="336">
        <f t="shared" si="583"/>
        <v>0</v>
      </c>
      <c r="AP172" s="275"/>
      <c r="AQ172" s="356"/>
      <c r="AR172" s="356"/>
      <c r="AS172" s="357"/>
      <c r="AT172" s="358"/>
      <c r="AU172" s="359"/>
      <c r="AV172" s="359"/>
      <c r="AW172" s="275"/>
      <c r="AX172" s="275"/>
      <c r="AY172" s="159"/>
      <c r="AZ172" s="159"/>
      <c r="BA172" s="344"/>
      <c r="BB172" s="286"/>
      <c r="BC172" s="286"/>
      <c r="BD172" s="286"/>
      <c r="BE172" s="286"/>
      <c r="BF172" s="286"/>
      <c r="BG172" s="286"/>
      <c r="BH172" s="286"/>
    </row>
    <row r="173" spans="1:60" ht="40.5" customHeight="1" x14ac:dyDescent="0.2">
      <c r="A173" s="362">
        <v>55</v>
      </c>
      <c r="B173" s="363" t="s">
        <v>191</v>
      </c>
      <c r="C173" s="356" t="str">
        <f>+VLOOKUP(B173,$A$770:$B$812,2,0)</f>
        <v>ALEXANDER MOLINA CABRERA</v>
      </c>
      <c r="D173" s="359" t="s">
        <v>166</v>
      </c>
      <c r="E173" s="356" t="str">
        <f>IF(D173=$D$740,$E$740,IF(D173=$D$741,$E$741,IF(D173=$D$742,$E$742,IF(D173=$D$743,$E$743,IF(D173=$D$744,$E$744,IF(D173=$D$745,$E$745,IF(D173=$D$746,$E$746,IF(D173=$D$747,$E$747,IF(D173=$D$748,$E$748,IF(D173=$D$749,$E$749,IF(D173=VICERRECTORÍA_ACADÉMICA_,$BF$740,IF(D173=_VICERRECTORÍA_INVESTIGACIONES_INNOVACIÓN_Y_EXTENSIÓN_,$BF$741,IF(D173=PLANEACIÓN_,$BF$742,IF(D173=VICERRECTORÍA_ADMINISTRATIVA_FINANCIERA_,$BF$743,IF(D173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73" s="364" t="s">
        <v>276</v>
      </c>
      <c r="G173" s="275" t="s">
        <v>271</v>
      </c>
      <c r="H173" s="275" t="s">
        <v>37</v>
      </c>
      <c r="I173" s="161" t="s">
        <v>1313</v>
      </c>
      <c r="J173" s="364" t="s">
        <v>108</v>
      </c>
      <c r="K173" s="363" t="s">
        <v>1314</v>
      </c>
      <c r="L173" s="363" t="s">
        <v>1315</v>
      </c>
      <c r="M173" s="363" t="s">
        <v>1316</v>
      </c>
      <c r="N173" s="364" t="s">
        <v>150</v>
      </c>
      <c r="O173" s="365">
        <f>IF(N173="ALTA",5,IF(N173="MEDIO ALTA",4,IF(N173="MEDIA",3,IF(N173="MEDIO BAJA",2,IF(N173="BAJA",1,0)))))</f>
        <v>4</v>
      </c>
      <c r="P173" s="364" t="s">
        <v>140</v>
      </c>
      <c r="Q173" s="365">
        <f>IF(P173="ALTO",5,IF(P173="MEDIO ALTO",4,IF(P173="MEDIO",3,IF(P173="MEDIO BAJO",2,IF(P173="BAJO",1,0)))))</f>
        <v>5</v>
      </c>
      <c r="R173" s="365">
        <f>Q173*O173</f>
        <v>20</v>
      </c>
      <c r="S173" s="162" t="s">
        <v>327</v>
      </c>
      <c r="T173" s="334">
        <f t="shared" si="569"/>
        <v>1</v>
      </c>
      <c r="U173" s="356">
        <f t="shared" ref="U173" si="721">ROUND(AVERAGEIF(T173:T175,"&gt;0"),0)</f>
        <v>1</v>
      </c>
      <c r="V173" s="356">
        <f t="shared" si="603"/>
        <v>0.6</v>
      </c>
      <c r="W173" s="275" t="s">
        <v>1317</v>
      </c>
      <c r="X173" s="364">
        <f>IF(S173="No_existen",5*$X$10,Y173*$X$10)</f>
        <v>0.15000000000000002</v>
      </c>
      <c r="Y173" s="368">
        <f t="shared" ref="Y173" si="722">ROUND(AVERAGEIF(Z173:Z175,"&gt;0"),0)</f>
        <v>3</v>
      </c>
      <c r="Z173" s="335">
        <f t="shared" si="570"/>
        <v>2</v>
      </c>
      <c r="AA173" s="275" t="s">
        <v>331</v>
      </c>
      <c r="AB173" s="275"/>
      <c r="AC173" s="368">
        <f t="shared" ref="AC173" si="723">IF(S173="No_existen",5*$AC$10,AD173*$AC$10)</f>
        <v>0.15</v>
      </c>
      <c r="AD173" s="356">
        <f t="shared" ref="AD173" si="724">ROUND(AVERAGEIF(AE173:AE175,"&gt;0"),0)</f>
        <v>1</v>
      </c>
      <c r="AE173" s="336">
        <f t="shared" si="571"/>
        <v>1</v>
      </c>
      <c r="AF173" s="275" t="s">
        <v>307</v>
      </c>
      <c r="AG173" s="275" t="s">
        <v>1318</v>
      </c>
      <c r="AH173" s="368">
        <f t="shared" ref="AH173" si="725">IF(S173="No_existen",5*$AH$10,AI173*$AH$10)</f>
        <v>0.1</v>
      </c>
      <c r="AI173" s="356">
        <f t="shared" ref="AI173" si="726">ROUND(AVERAGEIF(AJ173:AJ175,"&gt;0"),0)</f>
        <v>1</v>
      </c>
      <c r="AJ173" s="336">
        <f t="shared" si="572"/>
        <v>1</v>
      </c>
      <c r="AK173" s="275" t="s">
        <v>304</v>
      </c>
      <c r="AL173" s="275" t="s">
        <v>315</v>
      </c>
      <c r="AM173" s="368">
        <f t="shared" ref="AM173" si="727">IF(S173="No_existen",5*$AM$10,AN173*$AM$10)</f>
        <v>0.1</v>
      </c>
      <c r="AN173" s="356">
        <f t="shared" ref="AN173" si="728">ROUND(AVERAGEIF(AO173:AO175,"&gt;0"),0)</f>
        <v>1</v>
      </c>
      <c r="AO173" s="336">
        <f t="shared" si="583"/>
        <v>1</v>
      </c>
      <c r="AP173" s="275" t="s">
        <v>592</v>
      </c>
      <c r="AQ173" s="356">
        <f t="shared" ref="AQ173" si="729">ROUND(AVERAGE(U173,Y173,AD173,AI173,AN173),0)</f>
        <v>1</v>
      </c>
      <c r="AR173" s="356" t="str">
        <f t="shared" ref="AR173" si="730">IF(AQ173&lt;1.5,"FUERTE",IF(AND(AQ173&gt;=1.5,AQ173&lt;2.5),"ACEPTABLE",IF(AQ173&gt;=5,"INEXISTENTE","DÉBIL")))</f>
        <v>FUERTE</v>
      </c>
      <c r="AS173" s="357">
        <f t="shared" ref="AS173" si="731">IF(R173=0,0,ROUND((R173*AQ173),0))</f>
        <v>20</v>
      </c>
      <c r="AT173" s="358" t="str">
        <f t="shared" ref="AT173" si="732">IF(AS173&gt;=36,"GRAVE", IF(AS173&lt;=10, "LEVE", "MODERADO"))</f>
        <v>MODERADO</v>
      </c>
      <c r="AU173" s="363" t="s">
        <v>1319</v>
      </c>
      <c r="AV173" s="369" t="s">
        <v>1320</v>
      </c>
      <c r="AW173" s="275" t="s">
        <v>91</v>
      </c>
      <c r="AX173" s="275" t="s">
        <v>1321</v>
      </c>
      <c r="AY173" s="159">
        <v>45275</v>
      </c>
      <c r="AZ173" s="159"/>
      <c r="BA173" s="344"/>
      <c r="BB173" s="286"/>
      <c r="BC173" s="286"/>
      <c r="BD173" s="286"/>
      <c r="BE173" s="286"/>
      <c r="BF173" s="286"/>
      <c r="BG173" s="286"/>
      <c r="BH173" s="286"/>
    </row>
    <row r="174" spans="1:60" ht="40.5" hidden="1" customHeight="1" x14ac:dyDescent="0.2">
      <c r="A174" s="362"/>
      <c r="B174" s="363"/>
      <c r="C174" s="356"/>
      <c r="D174" s="359"/>
      <c r="E174" s="356"/>
      <c r="F174" s="364"/>
      <c r="G174" s="275" t="s">
        <v>271</v>
      </c>
      <c r="H174" s="275" t="s">
        <v>35</v>
      </c>
      <c r="I174" s="161" t="s">
        <v>1322</v>
      </c>
      <c r="J174" s="364"/>
      <c r="K174" s="363"/>
      <c r="L174" s="363"/>
      <c r="M174" s="363"/>
      <c r="N174" s="364"/>
      <c r="O174" s="365"/>
      <c r="P174" s="364"/>
      <c r="Q174" s="365"/>
      <c r="R174" s="365"/>
      <c r="S174" s="162" t="s">
        <v>327</v>
      </c>
      <c r="T174" s="334">
        <f t="shared" si="569"/>
        <v>1</v>
      </c>
      <c r="U174" s="356"/>
      <c r="V174" s="356"/>
      <c r="W174" s="275" t="s">
        <v>1323</v>
      </c>
      <c r="X174" s="364"/>
      <c r="Y174" s="368"/>
      <c r="Z174" s="335">
        <f t="shared" si="570"/>
        <v>4</v>
      </c>
      <c r="AA174" s="275" t="s">
        <v>330</v>
      </c>
      <c r="AB174" s="275"/>
      <c r="AC174" s="368"/>
      <c r="AD174" s="356"/>
      <c r="AE174" s="336">
        <f t="shared" si="571"/>
        <v>1</v>
      </c>
      <c r="AF174" s="275" t="s">
        <v>307</v>
      </c>
      <c r="AG174" s="275" t="s">
        <v>1051</v>
      </c>
      <c r="AH174" s="368"/>
      <c r="AI174" s="356"/>
      <c r="AJ174" s="336">
        <f t="shared" si="572"/>
        <v>1</v>
      </c>
      <c r="AK174" s="275" t="s">
        <v>304</v>
      </c>
      <c r="AL174" s="275" t="s">
        <v>315</v>
      </c>
      <c r="AM174" s="368"/>
      <c r="AN174" s="356"/>
      <c r="AO174" s="336">
        <f t="shared" si="583"/>
        <v>1</v>
      </c>
      <c r="AP174" s="275" t="s">
        <v>592</v>
      </c>
      <c r="AQ174" s="356"/>
      <c r="AR174" s="356"/>
      <c r="AS174" s="357"/>
      <c r="AT174" s="358"/>
      <c r="AU174" s="363"/>
      <c r="AV174" s="363"/>
      <c r="AW174" s="275" t="s">
        <v>94</v>
      </c>
      <c r="AX174" s="275" t="s">
        <v>1324</v>
      </c>
      <c r="AY174" s="159">
        <v>45275</v>
      </c>
      <c r="AZ174" s="159"/>
      <c r="BA174" s="344"/>
      <c r="BB174" s="286"/>
      <c r="BC174" s="286"/>
      <c r="BD174" s="286"/>
      <c r="BE174" s="286"/>
      <c r="BF174" s="286"/>
      <c r="BG174" s="286"/>
      <c r="BH174" s="286"/>
    </row>
    <row r="175" spans="1:60" ht="40.5" hidden="1" customHeight="1" x14ac:dyDescent="0.2">
      <c r="A175" s="362"/>
      <c r="B175" s="363"/>
      <c r="C175" s="356"/>
      <c r="D175" s="359"/>
      <c r="E175" s="356"/>
      <c r="F175" s="364"/>
      <c r="G175" s="275" t="s">
        <v>271</v>
      </c>
      <c r="H175" s="275" t="s">
        <v>34</v>
      </c>
      <c r="I175" s="162" t="s">
        <v>1325</v>
      </c>
      <c r="J175" s="364"/>
      <c r="K175" s="363"/>
      <c r="L175" s="363"/>
      <c r="M175" s="363"/>
      <c r="N175" s="364"/>
      <c r="O175" s="365"/>
      <c r="P175" s="364"/>
      <c r="Q175" s="365"/>
      <c r="R175" s="365"/>
      <c r="S175" s="162" t="s">
        <v>327</v>
      </c>
      <c r="T175" s="334">
        <f t="shared" si="569"/>
        <v>1</v>
      </c>
      <c r="U175" s="356"/>
      <c r="V175" s="356"/>
      <c r="W175" s="275" t="s">
        <v>1326</v>
      </c>
      <c r="X175" s="364"/>
      <c r="Y175" s="368"/>
      <c r="Z175" s="335">
        <f t="shared" si="570"/>
        <v>2</v>
      </c>
      <c r="AA175" s="275" t="s">
        <v>331</v>
      </c>
      <c r="AB175" s="275"/>
      <c r="AC175" s="368"/>
      <c r="AD175" s="356"/>
      <c r="AE175" s="336">
        <f t="shared" si="571"/>
        <v>1</v>
      </c>
      <c r="AF175" s="275" t="s">
        <v>307</v>
      </c>
      <c r="AG175" s="275" t="s">
        <v>1318</v>
      </c>
      <c r="AH175" s="368"/>
      <c r="AI175" s="356"/>
      <c r="AJ175" s="336">
        <f t="shared" si="572"/>
        <v>1</v>
      </c>
      <c r="AK175" s="275" t="s">
        <v>304</v>
      </c>
      <c r="AL175" s="275" t="s">
        <v>313</v>
      </c>
      <c r="AM175" s="368"/>
      <c r="AN175" s="356"/>
      <c r="AO175" s="336">
        <f t="shared" si="583"/>
        <v>1</v>
      </c>
      <c r="AP175" s="275" t="s">
        <v>592</v>
      </c>
      <c r="AQ175" s="356"/>
      <c r="AR175" s="356"/>
      <c r="AS175" s="357"/>
      <c r="AT175" s="358"/>
      <c r="AU175" s="363"/>
      <c r="AV175" s="363"/>
      <c r="AW175" s="275" t="s">
        <v>94</v>
      </c>
      <c r="AX175" s="275" t="s">
        <v>1327</v>
      </c>
      <c r="AY175" s="159">
        <v>45275</v>
      </c>
      <c r="AZ175" s="159"/>
      <c r="BA175" s="344"/>
      <c r="BB175" s="286"/>
      <c r="BC175" s="286"/>
      <c r="BD175" s="286"/>
      <c r="BE175" s="286"/>
      <c r="BF175" s="286"/>
      <c r="BG175" s="286"/>
      <c r="BH175" s="286"/>
    </row>
    <row r="176" spans="1:60" ht="40.5" hidden="1" customHeight="1" x14ac:dyDescent="0.2">
      <c r="A176" s="362">
        <v>56</v>
      </c>
      <c r="B176" s="363" t="s">
        <v>191</v>
      </c>
      <c r="C176" s="356" t="str">
        <f>+VLOOKUP(B176,$A$770:$B$812,2,0)</f>
        <v>ALEXANDER MOLINA CABRERA</v>
      </c>
      <c r="D176" s="359" t="s">
        <v>154</v>
      </c>
      <c r="E176" s="356" t="str">
        <f>IF(D176=$D$740,$E$740,IF(D176=$D$741,$E$741,IF(D176=$D$742,$E$742,IF(D176=$D$743,$E$743,IF(D176=$D$744,$E$744,IF(D176=$D$745,$E$745,IF(D176=$D$746,$E$746,IF(D176=$D$747,$E$747,IF(D176=$D$748,$E$748,IF(D176=$D$749,$E$749,IF(D176=VICERRECTORÍA_ACADÉMICA_,$BF$740,IF(D176=_VICERRECTORÍA_INVESTIGACIONES_INNOVACIÓN_Y_EXTENSIÓN_,$BF$741,IF(D176=PLANEACIÓN_,$BF$742,IF(D176=VICERRECTORÍA_ADMINISTRATIVA_FINANCIERA_,$BF$743,IF(D176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6" s="364" t="s">
        <v>276</v>
      </c>
      <c r="G176" s="275" t="s">
        <v>271</v>
      </c>
      <c r="H176" s="275" t="s">
        <v>34</v>
      </c>
      <c r="I176" s="162" t="s">
        <v>1328</v>
      </c>
      <c r="J176" s="364" t="s">
        <v>108</v>
      </c>
      <c r="K176" s="364" t="s">
        <v>1329</v>
      </c>
      <c r="L176" s="364" t="s">
        <v>1330</v>
      </c>
      <c r="M176" s="364" t="s">
        <v>1331</v>
      </c>
      <c r="N176" s="364" t="s">
        <v>128</v>
      </c>
      <c r="O176" s="365">
        <f>IF(N176="ALTA",5,IF(N176="MEDIO ALTA",4,IF(N176="MEDIA",3,IF(N176="MEDIO BAJA",2,IF(N176="BAJA",1,0)))))</f>
        <v>1</v>
      </c>
      <c r="P176" s="364" t="s">
        <v>141</v>
      </c>
      <c r="Q176" s="365">
        <f>IF(P176="ALTO",5,IF(P176="MEDIO ALTO",4,IF(P176="MEDIO",3,IF(P176="MEDIO BAJO",2,IF(P176="BAJO",1,0)))))</f>
        <v>3</v>
      </c>
      <c r="R176" s="365">
        <f>Q176*O176</f>
        <v>3</v>
      </c>
      <c r="S176" s="162" t="s">
        <v>327</v>
      </c>
      <c r="T176" s="334">
        <f t="shared" si="569"/>
        <v>1</v>
      </c>
      <c r="U176" s="356">
        <f t="shared" ref="U176" si="733">ROUND(AVERAGEIF(T176:T178,"&gt;0"),0)</f>
        <v>1</v>
      </c>
      <c r="V176" s="356">
        <f t="shared" si="603"/>
        <v>0.6</v>
      </c>
      <c r="W176" s="275" t="s">
        <v>1332</v>
      </c>
      <c r="X176" s="364">
        <f>IF(S176="No_existen",5*$X$10,Y176*$X$10)</f>
        <v>0.05</v>
      </c>
      <c r="Y176" s="368">
        <f t="shared" ref="Y176" si="734">ROUND(AVERAGEIF(Z176:Z178,"&gt;0"),0)</f>
        <v>1</v>
      </c>
      <c r="Z176" s="335">
        <f t="shared" si="570"/>
        <v>1</v>
      </c>
      <c r="AA176" s="275" t="s">
        <v>332</v>
      </c>
      <c r="AB176" s="275" t="s">
        <v>1333</v>
      </c>
      <c r="AC176" s="368">
        <f t="shared" ref="AC176" si="735">IF(S176="No_existen",5*$AC$10,AD176*$AC$10)</f>
        <v>0.15</v>
      </c>
      <c r="AD176" s="356">
        <f t="shared" ref="AD176" si="736">ROUND(AVERAGEIF(AE176:AE178,"&gt;0"),0)</f>
        <v>1</v>
      </c>
      <c r="AE176" s="336">
        <f t="shared" si="571"/>
        <v>1</v>
      </c>
      <c r="AF176" s="275" t="s">
        <v>307</v>
      </c>
      <c r="AG176" s="275" t="s">
        <v>1334</v>
      </c>
      <c r="AH176" s="368">
        <f t="shared" ref="AH176" si="737">IF(S176="No_existen",5*$AH$10,AI176*$AH$10)</f>
        <v>0.1</v>
      </c>
      <c r="AI176" s="356">
        <f t="shared" ref="AI176" si="738">ROUND(AVERAGEIF(AJ176:AJ178,"&gt;0"),0)</f>
        <v>1</v>
      </c>
      <c r="AJ176" s="336">
        <f t="shared" si="572"/>
        <v>1</v>
      </c>
      <c r="AK176" s="275" t="s">
        <v>304</v>
      </c>
      <c r="AL176" s="275" t="s">
        <v>312</v>
      </c>
      <c r="AM176" s="368">
        <f t="shared" ref="AM176" si="739">IF(S176="No_existen",5*$AM$10,AN176*$AM$10)</f>
        <v>0.1</v>
      </c>
      <c r="AN176" s="356">
        <f t="shared" ref="AN176" si="740">ROUND(AVERAGEIF(AO176:AO178,"&gt;0"),0)</f>
        <v>1</v>
      </c>
      <c r="AO176" s="336">
        <f t="shared" si="583"/>
        <v>1</v>
      </c>
      <c r="AP176" s="275" t="s">
        <v>592</v>
      </c>
      <c r="AQ176" s="356">
        <f t="shared" ref="AQ176" si="741">ROUND(AVERAGE(U176,Y176,AD176,AI176,AN176),0)</f>
        <v>1</v>
      </c>
      <c r="AR176" s="356" t="str">
        <f t="shared" ref="AR176" si="742">IF(AQ176&lt;1.5,"FUERTE",IF(AND(AQ176&gt;=1.5,AQ176&lt;2.5),"ACEPTABLE",IF(AQ176&gt;=5,"INEXISTENTE","DÉBIL")))</f>
        <v>FUERTE</v>
      </c>
      <c r="AS176" s="357">
        <f t="shared" ref="AS176" si="743">IF(R176=0,0,ROUND((R176*AQ176),0))</f>
        <v>3</v>
      </c>
      <c r="AT176" s="358" t="str">
        <f t="shared" ref="AT176" si="744">IF(AS176&gt;=36,"GRAVE", IF(AS176&lt;=10, "LEVE", "MODERADO"))</f>
        <v>LEVE</v>
      </c>
      <c r="AU176" s="366" t="s">
        <v>1335</v>
      </c>
      <c r="AV176" s="367" t="s">
        <v>1336</v>
      </c>
      <c r="AW176" s="275" t="s">
        <v>90</v>
      </c>
      <c r="AX176" s="275"/>
      <c r="AY176" s="159"/>
      <c r="AZ176" s="159"/>
      <c r="BA176" s="344"/>
      <c r="BB176" s="286"/>
      <c r="BC176" s="286"/>
      <c r="BD176" s="286"/>
      <c r="BE176" s="286"/>
      <c r="BF176" s="286"/>
      <c r="BG176" s="286"/>
      <c r="BH176" s="286"/>
    </row>
    <row r="177" spans="1:60" ht="40.5" hidden="1" customHeight="1" x14ac:dyDescent="0.2">
      <c r="A177" s="362"/>
      <c r="B177" s="363"/>
      <c r="C177" s="356"/>
      <c r="D177" s="359"/>
      <c r="E177" s="356"/>
      <c r="F177" s="364"/>
      <c r="G177" s="275" t="s">
        <v>271</v>
      </c>
      <c r="H177" s="275" t="s">
        <v>35</v>
      </c>
      <c r="I177" s="162" t="s">
        <v>1337</v>
      </c>
      <c r="J177" s="364"/>
      <c r="K177" s="364"/>
      <c r="L177" s="364"/>
      <c r="M177" s="364"/>
      <c r="N177" s="364"/>
      <c r="O177" s="365"/>
      <c r="P177" s="364"/>
      <c r="Q177" s="365"/>
      <c r="R177" s="365"/>
      <c r="S177" s="162" t="s">
        <v>327</v>
      </c>
      <c r="T177" s="334">
        <f t="shared" si="569"/>
        <v>1</v>
      </c>
      <c r="U177" s="356"/>
      <c r="V177" s="356"/>
      <c r="W177" s="275" t="s">
        <v>1338</v>
      </c>
      <c r="X177" s="364"/>
      <c r="Y177" s="368"/>
      <c r="Z177" s="335">
        <f t="shared" si="570"/>
        <v>1</v>
      </c>
      <c r="AA177" s="275" t="s">
        <v>332</v>
      </c>
      <c r="AB177" s="275" t="s">
        <v>1339</v>
      </c>
      <c r="AC177" s="368"/>
      <c r="AD177" s="356"/>
      <c r="AE177" s="336">
        <f t="shared" si="571"/>
        <v>1</v>
      </c>
      <c r="AF177" s="275" t="s">
        <v>307</v>
      </c>
      <c r="AG177" s="275" t="s">
        <v>1340</v>
      </c>
      <c r="AH177" s="368"/>
      <c r="AI177" s="356"/>
      <c r="AJ177" s="336">
        <f t="shared" si="572"/>
        <v>1</v>
      </c>
      <c r="AK177" s="275" t="s">
        <v>304</v>
      </c>
      <c r="AL177" s="275" t="s">
        <v>312</v>
      </c>
      <c r="AM177" s="368"/>
      <c r="AN177" s="356"/>
      <c r="AO177" s="336">
        <f t="shared" si="583"/>
        <v>1</v>
      </c>
      <c r="AP177" s="275" t="s">
        <v>592</v>
      </c>
      <c r="AQ177" s="356"/>
      <c r="AR177" s="356"/>
      <c r="AS177" s="357"/>
      <c r="AT177" s="358"/>
      <c r="AU177" s="366"/>
      <c r="AV177" s="366"/>
      <c r="AW177" s="275" t="s">
        <v>90</v>
      </c>
      <c r="AX177" s="275"/>
      <c r="AY177" s="159"/>
      <c r="AZ177" s="159"/>
      <c r="BA177" s="344"/>
      <c r="BB177" s="286"/>
      <c r="BC177" s="286"/>
      <c r="BD177" s="286"/>
      <c r="BE177" s="286"/>
      <c r="BF177" s="286"/>
      <c r="BG177" s="286"/>
      <c r="BH177" s="286"/>
    </row>
    <row r="178" spans="1:60" ht="40.5" hidden="1" customHeight="1" x14ac:dyDescent="0.2">
      <c r="A178" s="362"/>
      <c r="B178" s="363"/>
      <c r="C178" s="356"/>
      <c r="D178" s="359"/>
      <c r="E178" s="356"/>
      <c r="F178" s="364"/>
      <c r="G178" s="275"/>
      <c r="H178" s="275"/>
      <c r="I178" s="161"/>
      <c r="J178" s="364"/>
      <c r="K178" s="364"/>
      <c r="L178" s="364"/>
      <c r="M178" s="364"/>
      <c r="N178" s="364"/>
      <c r="O178" s="365"/>
      <c r="P178" s="364"/>
      <c r="Q178" s="365"/>
      <c r="R178" s="365"/>
      <c r="S178" s="162"/>
      <c r="T178" s="334">
        <f t="shared" si="569"/>
        <v>0</v>
      </c>
      <c r="U178" s="356"/>
      <c r="V178" s="356"/>
      <c r="W178" s="275"/>
      <c r="X178" s="364"/>
      <c r="Y178" s="368"/>
      <c r="Z178" s="335">
        <f t="shared" si="570"/>
        <v>0</v>
      </c>
      <c r="AA178" s="275"/>
      <c r="AB178" s="275"/>
      <c r="AC178" s="368"/>
      <c r="AD178" s="356"/>
      <c r="AE178" s="336">
        <f t="shared" si="571"/>
        <v>0</v>
      </c>
      <c r="AF178" s="275"/>
      <c r="AG178" s="275"/>
      <c r="AH178" s="368"/>
      <c r="AI178" s="356"/>
      <c r="AJ178" s="336">
        <f t="shared" si="572"/>
        <v>0</v>
      </c>
      <c r="AK178" s="275"/>
      <c r="AL178" s="275"/>
      <c r="AM178" s="368"/>
      <c r="AN178" s="356"/>
      <c r="AO178" s="336">
        <f t="shared" si="583"/>
        <v>0</v>
      </c>
      <c r="AP178" s="275"/>
      <c r="AQ178" s="356"/>
      <c r="AR178" s="356"/>
      <c r="AS178" s="357"/>
      <c r="AT178" s="358"/>
      <c r="AU178" s="366"/>
      <c r="AV178" s="366"/>
      <c r="AW178" s="275" t="s">
        <v>90</v>
      </c>
      <c r="AX178" s="275"/>
      <c r="AY178" s="159"/>
      <c r="AZ178" s="159"/>
      <c r="BA178" s="344"/>
      <c r="BB178" s="286"/>
      <c r="BC178" s="286"/>
      <c r="BD178" s="286"/>
      <c r="BE178" s="286"/>
      <c r="BF178" s="286"/>
      <c r="BG178" s="286"/>
      <c r="BH178" s="286"/>
    </row>
    <row r="179" spans="1:60" ht="40.5" hidden="1" customHeight="1" x14ac:dyDescent="0.2">
      <c r="A179" s="362">
        <v>57</v>
      </c>
      <c r="B179" s="363" t="s">
        <v>191</v>
      </c>
      <c r="C179" s="356" t="str">
        <f>+VLOOKUP(B179,$A$770:$B$812,2,0)</f>
        <v>ALEXANDER MOLINA CABRERA</v>
      </c>
      <c r="D179" s="359" t="s">
        <v>154</v>
      </c>
      <c r="E179" s="356" t="str">
        <f>IF(D179=$D$740,$E$740,IF(D179=$D$741,$E$741,IF(D179=$D$742,$E$742,IF(D179=$D$743,$E$743,IF(D179=$D$744,$E$744,IF(D179=$D$745,$E$745,IF(D179=$D$746,$E$746,IF(D179=$D$747,$E$747,IF(D179=$D$748,$E$748,IF(D179=$D$749,$E$749,IF(D179=VICERRECTORÍA_ACADÉMICA_,$BF$740,IF(D179=_VICERRECTORÍA_INVESTIGACIONES_INNOVACIÓN_Y_EXTENSIÓN_,$BF$741,IF(D179=PLANEACIÓN_,$BF$742,IF(D179=VICERRECTORÍA_ADMINISTRATIVA_FINANCIERA_,$BF$743,IF(D179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9" s="364" t="s">
        <v>276</v>
      </c>
      <c r="G179" s="275" t="s">
        <v>271</v>
      </c>
      <c r="H179" s="275" t="s">
        <v>35</v>
      </c>
      <c r="I179" s="162" t="s">
        <v>1341</v>
      </c>
      <c r="J179" s="364" t="s">
        <v>108</v>
      </c>
      <c r="K179" s="364" t="s">
        <v>1342</v>
      </c>
      <c r="L179" s="364" t="s">
        <v>1343</v>
      </c>
      <c r="M179" s="364" t="s">
        <v>1344</v>
      </c>
      <c r="N179" s="364" t="s">
        <v>105</v>
      </c>
      <c r="O179" s="365">
        <f t="shared" ref="O179" si="745">IF(N179="ALTA",5,IF(N179="MEDIO ALTA",4,IF(N179="MEDIA",3,IF(N179="MEDIO BAJA",2,IF(N179="BAJA",1,0)))))</f>
        <v>3</v>
      </c>
      <c r="P179" s="364" t="s">
        <v>144</v>
      </c>
      <c r="Q179" s="365">
        <f t="shared" ref="Q179:Q185" si="746">IF(P179="ALTO",5,IF(P179="MEDIO ALTO",4,IF(P179="MEDIO",3,IF(P179="MEDIO BAJO",2,IF(P179="BAJO",1,0)))))</f>
        <v>4</v>
      </c>
      <c r="R179" s="365">
        <f>Q179*O179</f>
        <v>12</v>
      </c>
      <c r="S179" s="162" t="s">
        <v>327</v>
      </c>
      <c r="T179" s="334">
        <f t="shared" si="569"/>
        <v>1</v>
      </c>
      <c r="U179" s="356">
        <f t="shared" ref="U179" si="747">ROUND(AVERAGEIF(T179:T181,"&gt;0"),0)</f>
        <v>2</v>
      </c>
      <c r="V179" s="356">
        <f t="shared" si="603"/>
        <v>1.2</v>
      </c>
      <c r="W179" s="275" t="s">
        <v>1345</v>
      </c>
      <c r="X179" s="364">
        <f>IF(S179="No_existen",5*$X$10,Y179*$X$10)</f>
        <v>0.05</v>
      </c>
      <c r="Y179" s="368">
        <f t="shared" ref="Y179" si="748">ROUND(AVERAGEIF(Z179:Z181,"&gt;0"),0)</f>
        <v>1</v>
      </c>
      <c r="Z179" s="335">
        <f t="shared" si="570"/>
        <v>1</v>
      </c>
      <c r="AA179" s="275" t="s">
        <v>332</v>
      </c>
      <c r="AB179" s="275" t="s">
        <v>1339</v>
      </c>
      <c r="AC179" s="368">
        <f t="shared" ref="AC179" si="749">IF(S179="No_existen",5*$AC$10,AD179*$AC$10)</f>
        <v>0.15</v>
      </c>
      <c r="AD179" s="356">
        <f t="shared" ref="AD179" si="750">ROUND(AVERAGEIF(AE179:AE181,"&gt;0"),0)</f>
        <v>1</v>
      </c>
      <c r="AE179" s="336">
        <f t="shared" si="571"/>
        <v>1</v>
      </c>
      <c r="AF179" s="275" t="s">
        <v>307</v>
      </c>
      <c r="AG179" s="275" t="s">
        <v>1318</v>
      </c>
      <c r="AH179" s="368">
        <f t="shared" ref="AH179" si="751">IF(S179="No_existen",5*$AH$10,AI179*$AH$10)</f>
        <v>0.1</v>
      </c>
      <c r="AI179" s="356">
        <f t="shared" ref="AI179" si="752">ROUND(AVERAGEIF(AJ179:AJ181,"&gt;0"),0)</f>
        <v>1</v>
      </c>
      <c r="AJ179" s="336">
        <f t="shared" si="572"/>
        <v>1</v>
      </c>
      <c r="AK179" s="275" t="s">
        <v>304</v>
      </c>
      <c r="AL179" s="275" t="s">
        <v>312</v>
      </c>
      <c r="AM179" s="368">
        <f t="shared" ref="AM179" si="753">IF(S179="No_existen",5*$AM$10,AN179*$AM$10)</f>
        <v>0.1</v>
      </c>
      <c r="AN179" s="356">
        <f t="shared" ref="AN179" si="754">ROUND(AVERAGEIF(AO179:AO181,"&gt;0"),0)</f>
        <v>1</v>
      </c>
      <c r="AO179" s="336">
        <f t="shared" si="583"/>
        <v>1</v>
      </c>
      <c r="AP179" s="275" t="s">
        <v>592</v>
      </c>
      <c r="AQ179" s="356">
        <f t="shared" ref="AQ179" si="755">ROUND(AVERAGE(U179,Y179,AD179,AI179,AN179),0)</f>
        <v>1</v>
      </c>
      <c r="AR179" s="356" t="str">
        <f t="shared" ref="AR179" si="756">IF(AQ179&lt;1.5,"FUERTE",IF(AND(AQ179&gt;=1.5,AQ179&lt;2.5),"ACEPTABLE",IF(AQ179&gt;=5,"INEXISTENTE","DÉBIL")))</f>
        <v>FUERTE</v>
      </c>
      <c r="AS179" s="357">
        <f t="shared" ref="AS179" si="757">IF(R179=0,0,ROUND((R179*AQ179),0))</f>
        <v>12</v>
      </c>
      <c r="AT179" s="358" t="str">
        <f t="shared" ref="AT179" si="758">IF(AS179&gt;=36,"GRAVE", IF(AS179&lt;=10, "LEVE", "MODERADO"))</f>
        <v>MODERADO</v>
      </c>
      <c r="AU179" s="366" t="s">
        <v>1346</v>
      </c>
      <c r="AV179" s="366" t="s">
        <v>1347</v>
      </c>
      <c r="AW179" s="275" t="s">
        <v>93</v>
      </c>
      <c r="AX179" s="275" t="s">
        <v>1348</v>
      </c>
      <c r="AY179" s="159">
        <v>45275</v>
      </c>
      <c r="AZ179" s="159"/>
      <c r="BA179" s="344" t="s">
        <v>1349</v>
      </c>
      <c r="BB179" s="286"/>
      <c r="BC179" s="286"/>
      <c r="BD179" s="286"/>
      <c r="BE179" s="286"/>
      <c r="BF179" s="286"/>
      <c r="BG179" s="286"/>
      <c r="BH179" s="286"/>
    </row>
    <row r="180" spans="1:60" ht="40.5" hidden="1" customHeight="1" x14ac:dyDescent="0.2">
      <c r="A180" s="362"/>
      <c r="B180" s="363"/>
      <c r="C180" s="356"/>
      <c r="D180" s="359"/>
      <c r="E180" s="356"/>
      <c r="F180" s="364"/>
      <c r="G180" s="275" t="s">
        <v>271</v>
      </c>
      <c r="H180" s="275" t="s">
        <v>35</v>
      </c>
      <c r="I180" s="162" t="s">
        <v>1337</v>
      </c>
      <c r="J180" s="364"/>
      <c r="K180" s="364"/>
      <c r="L180" s="364"/>
      <c r="M180" s="364"/>
      <c r="N180" s="364"/>
      <c r="O180" s="365"/>
      <c r="P180" s="364"/>
      <c r="Q180" s="365"/>
      <c r="R180" s="365"/>
      <c r="S180" s="162" t="s">
        <v>326</v>
      </c>
      <c r="T180" s="334">
        <f t="shared" si="569"/>
        <v>2</v>
      </c>
      <c r="U180" s="356"/>
      <c r="V180" s="356"/>
      <c r="W180" s="275" t="s">
        <v>1350</v>
      </c>
      <c r="X180" s="364"/>
      <c r="Y180" s="368"/>
      <c r="Z180" s="335">
        <f t="shared" si="570"/>
        <v>1</v>
      </c>
      <c r="AA180" s="275" t="s">
        <v>332</v>
      </c>
      <c r="AB180" s="275" t="s">
        <v>1351</v>
      </c>
      <c r="AC180" s="368"/>
      <c r="AD180" s="356"/>
      <c r="AE180" s="336">
        <f t="shared" si="571"/>
        <v>1</v>
      </c>
      <c r="AF180" s="275" t="s">
        <v>307</v>
      </c>
      <c r="AG180" s="275" t="s">
        <v>1318</v>
      </c>
      <c r="AH180" s="368"/>
      <c r="AI180" s="356"/>
      <c r="AJ180" s="336">
        <f t="shared" si="572"/>
        <v>1</v>
      </c>
      <c r="AK180" s="275" t="s">
        <v>304</v>
      </c>
      <c r="AL180" s="275" t="s">
        <v>312</v>
      </c>
      <c r="AM180" s="368"/>
      <c r="AN180" s="356"/>
      <c r="AO180" s="336">
        <f t="shared" si="583"/>
        <v>1</v>
      </c>
      <c r="AP180" s="275" t="s">
        <v>592</v>
      </c>
      <c r="AQ180" s="356"/>
      <c r="AR180" s="356"/>
      <c r="AS180" s="357"/>
      <c r="AT180" s="358"/>
      <c r="AU180" s="366"/>
      <c r="AV180" s="366"/>
      <c r="AW180" s="275" t="s">
        <v>93</v>
      </c>
      <c r="AX180" s="275" t="s">
        <v>1352</v>
      </c>
      <c r="AY180" s="159">
        <v>45275</v>
      </c>
      <c r="AZ180" s="159"/>
      <c r="BA180" s="344" t="s">
        <v>1349</v>
      </c>
      <c r="BB180" s="286"/>
      <c r="BC180" s="286"/>
      <c r="BD180" s="286"/>
      <c r="BE180" s="286"/>
      <c r="BF180" s="286"/>
      <c r="BG180" s="286"/>
      <c r="BH180" s="286"/>
    </row>
    <row r="181" spans="1:60" ht="40.5" hidden="1" customHeight="1" x14ac:dyDescent="0.2">
      <c r="A181" s="362"/>
      <c r="B181" s="363"/>
      <c r="C181" s="356"/>
      <c r="D181" s="359"/>
      <c r="E181" s="356"/>
      <c r="F181" s="364"/>
      <c r="G181" s="275"/>
      <c r="H181" s="275"/>
      <c r="I181" s="162"/>
      <c r="J181" s="364"/>
      <c r="K181" s="364"/>
      <c r="L181" s="364"/>
      <c r="M181" s="364"/>
      <c r="N181" s="364"/>
      <c r="O181" s="365"/>
      <c r="P181" s="364"/>
      <c r="Q181" s="365"/>
      <c r="R181" s="365"/>
      <c r="S181" s="162"/>
      <c r="T181" s="334">
        <f t="shared" si="569"/>
        <v>0</v>
      </c>
      <c r="U181" s="356"/>
      <c r="V181" s="356"/>
      <c r="W181" s="275"/>
      <c r="X181" s="364"/>
      <c r="Y181" s="368"/>
      <c r="Z181" s="335">
        <f t="shared" si="570"/>
        <v>0</v>
      </c>
      <c r="AA181" s="275"/>
      <c r="AB181" s="275"/>
      <c r="AC181" s="368"/>
      <c r="AD181" s="356"/>
      <c r="AE181" s="336">
        <f t="shared" si="571"/>
        <v>0</v>
      </c>
      <c r="AF181" s="275"/>
      <c r="AG181" s="275"/>
      <c r="AH181" s="368"/>
      <c r="AI181" s="356"/>
      <c r="AJ181" s="336">
        <f t="shared" si="572"/>
        <v>0</v>
      </c>
      <c r="AK181" s="275"/>
      <c r="AL181" s="275"/>
      <c r="AM181" s="368"/>
      <c r="AN181" s="356"/>
      <c r="AO181" s="336">
        <f t="shared" si="583"/>
        <v>0</v>
      </c>
      <c r="AP181" s="275"/>
      <c r="AQ181" s="356"/>
      <c r="AR181" s="356"/>
      <c r="AS181" s="357"/>
      <c r="AT181" s="358"/>
      <c r="AU181" s="366"/>
      <c r="AV181" s="366"/>
      <c r="AW181" s="275"/>
      <c r="AX181" s="275"/>
      <c r="AY181" s="159"/>
      <c r="AZ181" s="159"/>
      <c r="BA181" s="344"/>
      <c r="BB181" s="286"/>
      <c r="BC181" s="286"/>
      <c r="BD181" s="286"/>
      <c r="BE181" s="286"/>
      <c r="BF181" s="286"/>
      <c r="BG181" s="286"/>
      <c r="BH181" s="286"/>
    </row>
    <row r="182" spans="1:60" ht="40.5" hidden="1" customHeight="1" x14ac:dyDescent="0.2">
      <c r="A182" s="362">
        <v>58</v>
      </c>
      <c r="B182" s="363" t="s">
        <v>191</v>
      </c>
      <c r="C182" s="356" t="str">
        <f>+VLOOKUP(B182,$A$770:$B$812,2,0)</f>
        <v>ALEXANDER MOLINA CABRERA</v>
      </c>
      <c r="D182" s="359" t="s">
        <v>154</v>
      </c>
      <c r="E182" s="356" t="str">
        <f>IF(D182=$D$740,$E$740,IF(D182=$D$741,$E$741,IF(D182=$D$742,$E$742,IF(D182=$D$743,$E$743,IF(D182=$D$744,$E$744,IF(D182=$D$745,$E$745,IF(D182=$D$746,$E$746,IF(D182=$D$747,$E$747,IF(D182=$D$748,$E$748,IF(D182=$D$749,$E$749,IF(D182=VICERRECTORÍA_ACADÉMICA_,$BF$740,IF(D182=_VICERRECTORÍA_INVESTIGACIONES_INNOVACIÓN_Y_EXTENSIÓN_,$BF$741,IF(D182=PLANEACIÓN_,$BF$742,IF(D182=VICERRECTORÍA_ADMINISTRATIVA_FINANCIERA_,$BF$743,IF(D182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82" s="364" t="s">
        <v>276</v>
      </c>
      <c r="G182" s="275" t="s">
        <v>271</v>
      </c>
      <c r="H182" s="275" t="s">
        <v>36</v>
      </c>
      <c r="I182" s="163" t="s">
        <v>1353</v>
      </c>
      <c r="J182" s="364" t="s">
        <v>108</v>
      </c>
      <c r="K182" s="363" t="s">
        <v>1354</v>
      </c>
      <c r="L182" s="363" t="s">
        <v>1355</v>
      </c>
      <c r="M182" s="363" t="s">
        <v>1356</v>
      </c>
      <c r="N182" s="364" t="s">
        <v>128</v>
      </c>
      <c r="O182" s="365">
        <f t="shared" ref="O182" si="759">IF(N182="ALTA",5,IF(N182="MEDIO ALTA",4,IF(N182="MEDIA",3,IF(N182="MEDIO BAJA",2,IF(N182="BAJA",1,0)))))</f>
        <v>1</v>
      </c>
      <c r="P182" s="364" t="s">
        <v>145</v>
      </c>
      <c r="Q182" s="365">
        <f t="shared" si="746"/>
        <v>2</v>
      </c>
      <c r="R182" s="365">
        <f>Q182*O182</f>
        <v>2</v>
      </c>
      <c r="S182" s="162" t="s">
        <v>327</v>
      </c>
      <c r="T182" s="334">
        <f t="shared" si="569"/>
        <v>1</v>
      </c>
      <c r="U182" s="356">
        <f t="shared" ref="U182" si="760">ROUND(AVERAGEIF(T182:T184,"&gt;0"),0)</f>
        <v>2</v>
      </c>
      <c r="V182" s="356">
        <f t="shared" si="603"/>
        <v>1.2</v>
      </c>
      <c r="W182" s="275" t="s">
        <v>1357</v>
      </c>
      <c r="X182" s="364">
        <f>IF(S182="No_existen",5*$X$10,Y182*$X$10)</f>
        <v>0.15000000000000002</v>
      </c>
      <c r="Y182" s="368">
        <f t="shared" ref="Y182" si="761">ROUND(AVERAGEIF(Z182:Z184,"&gt;0"),0)</f>
        <v>3</v>
      </c>
      <c r="Z182" s="335">
        <f t="shared" si="570"/>
        <v>1</v>
      </c>
      <c r="AA182" s="275" t="s">
        <v>332</v>
      </c>
      <c r="AB182" s="275" t="s">
        <v>1358</v>
      </c>
      <c r="AC182" s="368">
        <f t="shared" ref="AC182" si="762">IF(S182="No_existen",5*$AC$10,AD182*$AC$10)</f>
        <v>0.15</v>
      </c>
      <c r="AD182" s="356">
        <f t="shared" ref="AD182" si="763">ROUND(AVERAGEIF(AE182:AE184,"&gt;0"),0)</f>
        <v>1</v>
      </c>
      <c r="AE182" s="336">
        <f t="shared" si="571"/>
        <v>1</v>
      </c>
      <c r="AF182" s="275" t="s">
        <v>307</v>
      </c>
      <c r="AG182" s="275" t="s">
        <v>1359</v>
      </c>
      <c r="AH182" s="368">
        <f t="shared" ref="AH182" si="764">IF(S182="No_existen",5*$AH$10,AI182*$AH$10)</f>
        <v>0.1</v>
      </c>
      <c r="AI182" s="356">
        <f t="shared" ref="AI182" si="765">ROUND(AVERAGEIF(AJ182:AJ184,"&gt;0"),0)</f>
        <v>1</v>
      </c>
      <c r="AJ182" s="336">
        <f t="shared" si="572"/>
        <v>1</v>
      </c>
      <c r="AK182" s="275" t="s">
        <v>304</v>
      </c>
      <c r="AL182" s="275" t="s">
        <v>318</v>
      </c>
      <c r="AM182" s="368">
        <f t="shared" ref="AM182" si="766">IF(S182="No_existen",5*$AM$10,AN182*$AM$10)</f>
        <v>0.1</v>
      </c>
      <c r="AN182" s="356">
        <f t="shared" ref="AN182" si="767">ROUND(AVERAGEIF(AO182:AO184,"&gt;0"),0)</f>
        <v>1</v>
      </c>
      <c r="AO182" s="336">
        <f t="shared" si="583"/>
        <v>1</v>
      </c>
      <c r="AP182" s="275" t="s">
        <v>592</v>
      </c>
      <c r="AQ182" s="356">
        <f t="shared" ref="AQ182" si="768">ROUND(AVERAGE(U182,Y182,AD182,AI182,AN182),0)</f>
        <v>2</v>
      </c>
      <c r="AR182" s="356" t="str">
        <f t="shared" ref="AR182" si="769">IF(AQ182&lt;1.5,"FUERTE",IF(AND(AQ182&gt;=1.5,AQ182&lt;2.5),"ACEPTABLE",IF(AQ182&gt;=5,"INEXISTENTE","DÉBIL")))</f>
        <v>ACEPTABLE</v>
      </c>
      <c r="AS182" s="357">
        <f t="shared" ref="AS182" si="770">IF(R182=0,0,ROUND((R182*AQ182),0))</f>
        <v>4</v>
      </c>
      <c r="AT182" s="358" t="str">
        <f t="shared" ref="AT182" si="771">IF(AS182&gt;=36,"GRAVE", IF(AS182&lt;=10, "LEVE", "MODERADO"))</f>
        <v>LEVE</v>
      </c>
      <c r="AU182" s="366" t="s">
        <v>1360</v>
      </c>
      <c r="AV182" s="366" t="s">
        <v>1361</v>
      </c>
      <c r="AW182" s="275" t="s">
        <v>90</v>
      </c>
      <c r="AX182" s="275"/>
      <c r="AY182" s="159"/>
      <c r="AZ182" s="159"/>
      <c r="BA182" s="344"/>
      <c r="BB182" s="286"/>
      <c r="BC182" s="286"/>
      <c r="BD182" s="286"/>
      <c r="BE182" s="286"/>
      <c r="BF182" s="286"/>
      <c r="BG182" s="286"/>
      <c r="BH182" s="286"/>
    </row>
    <row r="183" spans="1:60" ht="40.5" hidden="1" customHeight="1" x14ac:dyDescent="0.2">
      <c r="A183" s="362"/>
      <c r="B183" s="363"/>
      <c r="C183" s="356"/>
      <c r="D183" s="359"/>
      <c r="E183" s="356"/>
      <c r="F183" s="364"/>
      <c r="G183" s="275" t="s">
        <v>271</v>
      </c>
      <c r="H183" s="275" t="s">
        <v>35</v>
      </c>
      <c r="I183" s="163" t="s">
        <v>1362</v>
      </c>
      <c r="J183" s="364"/>
      <c r="K183" s="363"/>
      <c r="L183" s="363"/>
      <c r="M183" s="363"/>
      <c r="N183" s="364"/>
      <c r="O183" s="365"/>
      <c r="P183" s="364"/>
      <c r="Q183" s="365"/>
      <c r="R183" s="365"/>
      <c r="S183" s="162" t="s">
        <v>327</v>
      </c>
      <c r="T183" s="334">
        <f t="shared" si="569"/>
        <v>1</v>
      </c>
      <c r="U183" s="356"/>
      <c r="V183" s="356"/>
      <c r="W183" s="275" t="s">
        <v>1363</v>
      </c>
      <c r="X183" s="364"/>
      <c r="Y183" s="368"/>
      <c r="Z183" s="335">
        <f t="shared" si="570"/>
        <v>4</v>
      </c>
      <c r="AA183" s="275" t="s">
        <v>330</v>
      </c>
      <c r="AB183" s="275"/>
      <c r="AC183" s="368"/>
      <c r="AD183" s="356"/>
      <c r="AE183" s="336">
        <f t="shared" si="571"/>
        <v>1</v>
      </c>
      <c r="AF183" s="275" t="s">
        <v>307</v>
      </c>
      <c r="AG183" s="275" t="s">
        <v>1051</v>
      </c>
      <c r="AH183" s="368"/>
      <c r="AI183" s="356"/>
      <c r="AJ183" s="336">
        <f t="shared" si="572"/>
        <v>1</v>
      </c>
      <c r="AK183" s="275" t="s">
        <v>304</v>
      </c>
      <c r="AL183" s="275" t="s">
        <v>312</v>
      </c>
      <c r="AM183" s="368"/>
      <c r="AN183" s="356"/>
      <c r="AO183" s="336">
        <f t="shared" si="583"/>
        <v>1</v>
      </c>
      <c r="AP183" s="275" t="s">
        <v>592</v>
      </c>
      <c r="AQ183" s="356"/>
      <c r="AR183" s="356"/>
      <c r="AS183" s="357"/>
      <c r="AT183" s="358"/>
      <c r="AU183" s="366"/>
      <c r="AV183" s="366"/>
      <c r="AW183" s="275" t="s">
        <v>90</v>
      </c>
      <c r="AX183" s="275"/>
      <c r="AY183" s="159"/>
      <c r="AZ183" s="159"/>
      <c r="BA183" s="344"/>
      <c r="BB183" s="286"/>
      <c r="BC183" s="286"/>
      <c r="BD183" s="286"/>
      <c r="BE183" s="286"/>
      <c r="BF183" s="286"/>
      <c r="BG183" s="286"/>
      <c r="BH183" s="286"/>
    </row>
    <row r="184" spans="1:60" ht="40.5" hidden="1" customHeight="1" x14ac:dyDescent="0.2">
      <c r="A184" s="362"/>
      <c r="B184" s="363"/>
      <c r="C184" s="356"/>
      <c r="D184" s="359"/>
      <c r="E184" s="356"/>
      <c r="F184" s="364"/>
      <c r="G184" s="275" t="s">
        <v>271</v>
      </c>
      <c r="H184" s="275" t="s">
        <v>35</v>
      </c>
      <c r="I184" s="275" t="s">
        <v>1364</v>
      </c>
      <c r="J184" s="364"/>
      <c r="K184" s="363"/>
      <c r="L184" s="363"/>
      <c r="M184" s="363"/>
      <c r="N184" s="364"/>
      <c r="O184" s="365"/>
      <c r="P184" s="364"/>
      <c r="Q184" s="365"/>
      <c r="R184" s="365"/>
      <c r="S184" s="162" t="s">
        <v>398</v>
      </c>
      <c r="T184" s="334">
        <f t="shared" si="569"/>
        <v>4</v>
      </c>
      <c r="U184" s="356"/>
      <c r="V184" s="356"/>
      <c r="W184" s="275" t="s">
        <v>1365</v>
      </c>
      <c r="X184" s="364"/>
      <c r="Y184" s="368"/>
      <c r="Z184" s="335">
        <f t="shared" si="570"/>
        <v>4</v>
      </c>
      <c r="AA184" s="275" t="s">
        <v>330</v>
      </c>
      <c r="AB184" s="275"/>
      <c r="AC184" s="368"/>
      <c r="AD184" s="356"/>
      <c r="AE184" s="336">
        <f t="shared" si="571"/>
        <v>1</v>
      </c>
      <c r="AF184" s="275" t="s">
        <v>307</v>
      </c>
      <c r="AG184" s="275" t="s">
        <v>1051</v>
      </c>
      <c r="AH184" s="368"/>
      <c r="AI184" s="356"/>
      <c r="AJ184" s="336">
        <f t="shared" si="572"/>
        <v>1</v>
      </c>
      <c r="AK184" s="275" t="s">
        <v>304</v>
      </c>
      <c r="AL184" s="275" t="s">
        <v>312</v>
      </c>
      <c r="AM184" s="368"/>
      <c r="AN184" s="356"/>
      <c r="AO184" s="336">
        <f t="shared" si="583"/>
        <v>1</v>
      </c>
      <c r="AP184" s="275" t="s">
        <v>592</v>
      </c>
      <c r="AQ184" s="356"/>
      <c r="AR184" s="356"/>
      <c r="AS184" s="357"/>
      <c r="AT184" s="358"/>
      <c r="AU184" s="366"/>
      <c r="AV184" s="366"/>
      <c r="AW184" s="275" t="s">
        <v>90</v>
      </c>
      <c r="AX184" s="275"/>
      <c r="AY184" s="159"/>
      <c r="AZ184" s="159"/>
      <c r="BA184" s="344"/>
      <c r="BB184" s="286"/>
      <c r="BC184" s="286"/>
      <c r="BD184" s="286"/>
      <c r="BE184" s="286"/>
      <c r="BF184" s="286"/>
      <c r="BG184" s="286"/>
      <c r="BH184" s="286"/>
    </row>
    <row r="185" spans="1:60" ht="40.5" hidden="1" customHeight="1" x14ac:dyDescent="0.2">
      <c r="A185" s="362">
        <v>59</v>
      </c>
      <c r="B185" s="363" t="s">
        <v>191</v>
      </c>
      <c r="C185" s="356" t="str">
        <f>+VLOOKUP(B185,$A$770:$B$812,2,0)</f>
        <v>ALEXANDER MOLINA CABRERA</v>
      </c>
      <c r="D185" s="359" t="s">
        <v>171</v>
      </c>
      <c r="E185" s="356" t="str">
        <f>IF(D185=$D$740,$E$740,IF(D185=$D$741,$E$741,IF(D185=$D$742,$E$742,IF(D185=$D$743,$E$743,IF(D185=$D$744,$E$744,IF(D185=$D$745,$E$745,IF(D185=$D$746,$E$746,IF(D185=$D$747,$E$747,IF(D185=$D$748,$E$748,IF(D185=$D$749,$E$749,IF(D185=VICERRECTORÍA_ACADÉMICA_,$BF$740,IF(D185=_VICERRECTORÍA_INVESTIGACIONES_INNOVACIÓN_Y_EXTENSIÓN_,$BF$741,IF(D185=PLANEACIÓN_,$BF$742,IF(D185=VICERRECTORÍA_ADMINISTRATIVA_FINANCIERA_,$BF$743,IF(D185=VICERRECTORÍA_RESPONSABILIDAD_SOCIAL_Y_BIENESTAR_UNIVERSITARIO_PDI,$BF$744)))))))))))))))</f>
        <v>Promover y facilitar la interacción con la sociedad contribuyendo a la satisfacción de sus demandas, mediante servicios especializados, programas de educación continuada y de proyección social.</v>
      </c>
      <c r="F185" s="364" t="s">
        <v>276</v>
      </c>
      <c r="G185" s="275" t="s">
        <v>272</v>
      </c>
      <c r="H185" s="275" t="s">
        <v>41</v>
      </c>
      <c r="I185" s="275" t="s">
        <v>1366</v>
      </c>
      <c r="J185" s="364" t="s">
        <v>108</v>
      </c>
      <c r="K185" s="364" t="s">
        <v>1367</v>
      </c>
      <c r="L185" s="364" t="s">
        <v>1368</v>
      </c>
      <c r="M185" s="364" t="s">
        <v>1369</v>
      </c>
      <c r="N185" s="364" t="s">
        <v>105</v>
      </c>
      <c r="O185" s="365">
        <f t="shared" ref="O185" si="772">IF(N185="ALTA",5,IF(N185="MEDIO ALTA",4,IF(N185="MEDIA",3,IF(N185="MEDIO BAJA",2,IF(N185="BAJA",1,0)))))</f>
        <v>3</v>
      </c>
      <c r="P185" s="364" t="s">
        <v>141</v>
      </c>
      <c r="Q185" s="365">
        <f t="shared" si="746"/>
        <v>3</v>
      </c>
      <c r="R185" s="365">
        <f>Q185*O185</f>
        <v>9</v>
      </c>
      <c r="S185" s="162" t="s">
        <v>327</v>
      </c>
      <c r="T185" s="334">
        <f t="shared" si="569"/>
        <v>1</v>
      </c>
      <c r="U185" s="356">
        <f t="shared" ref="U185" si="773">ROUND(AVERAGEIF(T185:T187,"&gt;0"),0)</f>
        <v>2</v>
      </c>
      <c r="V185" s="356">
        <f t="shared" si="603"/>
        <v>1.2</v>
      </c>
      <c r="W185" s="275" t="s">
        <v>1370</v>
      </c>
      <c r="X185" s="364">
        <f>IF(S185="No_existen",5*$X$10,Y185*$X$10)</f>
        <v>0.15000000000000002</v>
      </c>
      <c r="Y185" s="368">
        <f t="shared" ref="Y185" si="774">ROUND(AVERAGEIF(Z185:Z187,"&gt;0"),0)</f>
        <v>3</v>
      </c>
      <c r="Z185" s="335">
        <f t="shared" si="570"/>
        <v>1</v>
      </c>
      <c r="AA185" s="275" t="s">
        <v>332</v>
      </c>
      <c r="AB185" s="275" t="s">
        <v>1339</v>
      </c>
      <c r="AC185" s="368">
        <f t="shared" ref="AC185" si="775">IF(S185="No_existen",5*$AC$10,AD185*$AC$10)</f>
        <v>0.15</v>
      </c>
      <c r="AD185" s="356">
        <f t="shared" ref="AD185" si="776">ROUND(AVERAGEIF(AE185:AE187,"&gt;0"),0)</f>
        <v>1</v>
      </c>
      <c r="AE185" s="336">
        <f t="shared" si="571"/>
        <v>1</v>
      </c>
      <c r="AF185" s="275" t="s">
        <v>307</v>
      </c>
      <c r="AG185" s="275" t="s">
        <v>1051</v>
      </c>
      <c r="AH185" s="368">
        <f t="shared" ref="AH185" si="777">IF(S185="No_existen",5*$AH$10,AI185*$AH$10)</f>
        <v>0.1</v>
      </c>
      <c r="AI185" s="356">
        <f t="shared" ref="AI185" si="778">ROUND(AVERAGEIF(AJ185:AJ187,"&gt;0"),0)</f>
        <v>1</v>
      </c>
      <c r="AJ185" s="336">
        <f t="shared" si="572"/>
        <v>1</v>
      </c>
      <c r="AK185" s="275" t="s">
        <v>304</v>
      </c>
      <c r="AL185" s="275" t="s">
        <v>1371</v>
      </c>
      <c r="AM185" s="368">
        <f t="shared" ref="AM185" si="779">IF(S185="No_existen",5*$AM$10,AN185*$AM$10)</f>
        <v>0.1</v>
      </c>
      <c r="AN185" s="356">
        <f t="shared" ref="AN185" si="780">ROUND(AVERAGEIF(AO185:AO187,"&gt;0"),0)</f>
        <v>1</v>
      </c>
      <c r="AO185" s="336">
        <f t="shared" si="583"/>
        <v>1</v>
      </c>
      <c r="AP185" s="275" t="s">
        <v>592</v>
      </c>
      <c r="AQ185" s="356">
        <f t="shared" ref="AQ185" si="781">ROUND(AVERAGE(U185,Y185,AD185,AI185,AN185),0)</f>
        <v>2</v>
      </c>
      <c r="AR185" s="356" t="str">
        <f t="shared" ref="AR185" si="782">IF(AQ185&lt;1.5,"FUERTE",IF(AND(AQ185&gt;=1.5,AQ185&lt;2.5),"ACEPTABLE",IF(AQ185&gt;=5,"INEXISTENTE","DÉBIL")))</f>
        <v>ACEPTABLE</v>
      </c>
      <c r="AS185" s="357">
        <f t="shared" ref="AS185" si="783">IF(R185=0,0,ROUND((R185*AQ185),0))</f>
        <v>18</v>
      </c>
      <c r="AT185" s="358" t="str">
        <f t="shared" ref="AT185" si="784">IF(AS185&gt;=36,"GRAVE", IF(AS185&lt;=10, "LEVE", "MODERADO"))</f>
        <v>MODERADO</v>
      </c>
      <c r="AU185" s="359" t="s">
        <v>1372</v>
      </c>
      <c r="AV185" s="359" t="s">
        <v>1373</v>
      </c>
      <c r="AW185" s="275" t="s">
        <v>91</v>
      </c>
      <c r="AX185" s="275" t="s">
        <v>1374</v>
      </c>
      <c r="AY185" s="159">
        <v>45275</v>
      </c>
      <c r="AZ185" s="159"/>
      <c r="BA185" s="344"/>
      <c r="BB185" s="286"/>
      <c r="BC185" s="286"/>
      <c r="BD185" s="286"/>
      <c r="BE185" s="286"/>
      <c r="BF185" s="286"/>
      <c r="BG185" s="286"/>
      <c r="BH185" s="286"/>
    </row>
    <row r="186" spans="1:60" ht="40.5" hidden="1" customHeight="1" x14ac:dyDescent="0.2">
      <c r="A186" s="362"/>
      <c r="B186" s="363"/>
      <c r="C186" s="356"/>
      <c r="D186" s="359"/>
      <c r="E186" s="356"/>
      <c r="F186" s="364"/>
      <c r="G186" s="275" t="s">
        <v>271</v>
      </c>
      <c r="H186" s="275" t="s">
        <v>37</v>
      </c>
      <c r="I186" s="275" t="s">
        <v>1375</v>
      </c>
      <c r="J186" s="364"/>
      <c r="K186" s="364"/>
      <c r="L186" s="364"/>
      <c r="M186" s="364"/>
      <c r="N186" s="364"/>
      <c r="O186" s="365"/>
      <c r="P186" s="364"/>
      <c r="Q186" s="365"/>
      <c r="R186" s="365"/>
      <c r="S186" s="162" t="s">
        <v>326</v>
      </c>
      <c r="T186" s="334">
        <f t="shared" si="569"/>
        <v>2</v>
      </c>
      <c r="U186" s="356"/>
      <c r="V186" s="356"/>
      <c r="W186" s="275" t="s">
        <v>1376</v>
      </c>
      <c r="X186" s="364"/>
      <c r="Y186" s="368"/>
      <c r="Z186" s="335">
        <f t="shared" si="570"/>
        <v>4</v>
      </c>
      <c r="AA186" s="275" t="s">
        <v>330</v>
      </c>
      <c r="AB186" s="275"/>
      <c r="AC186" s="368"/>
      <c r="AD186" s="356"/>
      <c r="AE186" s="336">
        <f t="shared" si="571"/>
        <v>1</v>
      </c>
      <c r="AF186" s="275" t="s">
        <v>307</v>
      </c>
      <c r="AG186" s="275" t="s">
        <v>1051</v>
      </c>
      <c r="AH186" s="368"/>
      <c r="AI186" s="356"/>
      <c r="AJ186" s="336">
        <f t="shared" si="572"/>
        <v>1</v>
      </c>
      <c r="AK186" s="275" t="s">
        <v>304</v>
      </c>
      <c r="AL186" s="275" t="s">
        <v>313</v>
      </c>
      <c r="AM186" s="368"/>
      <c r="AN186" s="356"/>
      <c r="AO186" s="336">
        <f t="shared" si="583"/>
        <v>1</v>
      </c>
      <c r="AP186" s="275" t="s">
        <v>592</v>
      </c>
      <c r="AQ186" s="356"/>
      <c r="AR186" s="356"/>
      <c r="AS186" s="357"/>
      <c r="AT186" s="358"/>
      <c r="AU186" s="359"/>
      <c r="AV186" s="359"/>
      <c r="AW186" s="275" t="s">
        <v>91</v>
      </c>
      <c r="AX186" s="275" t="s">
        <v>1377</v>
      </c>
      <c r="AY186" s="159">
        <v>45275</v>
      </c>
      <c r="AZ186" s="159"/>
      <c r="BA186" s="344"/>
      <c r="BB186" s="286"/>
      <c r="BC186" s="286"/>
      <c r="BD186" s="286"/>
      <c r="BE186" s="286"/>
      <c r="BF186" s="286"/>
      <c r="BG186" s="286"/>
      <c r="BH186" s="286"/>
    </row>
    <row r="187" spans="1:60" ht="40.5" hidden="1" customHeight="1" x14ac:dyDescent="0.2">
      <c r="A187" s="362"/>
      <c r="B187" s="363"/>
      <c r="C187" s="356"/>
      <c r="D187" s="359"/>
      <c r="E187" s="356"/>
      <c r="F187" s="364"/>
      <c r="G187" s="275"/>
      <c r="H187" s="275"/>
      <c r="I187" s="161"/>
      <c r="J187" s="364"/>
      <c r="K187" s="364"/>
      <c r="L187" s="364"/>
      <c r="M187" s="364"/>
      <c r="N187" s="364"/>
      <c r="O187" s="365"/>
      <c r="P187" s="364"/>
      <c r="Q187" s="365"/>
      <c r="R187" s="365"/>
      <c r="S187" s="162"/>
      <c r="T187" s="334">
        <f t="shared" si="569"/>
        <v>0</v>
      </c>
      <c r="U187" s="356"/>
      <c r="V187" s="356"/>
      <c r="W187" s="275"/>
      <c r="X187" s="364"/>
      <c r="Y187" s="368"/>
      <c r="Z187" s="335">
        <f t="shared" si="570"/>
        <v>0</v>
      </c>
      <c r="AA187" s="275"/>
      <c r="AB187" s="275"/>
      <c r="AC187" s="368"/>
      <c r="AD187" s="356"/>
      <c r="AE187" s="336">
        <f t="shared" si="571"/>
        <v>0</v>
      </c>
      <c r="AF187" s="275"/>
      <c r="AG187" s="275"/>
      <c r="AH187" s="368"/>
      <c r="AI187" s="356"/>
      <c r="AJ187" s="336">
        <f t="shared" si="572"/>
        <v>0</v>
      </c>
      <c r="AK187" s="275"/>
      <c r="AL187" s="275"/>
      <c r="AM187" s="368"/>
      <c r="AN187" s="356"/>
      <c r="AO187" s="336">
        <f t="shared" si="583"/>
        <v>0</v>
      </c>
      <c r="AP187" s="275"/>
      <c r="AQ187" s="356"/>
      <c r="AR187" s="356"/>
      <c r="AS187" s="357"/>
      <c r="AT187" s="358"/>
      <c r="AU187" s="359"/>
      <c r="AV187" s="359"/>
      <c r="AW187" s="275"/>
      <c r="AX187" s="275"/>
      <c r="AY187" s="159"/>
      <c r="AZ187" s="159"/>
      <c r="BA187" s="344"/>
      <c r="BB187" s="286"/>
      <c r="BC187" s="286"/>
      <c r="BD187" s="286"/>
      <c r="BE187" s="286"/>
      <c r="BF187" s="286"/>
      <c r="BG187" s="286"/>
      <c r="BH187" s="286"/>
    </row>
    <row r="188" spans="1:60" ht="40.5" hidden="1" customHeight="1" x14ac:dyDescent="0.2">
      <c r="A188" s="362">
        <v>60</v>
      </c>
      <c r="B188" s="363" t="s">
        <v>191</v>
      </c>
      <c r="C188" s="356" t="str">
        <f>+VLOOKUP(B188,$A$770:$B$812,2,0)</f>
        <v>ALEXANDER MOLINA CABRERA</v>
      </c>
      <c r="D188" s="359" t="s">
        <v>171</v>
      </c>
      <c r="E188" s="356" t="str">
        <f>IF(D188=$D$740,$E$740,IF(D188=$D$741,$E$741,IF(D188=$D$742,$E$742,IF(D188=$D$743,$E$743,IF(D188=$D$744,$E$744,IF(D188=$D$745,$E$745,IF(D188=$D$746,$E$746,IF(D188=$D$747,$E$747,IF(D188=$D$748,$E$748,IF(D188=$D$749,$E$749,IF(D188=VICERRECTORÍA_ACADÉMICA_,$BF$740,IF(D188=_VICERRECTORÍA_INVESTIGACIONES_INNOVACIÓN_Y_EXTENSIÓN_,$BF$741,IF(D188=PLANEACIÓN_,$BF$742,IF(D188=VICERRECTORÍA_ADMINISTRATIVA_FINANCIERA_,$BF$743,IF(D188=VICERRECTORÍA_RESPONSABILIDAD_SOCIAL_Y_BIENESTAR_UNIVERSITARIO_PDI,$BF$744)))))))))))))))</f>
        <v>Promover y facilitar la interacción con la sociedad contribuyendo a la satisfacción de sus demandas, mediante servicios especializados, programas de educación continuada y de proyección social.</v>
      </c>
      <c r="F188" s="364" t="s">
        <v>276</v>
      </c>
      <c r="G188" s="275" t="s">
        <v>271</v>
      </c>
      <c r="H188" s="275" t="s">
        <v>37</v>
      </c>
      <c r="I188" s="275" t="s">
        <v>2929</v>
      </c>
      <c r="J188" s="364" t="s">
        <v>108</v>
      </c>
      <c r="K188" s="364" t="s">
        <v>2930</v>
      </c>
      <c r="L188" s="364" t="s">
        <v>2931</v>
      </c>
      <c r="M188" s="364" t="s">
        <v>2932</v>
      </c>
      <c r="N188" s="364" t="s">
        <v>150</v>
      </c>
      <c r="O188" s="365">
        <f t="shared" ref="O188" si="785">IF(N188="ALTA",5,IF(N188="MEDIO ALTA",4,IF(N188="MEDIA",3,IF(N188="MEDIO BAJA",2,IF(N188="BAJA",1,0)))))</f>
        <v>4</v>
      </c>
      <c r="P188" s="364" t="s">
        <v>140</v>
      </c>
      <c r="Q188" s="365">
        <f t="shared" ref="Q188" si="786">IF(P188="ALTO",5,IF(P188="MEDIO ALTO",4,IF(P188="MEDIO",3,IF(P188="MEDIO BAJO",2,IF(P188="BAJO",1,0)))))</f>
        <v>5</v>
      </c>
      <c r="R188" s="365">
        <f>Q188*O188</f>
        <v>20</v>
      </c>
      <c r="S188" s="162" t="s">
        <v>398</v>
      </c>
      <c r="T188" s="334">
        <f t="shared" si="569"/>
        <v>4</v>
      </c>
      <c r="U188" s="356">
        <f t="shared" ref="U188" si="787">ROUND(AVERAGEIF(T188:T190,"&gt;0"),0)</f>
        <v>4</v>
      </c>
      <c r="V188" s="356">
        <f t="shared" si="603"/>
        <v>2.4</v>
      </c>
      <c r="W188" s="275" t="s">
        <v>2933</v>
      </c>
      <c r="X188" s="364">
        <f>IF(S188="No_existen",5*$X$10,Y188*$X$10)</f>
        <v>0.2</v>
      </c>
      <c r="Y188" s="368">
        <f t="shared" ref="Y188" si="788">ROUND(AVERAGEIF(Z188:Z190,"&gt;0"),0)</f>
        <v>4</v>
      </c>
      <c r="Z188" s="335">
        <f t="shared" si="570"/>
        <v>4</v>
      </c>
      <c r="AA188" s="275" t="s">
        <v>330</v>
      </c>
      <c r="AB188" s="275"/>
      <c r="AC188" s="368">
        <f t="shared" ref="AC188" si="789">IF(S188="No_existen",5*$AC$10,AD188*$AC$10)</f>
        <v>0.15</v>
      </c>
      <c r="AD188" s="356">
        <f t="shared" ref="AD188" si="790">ROUND(AVERAGEIF(AE188:AE190,"&gt;0"),0)</f>
        <v>1</v>
      </c>
      <c r="AE188" s="336">
        <f t="shared" si="571"/>
        <v>1</v>
      </c>
      <c r="AF188" s="275" t="s">
        <v>307</v>
      </c>
      <c r="AG188" s="275" t="s">
        <v>1051</v>
      </c>
      <c r="AH188" s="368">
        <f t="shared" ref="AH188" si="791">IF(S188="No_existen",5*$AH$10,AI188*$AH$10)</f>
        <v>0.1</v>
      </c>
      <c r="AI188" s="356">
        <f t="shared" ref="AI188" si="792">ROUND(AVERAGEIF(AJ188:AJ190,"&gt;0"),0)</f>
        <v>1</v>
      </c>
      <c r="AJ188" s="336">
        <f t="shared" si="572"/>
        <v>1</v>
      </c>
      <c r="AK188" s="275" t="s">
        <v>304</v>
      </c>
      <c r="AL188" s="275" t="s">
        <v>319</v>
      </c>
      <c r="AM188" s="368">
        <f t="shared" ref="AM188" si="793">IF(S188="No_existen",5*$AM$10,AN188*$AM$10)</f>
        <v>0.1</v>
      </c>
      <c r="AN188" s="356">
        <f t="shared" ref="AN188" si="794">ROUND(AVERAGEIF(AO188:AO190,"&gt;0"),0)</f>
        <v>1</v>
      </c>
      <c r="AO188" s="336">
        <f t="shared" si="583"/>
        <v>1</v>
      </c>
      <c r="AP188" s="275" t="s">
        <v>592</v>
      </c>
      <c r="AQ188" s="356">
        <f t="shared" ref="AQ188" si="795">ROUND(AVERAGE(U188,Y188,AD188,AI188,AN188),0)</f>
        <v>2</v>
      </c>
      <c r="AR188" s="356" t="str">
        <f t="shared" ref="AR188" si="796">IF(AQ188&lt;1.5,"FUERTE",IF(AND(AQ188&gt;=1.5,AQ188&lt;2.5),"ACEPTABLE",IF(AQ188&gt;=5,"INEXISTENTE","DÉBIL")))</f>
        <v>ACEPTABLE</v>
      </c>
      <c r="AS188" s="357">
        <f t="shared" ref="AS188" si="797">IF(R188=0,0,ROUND((R188*AQ188),0))</f>
        <v>40</v>
      </c>
      <c r="AT188" s="358" t="str">
        <f t="shared" ref="AT188" si="798">IF(AS188&gt;=36,"GRAVE", IF(AS188&lt;=10, "LEVE", "MODERADO"))</f>
        <v>GRAVE</v>
      </c>
      <c r="AU188" s="359" t="s">
        <v>2934</v>
      </c>
      <c r="AV188" s="359" t="s">
        <v>2935</v>
      </c>
      <c r="AW188" s="275" t="s">
        <v>92</v>
      </c>
      <c r="AX188" s="275" t="s">
        <v>2936</v>
      </c>
      <c r="AY188" s="159">
        <v>45225</v>
      </c>
      <c r="AZ188" s="159"/>
      <c r="BA188" s="344"/>
      <c r="BB188" s="286"/>
      <c r="BC188" s="286"/>
      <c r="BD188" s="286"/>
      <c r="BE188" s="286"/>
      <c r="BF188" s="286"/>
      <c r="BG188" s="286"/>
      <c r="BH188" s="286"/>
    </row>
    <row r="189" spans="1:60" ht="40.5" hidden="1" customHeight="1" x14ac:dyDescent="0.2">
      <c r="A189" s="362"/>
      <c r="B189" s="363"/>
      <c r="C189" s="356"/>
      <c r="D189" s="359"/>
      <c r="E189" s="356"/>
      <c r="F189" s="364"/>
      <c r="G189" s="275"/>
      <c r="H189" s="275"/>
      <c r="I189" s="275"/>
      <c r="J189" s="364"/>
      <c r="K189" s="364"/>
      <c r="L189" s="364"/>
      <c r="M189" s="364"/>
      <c r="N189" s="364"/>
      <c r="O189" s="365"/>
      <c r="P189" s="364"/>
      <c r="Q189" s="365"/>
      <c r="R189" s="365"/>
      <c r="S189" s="162"/>
      <c r="T189" s="334">
        <f t="shared" si="569"/>
        <v>0</v>
      </c>
      <c r="U189" s="356"/>
      <c r="V189" s="356"/>
      <c r="W189" s="275"/>
      <c r="X189" s="364"/>
      <c r="Y189" s="368"/>
      <c r="Z189" s="335">
        <f t="shared" si="570"/>
        <v>0</v>
      </c>
      <c r="AA189" s="275"/>
      <c r="AB189" s="275"/>
      <c r="AC189" s="368"/>
      <c r="AD189" s="356"/>
      <c r="AE189" s="336">
        <f t="shared" si="571"/>
        <v>0</v>
      </c>
      <c r="AF189" s="275"/>
      <c r="AG189" s="275"/>
      <c r="AH189" s="368"/>
      <c r="AI189" s="356"/>
      <c r="AJ189" s="336">
        <f t="shared" si="572"/>
        <v>0</v>
      </c>
      <c r="AK189" s="275"/>
      <c r="AL189" s="275"/>
      <c r="AM189" s="368"/>
      <c r="AN189" s="356"/>
      <c r="AO189" s="336">
        <f t="shared" si="583"/>
        <v>0</v>
      </c>
      <c r="AP189" s="275"/>
      <c r="AQ189" s="356"/>
      <c r="AR189" s="356"/>
      <c r="AS189" s="357"/>
      <c r="AT189" s="358"/>
      <c r="AU189" s="359"/>
      <c r="AV189" s="359"/>
      <c r="AW189" s="275"/>
      <c r="AX189" s="275"/>
      <c r="AY189" s="159"/>
      <c r="AZ189" s="159"/>
      <c r="BA189" s="344"/>
      <c r="BB189" s="286"/>
      <c r="BC189" s="286"/>
      <c r="BD189" s="286"/>
      <c r="BE189" s="286"/>
      <c r="BF189" s="286"/>
      <c r="BG189" s="286"/>
      <c r="BH189" s="286"/>
    </row>
    <row r="190" spans="1:60" ht="40.5" hidden="1" customHeight="1" x14ac:dyDescent="0.2">
      <c r="A190" s="362"/>
      <c r="B190" s="363"/>
      <c r="C190" s="356"/>
      <c r="D190" s="359"/>
      <c r="E190" s="356"/>
      <c r="F190" s="364"/>
      <c r="G190" s="275"/>
      <c r="H190" s="275"/>
      <c r="I190" s="161"/>
      <c r="J190" s="364"/>
      <c r="K190" s="364"/>
      <c r="L190" s="364"/>
      <c r="M190" s="364"/>
      <c r="N190" s="364"/>
      <c r="O190" s="365"/>
      <c r="P190" s="364"/>
      <c r="Q190" s="365"/>
      <c r="R190" s="365"/>
      <c r="S190" s="162"/>
      <c r="T190" s="334">
        <f t="shared" si="569"/>
        <v>0</v>
      </c>
      <c r="U190" s="356"/>
      <c r="V190" s="356"/>
      <c r="W190" s="275"/>
      <c r="X190" s="364"/>
      <c r="Y190" s="368"/>
      <c r="Z190" s="335">
        <f t="shared" si="570"/>
        <v>0</v>
      </c>
      <c r="AA190" s="275"/>
      <c r="AB190" s="275"/>
      <c r="AC190" s="368"/>
      <c r="AD190" s="356"/>
      <c r="AE190" s="336">
        <f t="shared" si="571"/>
        <v>0</v>
      </c>
      <c r="AF190" s="275"/>
      <c r="AG190" s="275"/>
      <c r="AH190" s="368"/>
      <c r="AI190" s="356"/>
      <c r="AJ190" s="336">
        <f t="shared" si="572"/>
        <v>0</v>
      </c>
      <c r="AK190" s="275"/>
      <c r="AL190" s="275"/>
      <c r="AM190" s="368"/>
      <c r="AN190" s="356"/>
      <c r="AO190" s="336">
        <f t="shared" si="583"/>
        <v>0</v>
      </c>
      <c r="AP190" s="275"/>
      <c r="AQ190" s="356"/>
      <c r="AR190" s="356"/>
      <c r="AS190" s="357"/>
      <c r="AT190" s="358"/>
      <c r="AU190" s="359"/>
      <c r="AV190" s="359"/>
      <c r="AW190" s="275"/>
      <c r="AX190" s="275"/>
      <c r="AY190" s="159"/>
      <c r="AZ190" s="159"/>
      <c r="BA190" s="344"/>
      <c r="BB190" s="286"/>
      <c r="BC190" s="286"/>
      <c r="BD190" s="286"/>
      <c r="BE190" s="286"/>
      <c r="BF190" s="286"/>
      <c r="BG190" s="286"/>
      <c r="BH190" s="286"/>
    </row>
    <row r="191" spans="1:60" ht="40.5" hidden="1" customHeight="1" x14ac:dyDescent="0.2">
      <c r="A191" s="362">
        <v>61</v>
      </c>
      <c r="B191" s="363" t="s">
        <v>192</v>
      </c>
      <c r="C191" s="356" t="str">
        <f>+VLOOKUP(B191,$A$770:$B$812,2,0)</f>
        <v>VALENTINA KALLEWAARD ECHEVERRI</v>
      </c>
      <c r="D191" s="359" t="s">
        <v>154</v>
      </c>
      <c r="E191" s="356" t="str">
        <f>IF(D191=$D$740,$E$740,IF(D191=$D$741,$E$741,IF(D191=$D$742,$E$742,IF(D191=$D$743,$E$743,IF(D191=$D$744,$E$744,IF(D191=$D$745,$E$745,IF(D191=$D$746,$E$746,IF(D191=$D$747,$E$747,IF(D191=$D$748,$E$748,IF(D191=$D$749,$E$749,IF(D191=VICERRECTORÍA_ACADÉMICA_,$BF$740,IF(D191=_VICERRECTORÍA_INVESTIGACIONES_INNOVACIÓN_Y_EXTENSIÓN_,$BF$741,IF(D191=PLANEACIÓN_,$BF$742,IF(D191=VICERRECTORÍA_ADMINISTRATIVA_FINANCIERA_,$BF$743,IF(D191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1" s="364" t="s">
        <v>276</v>
      </c>
      <c r="G191" s="275" t="s">
        <v>271</v>
      </c>
      <c r="H191" s="275" t="s">
        <v>37</v>
      </c>
      <c r="I191" s="162" t="s">
        <v>1405</v>
      </c>
      <c r="J191" s="364" t="s">
        <v>108</v>
      </c>
      <c r="K191" s="364" t="s">
        <v>1406</v>
      </c>
      <c r="L191" s="364" t="s">
        <v>1167</v>
      </c>
      <c r="M191" s="364" t="s">
        <v>1168</v>
      </c>
      <c r="N191" s="364" t="s">
        <v>151</v>
      </c>
      <c r="O191" s="365">
        <f>IF(N191="ALTA",5,IF(N191="MEDIO ALTA",4,IF(N191="MEDIA",3,IF(N191="MEDIO BAJA",2,IF(N191="BAJA",1,0)))))</f>
        <v>2</v>
      </c>
      <c r="P191" s="364" t="s">
        <v>145</v>
      </c>
      <c r="Q191" s="365">
        <f>IF(P191="ALTO",5,IF(P191="MEDIO ALTO",4,IF(P191="MEDIO",3,IF(P191="MEDIO BAJO",2,IF(P191="BAJO",1,0)))))</f>
        <v>2</v>
      </c>
      <c r="R191" s="365">
        <f>Q191*O191</f>
        <v>4</v>
      </c>
      <c r="S191" s="162" t="s">
        <v>327</v>
      </c>
      <c r="T191" s="334">
        <f t="shared" si="569"/>
        <v>1</v>
      </c>
      <c r="U191" s="356">
        <f t="shared" ref="U191:U197" si="799">ROUND(AVERAGEIF(T191:T193,"&gt;0"),0)</f>
        <v>1</v>
      </c>
      <c r="V191" s="356">
        <f t="shared" si="603"/>
        <v>0.6</v>
      </c>
      <c r="W191" s="275" t="s">
        <v>1407</v>
      </c>
      <c r="X191" s="364">
        <f>IF(S191="No_existen",5*$X$10,Y191*$X$10)</f>
        <v>0.2</v>
      </c>
      <c r="Y191" s="368">
        <f t="shared" ref="Y191" si="800">ROUND(AVERAGEIF(Z191:Z193,"&gt;0"),0)</f>
        <v>4</v>
      </c>
      <c r="Z191" s="335">
        <f t="shared" si="570"/>
        <v>4</v>
      </c>
      <c r="AA191" s="275" t="s">
        <v>330</v>
      </c>
      <c r="AB191" s="275"/>
      <c r="AC191" s="368">
        <f t="shared" ref="AC191" si="801">IF(S191="No_existen",5*$AC$10,AD191*$AC$10)</f>
        <v>0.15</v>
      </c>
      <c r="AD191" s="356">
        <f t="shared" ref="AD191" si="802">ROUND(AVERAGEIF(AE191:AE193,"&gt;0"),0)</f>
        <v>1</v>
      </c>
      <c r="AE191" s="336">
        <f t="shared" si="571"/>
        <v>1</v>
      </c>
      <c r="AF191" s="275" t="s">
        <v>307</v>
      </c>
      <c r="AG191" s="275" t="s">
        <v>1408</v>
      </c>
      <c r="AH191" s="368">
        <f t="shared" ref="AH191" si="803">IF(S191="No_existen",5*$AH$10,AI191*$AH$10)</f>
        <v>0.1</v>
      </c>
      <c r="AI191" s="356">
        <f t="shared" ref="AI191" si="804">ROUND(AVERAGEIF(AJ191:AJ193,"&gt;0"),0)</f>
        <v>1</v>
      </c>
      <c r="AJ191" s="336">
        <f t="shared" si="572"/>
        <v>1</v>
      </c>
      <c r="AK191" s="275" t="s">
        <v>304</v>
      </c>
      <c r="AL191" s="275" t="s">
        <v>319</v>
      </c>
      <c r="AM191" s="368">
        <f t="shared" ref="AM191" si="805">IF(S191="No_existen",5*$AM$10,AN191*$AM$10)</f>
        <v>0.4</v>
      </c>
      <c r="AN191" s="356">
        <f t="shared" ref="AN191" si="806">ROUND(AVERAGEIF(AO191:AO193,"&gt;0"),0)</f>
        <v>4</v>
      </c>
      <c r="AO191" s="336">
        <f t="shared" si="583"/>
        <v>4</v>
      </c>
      <c r="AP191" s="275" t="s">
        <v>593</v>
      </c>
      <c r="AQ191" s="356">
        <f t="shared" ref="AQ191" si="807">ROUND(AVERAGE(U191,Y191,AD191,AI191,AN191),0)</f>
        <v>2</v>
      </c>
      <c r="AR191" s="356" t="str">
        <f t="shared" ref="AR191" si="808">IF(AQ191&lt;1.5,"FUERTE",IF(AND(AQ191&gt;=1.5,AQ191&lt;2.5),"ACEPTABLE",IF(AQ191&gt;=5,"INEXISTENTE","DÉBIL")))</f>
        <v>ACEPTABLE</v>
      </c>
      <c r="AS191" s="357">
        <f t="shared" ref="AS191" si="809">IF(R191=0,0,ROUND((R191*AQ191),0))</f>
        <v>8</v>
      </c>
      <c r="AT191" s="358" t="str">
        <f t="shared" ref="AT191" si="810">IF(AS191&gt;=36,"GRAVE", IF(AS191&lt;=10, "LEVE", "MODERADO"))</f>
        <v>LEVE</v>
      </c>
      <c r="AU191" s="366" t="s">
        <v>1409</v>
      </c>
      <c r="AV191" s="369">
        <v>0</v>
      </c>
      <c r="AW191" s="275" t="s">
        <v>90</v>
      </c>
      <c r="AX191" s="275"/>
      <c r="AY191" s="159"/>
      <c r="AZ191" s="159"/>
      <c r="BA191" s="344"/>
      <c r="BB191" s="286"/>
      <c r="BC191" s="286"/>
      <c r="BD191" s="286"/>
      <c r="BE191" s="286"/>
      <c r="BF191" s="286"/>
      <c r="BG191" s="286"/>
      <c r="BH191" s="286"/>
    </row>
    <row r="192" spans="1:60" ht="40.5" hidden="1" customHeight="1" x14ac:dyDescent="0.2">
      <c r="A192" s="362"/>
      <c r="B192" s="363"/>
      <c r="C192" s="356"/>
      <c r="D192" s="359"/>
      <c r="E192" s="356"/>
      <c r="F192" s="364"/>
      <c r="G192" s="275"/>
      <c r="H192" s="275"/>
      <c r="I192" s="161"/>
      <c r="J192" s="364"/>
      <c r="K192" s="364"/>
      <c r="L192" s="364"/>
      <c r="M192" s="364"/>
      <c r="N192" s="364"/>
      <c r="O192" s="365"/>
      <c r="P192" s="364"/>
      <c r="Q192" s="365"/>
      <c r="R192" s="365"/>
      <c r="S192" s="162"/>
      <c r="T192" s="334">
        <f t="shared" si="569"/>
        <v>0</v>
      </c>
      <c r="U192" s="356"/>
      <c r="V192" s="356"/>
      <c r="W192" s="275"/>
      <c r="X192" s="364"/>
      <c r="Y192" s="368"/>
      <c r="Z192" s="335">
        <f t="shared" si="570"/>
        <v>0</v>
      </c>
      <c r="AA192" s="275"/>
      <c r="AB192" s="275"/>
      <c r="AC192" s="368"/>
      <c r="AD192" s="356"/>
      <c r="AE192" s="336">
        <f t="shared" si="571"/>
        <v>0</v>
      </c>
      <c r="AF192" s="275"/>
      <c r="AG192" s="275"/>
      <c r="AH192" s="368"/>
      <c r="AI192" s="356"/>
      <c r="AJ192" s="336">
        <f t="shared" si="572"/>
        <v>0</v>
      </c>
      <c r="AK192" s="275"/>
      <c r="AL192" s="275"/>
      <c r="AM192" s="368"/>
      <c r="AN192" s="356"/>
      <c r="AO192" s="336">
        <f t="shared" si="583"/>
        <v>0</v>
      </c>
      <c r="AP192" s="275"/>
      <c r="AQ192" s="356"/>
      <c r="AR192" s="356"/>
      <c r="AS192" s="357"/>
      <c r="AT192" s="358"/>
      <c r="AU192" s="366"/>
      <c r="AV192" s="363"/>
      <c r="AW192" s="275" t="s">
        <v>90</v>
      </c>
      <c r="AX192" s="275"/>
      <c r="AY192" s="159"/>
      <c r="AZ192" s="159"/>
      <c r="BA192" s="344"/>
      <c r="BB192" s="286"/>
      <c r="BC192" s="286"/>
      <c r="BD192" s="286"/>
      <c r="BE192" s="286"/>
      <c r="BF192" s="286"/>
      <c r="BG192" s="286"/>
      <c r="BH192" s="286"/>
    </row>
    <row r="193" spans="1:60" ht="40.5" hidden="1" customHeight="1" x14ac:dyDescent="0.2">
      <c r="A193" s="362"/>
      <c r="B193" s="363"/>
      <c r="C193" s="356"/>
      <c r="D193" s="359"/>
      <c r="E193" s="356"/>
      <c r="F193" s="364"/>
      <c r="G193" s="275"/>
      <c r="H193" s="275"/>
      <c r="I193" s="162"/>
      <c r="J193" s="364"/>
      <c r="K193" s="364"/>
      <c r="L193" s="364"/>
      <c r="M193" s="364"/>
      <c r="N193" s="364"/>
      <c r="O193" s="365"/>
      <c r="P193" s="364"/>
      <c r="Q193" s="365"/>
      <c r="R193" s="365"/>
      <c r="S193" s="162"/>
      <c r="T193" s="334">
        <f t="shared" si="569"/>
        <v>0</v>
      </c>
      <c r="U193" s="356"/>
      <c r="V193" s="356"/>
      <c r="W193" s="275"/>
      <c r="X193" s="364"/>
      <c r="Y193" s="368"/>
      <c r="Z193" s="335">
        <f t="shared" si="570"/>
        <v>0</v>
      </c>
      <c r="AA193" s="275"/>
      <c r="AB193" s="275"/>
      <c r="AC193" s="368"/>
      <c r="AD193" s="356"/>
      <c r="AE193" s="336">
        <f t="shared" si="571"/>
        <v>0</v>
      </c>
      <c r="AF193" s="275"/>
      <c r="AG193" s="275"/>
      <c r="AH193" s="368"/>
      <c r="AI193" s="356"/>
      <c r="AJ193" s="336">
        <f t="shared" si="572"/>
        <v>0</v>
      </c>
      <c r="AK193" s="275"/>
      <c r="AL193" s="275"/>
      <c r="AM193" s="368"/>
      <c r="AN193" s="356"/>
      <c r="AO193" s="336">
        <f t="shared" si="583"/>
        <v>0</v>
      </c>
      <c r="AP193" s="275"/>
      <c r="AQ193" s="356"/>
      <c r="AR193" s="356"/>
      <c r="AS193" s="357"/>
      <c r="AT193" s="358"/>
      <c r="AU193" s="366"/>
      <c r="AV193" s="363"/>
      <c r="AW193" s="275" t="s">
        <v>90</v>
      </c>
      <c r="AX193" s="275"/>
      <c r="AY193" s="159"/>
      <c r="AZ193" s="159"/>
      <c r="BA193" s="344"/>
      <c r="BB193" s="286"/>
      <c r="BC193" s="286"/>
      <c r="BD193" s="286"/>
      <c r="BE193" s="286"/>
      <c r="BF193" s="286"/>
      <c r="BG193" s="286"/>
      <c r="BH193" s="286"/>
    </row>
    <row r="194" spans="1:60" ht="40.5" hidden="1" customHeight="1" x14ac:dyDescent="0.2">
      <c r="A194" s="362">
        <v>62</v>
      </c>
      <c r="B194" s="363" t="s">
        <v>192</v>
      </c>
      <c r="C194" s="356" t="str">
        <f>+VLOOKUP(B194,$A$770:$B$812,2,0)</f>
        <v>VALENTINA KALLEWAARD ECHEVERRI</v>
      </c>
      <c r="D194" s="359" t="s">
        <v>154</v>
      </c>
      <c r="E194" s="356" t="str">
        <f>IF(D194=$D$740,$E$740,IF(D194=$D$741,$E$741,IF(D194=$D$742,$E$742,IF(D194=$D$743,$E$743,IF(D194=$D$744,$E$744,IF(D194=$D$745,$E$745,IF(D194=$D$746,$E$746,IF(D194=$D$747,$E$747,IF(D194=$D$748,$E$748,IF(D194=$D$749,$E$749,IF(D194=VICERRECTORÍA_ACADÉMICA_,$BF$740,IF(D194=_VICERRECTORÍA_INVESTIGACIONES_INNOVACIÓN_Y_EXTENSIÓN_,$BF$741,IF(D194=PLANEACIÓN_,$BF$742,IF(D194=VICERRECTORÍA_ADMINISTRATIVA_FINANCIERA_,$BF$743,IF(D194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4" s="364" t="s">
        <v>276</v>
      </c>
      <c r="G194" s="275" t="s">
        <v>271</v>
      </c>
      <c r="H194" s="275" t="s">
        <v>34</v>
      </c>
      <c r="I194" s="275" t="s">
        <v>1410</v>
      </c>
      <c r="J194" s="364" t="s">
        <v>106</v>
      </c>
      <c r="K194" s="364" t="s">
        <v>1411</v>
      </c>
      <c r="L194" s="364" t="s">
        <v>1412</v>
      </c>
      <c r="M194" s="364" t="s">
        <v>1413</v>
      </c>
      <c r="N194" s="364" t="s">
        <v>105</v>
      </c>
      <c r="O194" s="365">
        <f>IF(N194="ALTA",5,IF(N194="MEDIO ALTA",4,IF(N194="MEDIA",3,IF(N194="MEDIO BAJA",2,IF(N194="BAJA",1,0)))))</f>
        <v>3</v>
      </c>
      <c r="P194" s="364" t="s">
        <v>142</v>
      </c>
      <c r="Q194" s="365">
        <f>IF(P194="ALTO",5,IF(P194="MEDIO ALTO",4,IF(P194="MEDIO",3,IF(P194="MEDIO BAJO",2,IF(P194="BAJO",1,0)))))</f>
        <v>1</v>
      </c>
      <c r="R194" s="365">
        <f>Q194*O194</f>
        <v>3</v>
      </c>
      <c r="S194" s="162" t="s">
        <v>327</v>
      </c>
      <c r="T194" s="334">
        <f t="shared" si="569"/>
        <v>1</v>
      </c>
      <c r="U194" s="356">
        <f t="shared" si="799"/>
        <v>1</v>
      </c>
      <c r="V194" s="356">
        <f t="shared" si="603"/>
        <v>0.6</v>
      </c>
      <c r="W194" s="275" t="s">
        <v>1414</v>
      </c>
      <c r="X194" s="364">
        <f>IF(S194="No_existen",5*$X$10,Y194*$X$10)</f>
        <v>0.15000000000000002</v>
      </c>
      <c r="Y194" s="368">
        <f t="shared" ref="Y194" si="811">ROUND(AVERAGEIF(Z194:Z196,"&gt;0"),0)</f>
        <v>3</v>
      </c>
      <c r="Z194" s="335">
        <f t="shared" si="570"/>
        <v>1</v>
      </c>
      <c r="AA194" s="275" t="s">
        <v>332</v>
      </c>
      <c r="AB194" s="275" t="s">
        <v>1415</v>
      </c>
      <c r="AC194" s="368">
        <f t="shared" ref="AC194" si="812">IF(S194="No_existen",5*$AC$10,AD194*$AC$10)</f>
        <v>0.15</v>
      </c>
      <c r="AD194" s="356">
        <f t="shared" ref="AD194" si="813">ROUND(AVERAGEIF(AE194:AE196,"&gt;0"),0)</f>
        <v>1</v>
      </c>
      <c r="AE194" s="336">
        <f t="shared" si="571"/>
        <v>1</v>
      </c>
      <c r="AF194" s="275" t="s">
        <v>307</v>
      </c>
      <c r="AG194" s="275" t="s">
        <v>1051</v>
      </c>
      <c r="AH194" s="368">
        <f t="shared" ref="AH194" si="814">IF(S194="No_existen",5*$AH$10,AI194*$AH$10)</f>
        <v>0.1</v>
      </c>
      <c r="AI194" s="356">
        <f t="shared" ref="AI194" si="815">ROUND(AVERAGEIF(AJ194:AJ196,"&gt;0"),0)</f>
        <v>1</v>
      </c>
      <c r="AJ194" s="336">
        <f t="shared" si="572"/>
        <v>1</v>
      </c>
      <c r="AK194" s="275" t="s">
        <v>304</v>
      </c>
      <c r="AL194" s="275" t="s">
        <v>311</v>
      </c>
      <c r="AM194" s="368">
        <f t="shared" ref="AM194" si="816">IF(S194="No_existen",5*$AM$10,AN194*$AM$10)</f>
        <v>0.30000000000000004</v>
      </c>
      <c r="AN194" s="356">
        <f t="shared" ref="AN194" si="817">ROUND(AVERAGEIF(AO194:AO196,"&gt;0"),0)</f>
        <v>3</v>
      </c>
      <c r="AO194" s="336">
        <f t="shared" si="583"/>
        <v>4</v>
      </c>
      <c r="AP194" s="275" t="s">
        <v>593</v>
      </c>
      <c r="AQ194" s="356">
        <f t="shared" ref="AQ194" si="818">ROUND(AVERAGE(U194,Y194,AD194,AI194,AN194),0)</f>
        <v>2</v>
      </c>
      <c r="AR194" s="356" t="str">
        <f t="shared" ref="AR194" si="819">IF(AQ194&lt;1.5,"FUERTE",IF(AND(AQ194&gt;=1.5,AQ194&lt;2.5),"ACEPTABLE",IF(AQ194&gt;=5,"INEXISTENTE","DÉBIL")))</f>
        <v>ACEPTABLE</v>
      </c>
      <c r="AS194" s="357">
        <f t="shared" ref="AS194" si="820">IF(R194=0,0,ROUND((R194*AQ194),0))</f>
        <v>6</v>
      </c>
      <c r="AT194" s="358" t="str">
        <f t="shared" ref="AT194" si="821">IF(AS194&gt;=36,"GRAVE", IF(AS194&lt;=10, "LEVE", "MODERADO"))</f>
        <v>LEVE</v>
      </c>
      <c r="AU194" s="366" t="s">
        <v>1416</v>
      </c>
      <c r="AV194" s="366" t="s">
        <v>1417</v>
      </c>
      <c r="AW194" s="275" t="s">
        <v>90</v>
      </c>
      <c r="AX194" s="275"/>
      <c r="AY194" s="159"/>
      <c r="AZ194" s="159"/>
      <c r="BA194" s="344"/>
      <c r="BB194" s="286"/>
      <c r="BC194" s="286"/>
      <c r="BD194" s="286"/>
      <c r="BE194" s="286"/>
      <c r="BF194" s="286"/>
      <c r="BG194" s="286"/>
      <c r="BH194" s="286"/>
    </row>
    <row r="195" spans="1:60" ht="40.5" hidden="1" customHeight="1" x14ac:dyDescent="0.2">
      <c r="A195" s="362"/>
      <c r="B195" s="363"/>
      <c r="C195" s="356"/>
      <c r="D195" s="359"/>
      <c r="E195" s="356"/>
      <c r="F195" s="364"/>
      <c r="G195" s="275"/>
      <c r="H195" s="275"/>
      <c r="I195" s="162"/>
      <c r="J195" s="364"/>
      <c r="K195" s="364"/>
      <c r="L195" s="364"/>
      <c r="M195" s="364"/>
      <c r="N195" s="364"/>
      <c r="O195" s="365"/>
      <c r="P195" s="364"/>
      <c r="Q195" s="365"/>
      <c r="R195" s="365"/>
      <c r="S195" s="162" t="s">
        <v>327</v>
      </c>
      <c r="T195" s="334">
        <f t="shared" si="569"/>
        <v>1</v>
      </c>
      <c r="U195" s="356"/>
      <c r="V195" s="356"/>
      <c r="W195" s="275" t="s">
        <v>1418</v>
      </c>
      <c r="X195" s="364"/>
      <c r="Y195" s="368"/>
      <c r="Z195" s="335">
        <f t="shared" si="570"/>
        <v>4</v>
      </c>
      <c r="AA195" s="275" t="s">
        <v>330</v>
      </c>
      <c r="AB195" s="275"/>
      <c r="AC195" s="368"/>
      <c r="AD195" s="356"/>
      <c r="AE195" s="336">
        <f t="shared" si="571"/>
        <v>1</v>
      </c>
      <c r="AF195" s="275" t="s">
        <v>307</v>
      </c>
      <c r="AG195" s="275" t="s">
        <v>1051</v>
      </c>
      <c r="AH195" s="368"/>
      <c r="AI195" s="356"/>
      <c r="AJ195" s="336">
        <f t="shared" si="572"/>
        <v>1</v>
      </c>
      <c r="AK195" s="275" t="s">
        <v>304</v>
      </c>
      <c r="AL195" s="275" t="s">
        <v>312</v>
      </c>
      <c r="AM195" s="368"/>
      <c r="AN195" s="356"/>
      <c r="AO195" s="336">
        <f t="shared" si="583"/>
        <v>1</v>
      </c>
      <c r="AP195" s="275" t="s">
        <v>592</v>
      </c>
      <c r="AQ195" s="356"/>
      <c r="AR195" s="356"/>
      <c r="AS195" s="357"/>
      <c r="AT195" s="358"/>
      <c r="AU195" s="366"/>
      <c r="AV195" s="366"/>
      <c r="AW195" s="275" t="s">
        <v>90</v>
      </c>
      <c r="AX195" s="275"/>
      <c r="AY195" s="159"/>
      <c r="AZ195" s="159"/>
      <c r="BA195" s="344"/>
      <c r="BB195" s="286"/>
      <c r="BC195" s="286"/>
      <c r="BD195" s="286"/>
      <c r="BE195" s="286"/>
      <c r="BF195" s="286"/>
      <c r="BG195" s="286"/>
      <c r="BH195" s="286"/>
    </row>
    <row r="196" spans="1:60" ht="40.5" hidden="1" customHeight="1" x14ac:dyDescent="0.2">
      <c r="A196" s="362"/>
      <c r="B196" s="363"/>
      <c r="C196" s="356"/>
      <c r="D196" s="359"/>
      <c r="E196" s="356"/>
      <c r="F196" s="364"/>
      <c r="G196" s="275"/>
      <c r="H196" s="275"/>
      <c r="I196" s="162"/>
      <c r="J196" s="364"/>
      <c r="K196" s="364"/>
      <c r="L196" s="364"/>
      <c r="M196" s="364"/>
      <c r="N196" s="364"/>
      <c r="O196" s="365"/>
      <c r="P196" s="364"/>
      <c r="Q196" s="365"/>
      <c r="R196" s="365"/>
      <c r="S196" s="162"/>
      <c r="T196" s="334">
        <f t="shared" si="569"/>
        <v>0</v>
      </c>
      <c r="U196" s="356"/>
      <c r="V196" s="356"/>
      <c r="W196" s="275"/>
      <c r="X196" s="364"/>
      <c r="Y196" s="368"/>
      <c r="Z196" s="335">
        <f t="shared" si="570"/>
        <v>0</v>
      </c>
      <c r="AA196" s="275"/>
      <c r="AB196" s="275"/>
      <c r="AC196" s="368"/>
      <c r="AD196" s="356"/>
      <c r="AE196" s="336">
        <f t="shared" si="571"/>
        <v>0</v>
      </c>
      <c r="AF196" s="275"/>
      <c r="AG196" s="275"/>
      <c r="AH196" s="368"/>
      <c r="AI196" s="356"/>
      <c r="AJ196" s="336">
        <f t="shared" si="572"/>
        <v>0</v>
      </c>
      <c r="AK196" s="275"/>
      <c r="AL196" s="275"/>
      <c r="AM196" s="368"/>
      <c r="AN196" s="356"/>
      <c r="AO196" s="336">
        <f t="shared" si="583"/>
        <v>0</v>
      </c>
      <c r="AP196" s="275"/>
      <c r="AQ196" s="356"/>
      <c r="AR196" s="356"/>
      <c r="AS196" s="357"/>
      <c r="AT196" s="358"/>
      <c r="AU196" s="366"/>
      <c r="AV196" s="366"/>
      <c r="AW196" s="275" t="s">
        <v>90</v>
      </c>
      <c r="AX196" s="275"/>
      <c r="AY196" s="159"/>
      <c r="AZ196" s="159"/>
      <c r="BA196" s="344"/>
      <c r="BB196" s="286"/>
      <c r="BC196" s="286"/>
      <c r="BD196" s="286"/>
      <c r="BE196" s="286"/>
      <c r="BF196" s="286"/>
      <c r="BG196" s="286"/>
      <c r="BH196" s="286"/>
    </row>
    <row r="197" spans="1:60" ht="40.5" hidden="1" customHeight="1" x14ac:dyDescent="0.2">
      <c r="A197" s="362">
        <v>63</v>
      </c>
      <c r="B197" s="363" t="s">
        <v>192</v>
      </c>
      <c r="C197" s="356" t="str">
        <f>+VLOOKUP(B197,$A$770:$B$812,2,0)</f>
        <v>VALENTINA KALLEWAARD ECHEVERRI</v>
      </c>
      <c r="D197" s="359" t="s">
        <v>154</v>
      </c>
      <c r="E197" s="356" t="str">
        <f>IF(D197=$D$740,$E$740,IF(D197=$D$741,$E$741,IF(D197=$D$742,$E$742,IF(D197=$D$743,$E$743,IF(D197=$D$744,$E$744,IF(D197=$D$745,$E$745,IF(D197=$D$746,$E$746,IF(D197=$D$747,$E$747,IF(D197=$D$748,$E$748,IF(D197=$D$749,$E$749,IF(D197=VICERRECTORÍA_ACADÉMICA_,$BF$740,IF(D197=_VICERRECTORÍA_INVESTIGACIONES_INNOVACIÓN_Y_EXTENSIÓN_,$BF$741,IF(D197=PLANEACIÓN_,$BF$742,IF(D197=VICERRECTORÍA_ADMINISTRATIVA_FINANCIERA_,$BF$743,IF(D197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7" s="364" t="s">
        <v>276</v>
      </c>
      <c r="G197" s="275" t="s">
        <v>272</v>
      </c>
      <c r="H197" s="275" t="s">
        <v>273</v>
      </c>
      <c r="I197" s="275" t="s">
        <v>1419</v>
      </c>
      <c r="J197" s="364" t="s">
        <v>108</v>
      </c>
      <c r="K197" s="364" t="s">
        <v>1420</v>
      </c>
      <c r="L197" s="364" t="s">
        <v>1421</v>
      </c>
      <c r="M197" s="364" t="s">
        <v>1422</v>
      </c>
      <c r="N197" s="364" t="s">
        <v>150</v>
      </c>
      <c r="O197" s="365">
        <f t="shared" ref="O197" si="822">IF(N197="ALTA",5,IF(N197="MEDIO ALTA",4,IF(N197="MEDIA",3,IF(N197="MEDIO BAJA",2,IF(N197="BAJA",1,0)))))</f>
        <v>4</v>
      </c>
      <c r="P197" s="364" t="s">
        <v>141</v>
      </c>
      <c r="Q197" s="365">
        <f t="shared" ref="Q197:Q200" si="823">IF(P197="ALTO",5,IF(P197="MEDIO ALTO",4,IF(P197="MEDIO",3,IF(P197="MEDIO BAJO",2,IF(P197="BAJO",1,0)))))</f>
        <v>3</v>
      </c>
      <c r="R197" s="365">
        <f>Q197*O197</f>
        <v>12</v>
      </c>
      <c r="S197" s="162" t="s">
        <v>327</v>
      </c>
      <c r="T197" s="334">
        <f t="shared" si="569"/>
        <v>1</v>
      </c>
      <c r="U197" s="356">
        <f t="shared" si="799"/>
        <v>1</v>
      </c>
      <c r="V197" s="356">
        <f t="shared" si="603"/>
        <v>0.6</v>
      </c>
      <c r="W197" s="275" t="s">
        <v>1423</v>
      </c>
      <c r="X197" s="364">
        <f>IF(S197="No_existen",5*$X$10,Y197*$X$10)</f>
        <v>0.15000000000000002</v>
      </c>
      <c r="Y197" s="368">
        <f t="shared" ref="Y197" si="824">ROUND(AVERAGEIF(Z197:Z199,"&gt;0"),0)</f>
        <v>3</v>
      </c>
      <c r="Z197" s="335">
        <f t="shared" si="570"/>
        <v>2</v>
      </c>
      <c r="AA197" s="275" t="s">
        <v>331</v>
      </c>
      <c r="AB197" s="275"/>
      <c r="AC197" s="368">
        <f t="shared" ref="AC197" si="825">IF(S197="No_existen",5*$AC$10,AD197*$AC$10)</f>
        <v>0.15</v>
      </c>
      <c r="AD197" s="356">
        <f t="shared" ref="AD197" si="826">ROUND(AVERAGEIF(AE197:AE199,"&gt;0"),0)</f>
        <v>1</v>
      </c>
      <c r="AE197" s="336">
        <f t="shared" si="571"/>
        <v>1</v>
      </c>
      <c r="AF197" s="275" t="s">
        <v>307</v>
      </c>
      <c r="AG197" s="275" t="s">
        <v>1408</v>
      </c>
      <c r="AH197" s="368">
        <f t="shared" ref="AH197" si="827">IF(S197="No_existen",5*$AH$10,AI197*$AH$10)</f>
        <v>0.1</v>
      </c>
      <c r="AI197" s="356">
        <f t="shared" ref="AI197" si="828">ROUND(AVERAGEIF(AJ197:AJ199,"&gt;0"),0)</f>
        <v>1</v>
      </c>
      <c r="AJ197" s="336">
        <f t="shared" si="572"/>
        <v>1</v>
      </c>
      <c r="AK197" s="275" t="s">
        <v>304</v>
      </c>
      <c r="AL197" s="275" t="s">
        <v>319</v>
      </c>
      <c r="AM197" s="368">
        <f t="shared" ref="AM197" si="829">IF(S197="No_existen",5*$AM$10,AN197*$AM$10)</f>
        <v>0.1</v>
      </c>
      <c r="AN197" s="356">
        <f t="shared" ref="AN197" si="830">ROUND(AVERAGEIF(AO197:AO199,"&gt;0"),0)</f>
        <v>1</v>
      </c>
      <c r="AO197" s="336">
        <f t="shared" si="583"/>
        <v>1</v>
      </c>
      <c r="AP197" s="275" t="s">
        <v>592</v>
      </c>
      <c r="AQ197" s="356">
        <f t="shared" ref="AQ197" si="831">ROUND(AVERAGE(U197,Y197,AD197,AI197,AN197),0)</f>
        <v>1</v>
      </c>
      <c r="AR197" s="356" t="str">
        <f t="shared" ref="AR197" si="832">IF(AQ197&lt;1.5,"FUERTE",IF(AND(AQ197&gt;=1.5,AQ197&lt;2.5),"ACEPTABLE",IF(AQ197&gt;=5,"INEXISTENTE","DÉBIL")))</f>
        <v>FUERTE</v>
      </c>
      <c r="AS197" s="357">
        <f t="shared" ref="AS197" si="833">IF(R197=0,0,ROUND((R197*AQ197),0))</f>
        <v>12</v>
      </c>
      <c r="AT197" s="358" t="str">
        <f t="shared" ref="AT197" si="834">IF(AS197&gt;=36,"GRAVE", IF(AS197&lt;=10, "LEVE", "MODERADO"))</f>
        <v>MODERADO</v>
      </c>
      <c r="AU197" s="366" t="s">
        <v>1424</v>
      </c>
      <c r="AV197" s="366" t="s">
        <v>1425</v>
      </c>
      <c r="AW197" s="275" t="s">
        <v>91</v>
      </c>
      <c r="AX197" s="275" t="s">
        <v>1426</v>
      </c>
      <c r="AY197" s="159">
        <v>45275</v>
      </c>
      <c r="AZ197" s="159"/>
      <c r="BA197" s="344"/>
      <c r="BB197" s="286"/>
      <c r="BC197" s="286"/>
      <c r="BD197" s="286"/>
      <c r="BE197" s="286"/>
      <c r="BF197" s="286"/>
      <c r="BG197" s="286"/>
      <c r="BH197" s="286"/>
    </row>
    <row r="198" spans="1:60" ht="40.5" hidden="1" customHeight="1" x14ac:dyDescent="0.2">
      <c r="A198" s="362"/>
      <c r="B198" s="363"/>
      <c r="C198" s="356"/>
      <c r="D198" s="359"/>
      <c r="E198" s="356"/>
      <c r="F198" s="364"/>
      <c r="G198" s="275"/>
      <c r="H198" s="275"/>
      <c r="I198" s="162"/>
      <c r="J198" s="364"/>
      <c r="K198" s="364"/>
      <c r="L198" s="364"/>
      <c r="M198" s="364"/>
      <c r="N198" s="364"/>
      <c r="O198" s="365"/>
      <c r="P198" s="364"/>
      <c r="Q198" s="365"/>
      <c r="R198" s="365"/>
      <c r="S198" s="162" t="s">
        <v>327</v>
      </c>
      <c r="T198" s="334">
        <f t="shared" si="569"/>
        <v>1</v>
      </c>
      <c r="U198" s="356"/>
      <c r="V198" s="356"/>
      <c r="W198" s="275" t="s">
        <v>1427</v>
      </c>
      <c r="X198" s="364"/>
      <c r="Y198" s="368"/>
      <c r="Z198" s="335">
        <f t="shared" si="570"/>
        <v>4</v>
      </c>
      <c r="AA198" s="275" t="s">
        <v>330</v>
      </c>
      <c r="AB198" s="275"/>
      <c r="AC198" s="368"/>
      <c r="AD198" s="356"/>
      <c r="AE198" s="336">
        <f t="shared" si="571"/>
        <v>1</v>
      </c>
      <c r="AF198" s="275" t="s">
        <v>307</v>
      </c>
      <c r="AG198" s="275" t="s">
        <v>1408</v>
      </c>
      <c r="AH198" s="368"/>
      <c r="AI198" s="356"/>
      <c r="AJ198" s="336">
        <f t="shared" si="572"/>
        <v>1</v>
      </c>
      <c r="AK198" s="275" t="s">
        <v>304</v>
      </c>
      <c r="AL198" s="275" t="s">
        <v>312</v>
      </c>
      <c r="AM198" s="368"/>
      <c r="AN198" s="356"/>
      <c r="AO198" s="336">
        <f t="shared" si="583"/>
        <v>1</v>
      </c>
      <c r="AP198" s="275" t="s">
        <v>592</v>
      </c>
      <c r="AQ198" s="356"/>
      <c r="AR198" s="356"/>
      <c r="AS198" s="357"/>
      <c r="AT198" s="358"/>
      <c r="AU198" s="366"/>
      <c r="AV198" s="366"/>
      <c r="AW198" s="275" t="s">
        <v>91</v>
      </c>
      <c r="AX198" s="275" t="s">
        <v>1428</v>
      </c>
      <c r="AY198" s="159">
        <v>45275</v>
      </c>
      <c r="AZ198" s="159"/>
      <c r="BA198" s="344"/>
      <c r="BB198" s="286"/>
      <c r="BC198" s="286"/>
      <c r="BD198" s="286"/>
      <c r="BE198" s="286"/>
      <c r="BF198" s="286"/>
      <c r="BG198" s="286"/>
      <c r="BH198" s="286"/>
    </row>
    <row r="199" spans="1:60" ht="40.5" hidden="1" customHeight="1" x14ac:dyDescent="0.2">
      <c r="A199" s="362"/>
      <c r="B199" s="363"/>
      <c r="C199" s="356"/>
      <c r="D199" s="359"/>
      <c r="E199" s="356"/>
      <c r="F199" s="364"/>
      <c r="G199" s="275"/>
      <c r="H199" s="275"/>
      <c r="I199" s="162"/>
      <c r="J199" s="364"/>
      <c r="K199" s="364"/>
      <c r="L199" s="364"/>
      <c r="M199" s="364"/>
      <c r="N199" s="364"/>
      <c r="O199" s="365"/>
      <c r="P199" s="364"/>
      <c r="Q199" s="365"/>
      <c r="R199" s="365"/>
      <c r="S199" s="162" t="s">
        <v>327</v>
      </c>
      <c r="T199" s="334">
        <f t="shared" si="569"/>
        <v>1</v>
      </c>
      <c r="U199" s="356"/>
      <c r="V199" s="356"/>
      <c r="W199" s="275" t="s">
        <v>1429</v>
      </c>
      <c r="X199" s="364"/>
      <c r="Y199" s="368"/>
      <c r="Z199" s="335">
        <f t="shared" si="570"/>
        <v>4</v>
      </c>
      <c r="AA199" s="275" t="s">
        <v>330</v>
      </c>
      <c r="AB199" s="275"/>
      <c r="AC199" s="368"/>
      <c r="AD199" s="356"/>
      <c r="AE199" s="336">
        <f t="shared" si="571"/>
        <v>1</v>
      </c>
      <c r="AF199" s="275" t="s">
        <v>307</v>
      </c>
      <c r="AG199" s="275" t="s">
        <v>1408</v>
      </c>
      <c r="AH199" s="368"/>
      <c r="AI199" s="356"/>
      <c r="AJ199" s="336">
        <f t="shared" si="572"/>
        <v>1</v>
      </c>
      <c r="AK199" s="275" t="s">
        <v>304</v>
      </c>
      <c r="AL199" s="275" t="s">
        <v>311</v>
      </c>
      <c r="AM199" s="368"/>
      <c r="AN199" s="356"/>
      <c r="AO199" s="336">
        <f t="shared" si="583"/>
        <v>1</v>
      </c>
      <c r="AP199" s="275" t="s">
        <v>592</v>
      </c>
      <c r="AQ199" s="356"/>
      <c r="AR199" s="356"/>
      <c r="AS199" s="357"/>
      <c r="AT199" s="358"/>
      <c r="AU199" s="366"/>
      <c r="AV199" s="366"/>
      <c r="AW199" s="275" t="s">
        <v>91</v>
      </c>
      <c r="AX199" s="275" t="s">
        <v>1430</v>
      </c>
      <c r="AY199" s="159">
        <v>45275</v>
      </c>
      <c r="AZ199" s="159"/>
      <c r="BA199" s="344"/>
      <c r="BB199" s="286"/>
      <c r="BC199" s="286"/>
      <c r="BD199" s="286"/>
      <c r="BE199" s="286"/>
      <c r="BF199" s="286"/>
      <c r="BG199" s="286"/>
      <c r="BH199" s="286"/>
    </row>
    <row r="200" spans="1:60" ht="40.5" customHeight="1" x14ac:dyDescent="0.2">
      <c r="A200" s="362">
        <v>64</v>
      </c>
      <c r="B200" s="363" t="s">
        <v>192</v>
      </c>
      <c r="C200" s="356" t="str">
        <f>+VLOOKUP(B200,$A$770:$B$812,2,0)</f>
        <v>VALENTINA KALLEWAARD ECHEVERRI</v>
      </c>
      <c r="D200" s="359" t="s">
        <v>166</v>
      </c>
      <c r="E200" s="356" t="str">
        <f>IF(D200=$D$740,$E$740,IF(D200=$D$741,$E$741,IF(D200=$D$742,$E$742,IF(D200=$D$743,$E$743,IF(D200=$D$744,$E$744,IF(D200=$D$745,$E$745,IF(D200=$D$746,$E$746,IF(D200=$D$747,$E$747,IF(D200=$D$748,$E$748,IF(D200=$D$749,$E$749,IF(D200=VICERRECTORÍA_ACADÉMICA_,$BF$740,IF(D200=_VICERRECTORÍA_INVESTIGACIONES_INNOVACIÓN_Y_EXTENSIÓN_,$BF$741,IF(D200=PLANEACIÓN_,$BF$742,IF(D200=VICERRECTORÍA_ADMINISTRATIVA_FINANCIERA_,$BF$743,IF(D200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200" s="364" t="s">
        <v>276</v>
      </c>
      <c r="G200" s="275" t="s">
        <v>271</v>
      </c>
      <c r="H200" s="275" t="s">
        <v>35</v>
      </c>
      <c r="I200" s="163" t="s">
        <v>1431</v>
      </c>
      <c r="J200" s="364" t="s">
        <v>148</v>
      </c>
      <c r="K200" s="363" t="s">
        <v>1432</v>
      </c>
      <c r="L200" s="363" t="s">
        <v>1433</v>
      </c>
      <c r="M200" s="363" t="s">
        <v>1434</v>
      </c>
      <c r="N200" s="364" t="s">
        <v>150</v>
      </c>
      <c r="O200" s="365">
        <f t="shared" ref="O200" si="835">IF(N200="ALTA",5,IF(N200="MEDIO ALTA",4,IF(N200="MEDIA",3,IF(N200="MEDIO BAJA",2,IF(N200="BAJA",1,0)))))</f>
        <v>4</v>
      </c>
      <c r="P200" s="364" t="s">
        <v>144</v>
      </c>
      <c r="Q200" s="365">
        <f t="shared" si="823"/>
        <v>4</v>
      </c>
      <c r="R200" s="365">
        <f>Q200*O200</f>
        <v>16</v>
      </c>
      <c r="S200" s="162" t="s">
        <v>327</v>
      </c>
      <c r="T200" s="334">
        <f t="shared" si="569"/>
        <v>1</v>
      </c>
      <c r="U200" s="356">
        <f t="shared" ref="U200:U263" si="836">ROUND(AVERAGEIF(T200:T202,"&gt;0"),0)</f>
        <v>1</v>
      </c>
      <c r="V200" s="356">
        <f t="shared" si="603"/>
        <v>0.6</v>
      </c>
      <c r="W200" s="275" t="s">
        <v>1435</v>
      </c>
      <c r="X200" s="364">
        <f>IF(S200="No_existen",5*$X$10,Y200*$X$10)</f>
        <v>0.2</v>
      </c>
      <c r="Y200" s="368">
        <f t="shared" ref="Y200" si="837">ROUND(AVERAGEIF(Z200:Z202,"&gt;0"),0)</f>
        <v>4</v>
      </c>
      <c r="Z200" s="335">
        <f t="shared" si="570"/>
        <v>4</v>
      </c>
      <c r="AA200" s="275" t="s">
        <v>330</v>
      </c>
      <c r="AB200" s="275"/>
      <c r="AC200" s="368">
        <f t="shared" ref="AC200" si="838">IF(S200="No_existen",5*$AC$10,AD200*$AC$10)</f>
        <v>0.15</v>
      </c>
      <c r="AD200" s="356">
        <f t="shared" ref="AD200" si="839">ROUND(AVERAGEIF(AE200:AE202,"&gt;0"),0)</f>
        <v>1</v>
      </c>
      <c r="AE200" s="336">
        <f t="shared" si="571"/>
        <v>1</v>
      </c>
      <c r="AF200" s="275" t="s">
        <v>307</v>
      </c>
      <c r="AG200" s="275"/>
      <c r="AH200" s="368">
        <f t="shared" ref="AH200" si="840">IF(S200="No_existen",5*$AH$10,AI200*$AH$10)</f>
        <v>0.1</v>
      </c>
      <c r="AI200" s="356">
        <f t="shared" ref="AI200" si="841">ROUND(AVERAGEIF(AJ200:AJ202,"&gt;0"),0)</f>
        <v>1</v>
      </c>
      <c r="AJ200" s="336">
        <f t="shared" si="572"/>
        <v>1</v>
      </c>
      <c r="AK200" s="275" t="s">
        <v>304</v>
      </c>
      <c r="AL200" s="275" t="s">
        <v>319</v>
      </c>
      <c r="AM200" s="368">
        <f t="shared" ref="AM200" si="842">IF(S200="No_existen",5*$AM$10,AN200*$AM$10)</f>
        <v>0.1</v>
      </c>
      <c r="AN200" s="356">
        <f t="shared" ref="AN200" si="843">ROUND(AVERAGEIF(AO200:AO202,"&gt;0"),0)</f>
        <v>1</v>
      </c>
      <c r="AO200" s="336">
        <f t="shared" si="583"/>
        <v>1</v>
      </c>
      <c r="AP200" s="275" t="s">
        <v>592</v>
      </c>
      <c r="AQ200" s="356">
        <f t="shared" ref="AQ200" si="844">ROUND(AVERAGE(U200,Y200,AD200,AI200,AN200),0)</f>
        <v>2</v>
      </c>
      <c r="AR200" s="356" t="str">
        <f t="shared" ref="AR200" si="845">IF(AQ200&lt;1.5,"FUERTE",IF(AND(AQ200&gt;=1.5,AQ200&lt;2.5),"ACEPTABLE",IF(AQ200&gt;=5,"INEXISTENTE","DÉBIL")))</f>
        <v>ACEPTABLE</v>
      </c>
      <c r="AS200" s="357">
        <f t="shared" ref="AS200" si="846">IF(R200=0,0,ROUND((R200*AQ200),0))</f>
        <v>32</v>
      </c>
      <c r="AT200" s="358" t="str">
        <f t="shared" ref="AT200" si="847">IF(AS200&gt;=36,"GRAVE", IF(AS200&lt;=10, "LEVE", "MODERADO"))</f>
        <v>MODERADO</v>
      </c>
      <c r="AU200" s="366" t="s">
        <v>1436</v>
      </c>
      <c r="AV200" s="366" t="s">
        <v>1437</v>
      </c>
      <c r="AW200" s="275" t="s">
        <v>91</v>
      </c>
      <c r="AX200" s="275" t="s">
        <v>1438</v>
      </c>
      <c r="AY200" s="159">
        <v>45275</v>
      </c>
      <c r="AZ200" s="159"/>
      <c r="BA200" s="344"/>
      <c r="BB200" s="286"/>
      <c r="BC200" s="286"/>
      <c r="BD200" s="286"/>
      <c r="BE200" s="286"/>
      <c r="BF200" s="286"/>
      <c r="BG200" s="286"/>
      <c r="BH200" s="286"/>
    </row>
    <row r="201" spans="1:60" ht="40.5" hidden="1" customHeight="1" x14ac:dyDescent="0.2">
      <c r="A201" s="362"/>
      <c r="B201" s="363"/>
      <c r="C201" s="356"/>
      <c r="D201" s="359"/>
      <c r="E201" s="356"/>
      <c r="F201" s="364"/>
      <c r="G201" s="275"/>
      <c r="H201" s="275"/>
      <c r="I201" s="161"/>
      <c r="J201" s="364"/>
      <c r="K201" s="363"/>
      <c r="L201" s="363"/>
      <c r="M201" s="363"/>
      <c r="N201" s="364"/>
      <c r="O201" s="365"/>
      <c r="P201" s="364"/>
      <c r="Q201" s="365"/>
      <c r="R201" s="365"/>
      <c r="S201" s="162" t="s">
        <v>327</v>
      </c>
      <c r="T201" s="334">
        <f t="shared" si="569"/>
        <v>1</v>
      </c>
      <c r="U201" s="356"/>
      <c r="V201" s="356"/>
      <c r="W201" s="275" t="s">
        <v>1439</v>
      </c>
      <c r="X201" s="364"/>
      <c r="Y201" s="368"/>
      <c r="Z201" s="335">
        <f t="shared" si="570"/>
        <v>4</v>
      </c>
      <c r="AA201" s="275" t="s">
        <v>330</v>
      </c>
      <c r="AB201" s="275"/>
      <c r="AC201" s="368"/>
      <c r="AD201" s="356"/>
      <c r="AE201" s="336">
        <f t="shared" si="571"/>
        <v>1</v>
      </c>
      <c r="AF201" s="275" t="s">
        <v>307</v>
      </c>
      <c r="AG201" s="275"/>
      <c r="AH201" s="368"/>
      <c r="AI201" s="356"/>
      <c r="AJ201" s="336">
        <f t="shared" si="572"/>
        <v>1</v>
      </c>
      <c r="AK201" s="275" t="s">
        <v>304</v>
      </c>
      <c r="AL201" s="275" t="s">
        <v>319</v>
      </c>
      <c r="AM201" s="368"/>
      <c r="AN201" s="356"/>
      <c r="AO201" s="336">
        <f t="shared" si="583"/>
        <v>1</v>
      </c>
      <c r="AP201" s="275" t="s">
        <v>592</v>
      </c>
      <c r="AQ201" s="356"/>
      <c r="AR201" s="356"/>
      <c r="AS201" s="357"/>
      <c r="AT201" s="358"/>
      <c r="AU201" s="366"/>
      <c r="AV201" s="366"/>
      <c r="AW201" s="275" t="s">
        <v>91</v>
      </c>
      <c r="AX201" s="275" t="s">
        <v>1440</v>
      </c>
      <c r="AY201" s="159">
        <v>45275</v>
      </c>
      <c r="AZ201" s="159"/>
      <c r="BA201" s="344"/>
      <c r="BB201" s="286"/>
      <c r="BC201" s="286"/>
      <c r="BD201" s="286"/>
      <c r="BE201" s="286"/>
      <c r="BF201" s="286"/>
      <c r="BG201" s="286"/>
      <c r="BH201" s="286"/>
    </row>
    <row r="202" spans="1:60" ht="40.5" hidden="1" customHeight="1" x14ac:dyDescent="0.2">
      <c r="A202" s="362"/>
      <c r="B202" s="363"/>
      <c r="C202" s="356"/>
      <c r="D202" s="359"/>
      <c r="E202" s="356"/>
      <c r="F202" s="364"/>
      <c r="G202" s="275"/>
      <c r="H202" s="275"/>
      <c r="I202" s="161"/>
      <c r="J202" s="364"/>
      <c r="K202" s="363"/>
      <c r="L202" s="363"/>
      <c r="M202" s="363"/>
      <c r="N202" s="364"/>
      <c r="O202" s="365"/>
      <c r="P202" s="364"/>
      <c r="Q202" s="365"/>
      <c r="R202" s="365"/>
      <c r="S202" s="162"/>
      <c r="T202" s="334">
        <f t="shared" si="569"/>
        <v>0</v>
      </c>
      <c r="U202" s="356"/>
      <c r="V202" s="356"/>
      <c r="W202" s="275"/>
      <c r="X202" s="364"/>
      <c r="Y202" s="368"/>
      <c r="Z202" s="335">
        <f t="shared" si="570"/>
        <v>0</v>
      </c>
      <c r="AA202" s="275"/>
      <c r="AB202" s="275"/>
      <c r="AC202" s="368"/>
      <c r="AD202" s="356"/>
      <c r="AE202" s="336">
        <f t="shared" si="571"/>
        <v>0</v>
      </c>
      <c r="AF202" s="275"/>
      <c r="AG202" s="275"/>
      <c r="AH202" s="368"/>
      <c r="AI202" s="356"/>
      <c r="AJ202" s="336">
        <f t="shared" si="572"/>
        <v>0</v>
      </c>
      <c r="AK202" s="275"/>
      <c r="AL202" s="275"/>
      <c r="AM202" s="368"/>
      <c r="AN202" s="356"/>
      <c r="AO202" s="336">
        <f t="shared" si="583"/>
        <v>0</v>
      </c>
      <c r="AP202" s="275"/>
      <c r="AQ202" s="356"/>
      <c r="AR202" s="356"/>
      <c r="AS202" s="357"/>
      <c r="AT202" s="358"/>
      <c r="AU202" s="366"/>
      <c r="AV202" s="366"/>
      <c r="AW202" s="275"/>
      <c r="AX202" s="275"/>
      <c r="AY202" s="159"/>
      <c r="AZ202" s="159"/>
      <c r="BA202" s="344"/>
      <c r="BB202" s="286"/>
      <c r="BC202" s="286"/>
      <c r="BD202" s="286"/>
      <c r="BE202" s="286"/>
      <c r="BF202" s="286"/>
      <c r="BG202" s="286"/>
      <c r="BH202" s="286"/>
    </row>
    <row r="203" spans="1:60" ht="40.5" hidden="1" customHeight="1" x14ac:dyDescent="0.2">
      <c r="A203" s="362">
        <v>65</v>
      </c>
      <c r="B203" s="363" t="s">
        <v>258</v>
      </c>
      <c r="C203" s="356" t="str">
        <f>+VLOOKUP(B203,$A$770:$B$812,2,0)</f>
        <v>CARLOS HUMBERTO MONTOYA NAVARRETE</v>
      </c>
      <c r="D203" s="359" t="s">
        <v>171</v>
      </c>
      <c r="E203" s="356" t="str">
        <f>IF(D203=$D$740,$E$740,IF(D203=$D$741,$E$741,IF(D203=$D$742,$E$742,IF(D203=$D$743,$E$743,IF(D203=$D$744,$E$744,IF(D203=$D$745,$E$745,IF(D203=$D$746,$E$746,IF(D203=$D$747,$E$747,IF(D203=$D$748,$E$748,IF(D203=$D$749,$E$749,IF(D203=VICERRECTORÍA_ACADÉMICA_,$BF$740,IF(D203=_VICERRECTORÍA_INVESTIGACIONES_INNOVACIÓN_Y_EXTENSIÓN_,$BF$741,IF(D203=PLANEACIÓN_,$BF$742,IF(D203=VICERRECTORÍA_ADMINISTRATIVA_FINANCIERA_,$BF$743,IF(D203=VICERRECTORÍA_RESPONSABILIDAD_SOCIAL_Y_BIENESTAR_UNIVERSITARIO_PDI,$BF$744)))))))))))))))</f>
        <v>Promover y facilitar la interacción con la sociedad contribuyendo a la satisfacción de sus demandas, mediante servicios especializados, programas de educación continuada y de proyección social.</v>
      </c>
      <c r="F203" s="364" t="s">
        <v>276</v>
      </c>
      <c r="G203" s="275" t="s">
        <v>272</v>
      </c>
      <c r="H203" s="275" t="s">
        <v>41</v>
      </c>
      <c r="I203" s="162" t="s">
        <v>1453</v>
      </c>
      <c r="J203" s="364" t="s">
        <v>143</v>
      </c>
      <c r="K203" s="363" t="s">
        <v>1454</v>
      </c>
      <c r="L203" s="364" t="s">
        <v>1455</v>
      </c>
      <c r="M203" s="364" t="s">
        <v>1456</v>
      </c>
      <c r="N203" s="364" t="s">
        <v>128</v>
      </c>
      <c r="O203" s="365">
        <f>IF(N203="ALTA",5,IF(N203="MEDIO ALTA",4,IF(N203="MEDIA",3,IF(N203="MEDIO BAJA",2,IF(N203="BAJA",1,0)))))</f>
        <v>1</v>
      </c>
      <c r="P203" s="364" t="s">
        <v>141</v>
      </c>
      <c r="Q203" s="365">
        <f>IF(P203="ALTO",5,IF(P203="MEDIO ALTO",4,IF(P203="MEDIO",3,IF(P203="MEDIO BAJO",2,IF(P203="BAJO",1,0)))))</f>
        <v>3</v>
      </c>
      <c r="R203" s="365">
        <f>Q203*O203</f>
        <v>3</v>
      </c>
      <c r="S203" s="162" t="s">
        <v>327</v>
      </c>
      <c r="T203" s="334">
        <f t="shared" ref="T203:T266" si="848">IF(S203=$S$826,1,IF(S203=$S$822,5,IF(S203=$S$823,4,IF(S203=$S$824,3,IF(S203=$S$825,2,0)))))</f>
        <v>1</v>
      </c>
      <c r="U203" s="356">
        <f t="shared" si="836"/>
        <v>1</v>
      </c>
      <c r="V203" s="356">
        <f t="shared" si="603"/>
        <v>0.6</v>
      </c>
      <c r="W203" s="275" t="s">
        <v>1457</v>
      </c>
      <c r="X203" s="364">
        <f>IF(S203="No_existen",5*$X$10,Y203*$X$10)</f>
        <v>0.2</v>
      </c>
      <c r="Y203" s="368">
        <f t="shared" ref="Y203" si="849">ROUND(AVERAGEIF(Z203:Z205,"&gt;0"),0)</f>
        <v>4</v>
      </c>
      <c r="Z203" s="335">
        <f t="shared" ref="Z203:Z266" si="850">IF(AA203=$AA$824,1,IF(AA203=$AA$823,2,IF(AA203=$AA$822,4,IF(S203="No_existen",5,0))))</f>
        <v>4</v>
      </c>
      <c r="AA203" s="275" t="s">
        <v>330</v>
      </c>
      <c r="AB203" s="275"/>
      <c r="AC203" s="368">
        <f t="shared" ref="AC203" si="851">IF(S203="No_existen",5*$AC$10,AD203*$AC$10)</f>
        <v>0.15</v>
      </c>
      <c r="AD203" s="356">
        <f t="shared" ref="AD203" si="852">ROUND(AVERAGEIF(AE203:AE205,"&gt;0"),0)</f>
        <v>1</v>
      </c>
      <c r="AE203" s="336">
        <f t="shared" ref="AE203:AE266" si="853">IF(AF203=$AG$823,1,IF(AF203=$AG$822,4,IF(S203="No_existen",5,0)))</f>
        <v>1</v>
      </c>
      <c r="AF203" s="275" t="s">
        <v>307</v>
      </c>
      <c r="AG203" s="275" t="s">
        <v>1458</v>
      </c>
      <c r="AH203" s="368">
        <f t="shared" ref="AH203" si="854">IF(S203="No_existen",5*$AH$10,AI203*$AH$10)</f>
        <v>0.1</v>
      </c>
      <c r="AI203" s="356">
        <f t="shared" ref="AI203" si="855">ROUND(AVERAGEIF(AJ203:AJ205,"&gt;0"),0)</f>
        <v>1</v>
      </c>
      <c r="AJ203" s="336">
        <f t="shared" ref="AJ203:AJ266" si="856">IF(AK203=$AK$822,1,IF(AK203=$AK$823,4,IF(S203="No_existen",5,0)))</f>
        <v>1</v>
      </c>
      <c r="AK203" s="275" t="s">
        <v>304</v>
      </c>
      <c r="AL203" s="275" t="s">
        <v>311</v>
      </c>
      <c r="AM203" s="368">
        <f t="shared" ref="AM203" si="857">IF(S203="No_existen",5*$AM$10,AN203*$AM$10)</f>
        <v>0.1</v>
      </c>
      <c r="AN203" s="356">
        <f t="shared" ref="AN203" si="858">ROUND(AVERAGEIF(AO203:AO205,"&gt;0"),0)</f>
        <v>1</v>
      </c>
      <c r="AO203" s="336">
        <f t="shared" si="583"/>
        <v>1</v>
      </c>
      <c r="AP203" s="275" t="s">
        <v>592</v>
      </c>
      <c r="AQ203" s="356">
        <f t="shared" ref="AQ203" si="859">ROUND(AVERAGE(U203,Y203,AD203,AI203,AN203),0)</f>
        <v>2</v>
      </c>
      <c r="AR203" s="356" t="str">
        <f t="shared" ref="AR203" si="860">IF(AQ203&lt;1.5,"FUERTE",IF(AND(AQ203&gt;=1.5,AQ203&lt;2.5),"ACEPTABLE",IF(AQ203&gt;=5,"INEXISTENTE","DÉBIL")))</f>
        <v>ACEPTABLE</v>
      </c>
      <c r="AS203" s="357">
        <f t="shared" ref="AS203" si="861">IF(R203=0,0,ROUND((R203*AQ203),0))</f>
        <v>6</v>
      </c>
      <c r="AT203" s="358" t="str">
        <f t="shared" ref="AT203" si="862">IF(AS203&gt;=36,"GRAVE", IF(AS203&lt;=10, "LEVE", "MODERADO"))</f>
        <v>LEVE</v>
      </c>
      <c r="AU203" s="359" t="s">
        <v>1459</v>
      </c>
      <c r="AV203" s="369">
        <v>0</v>
      </c>
      <c r="AW203" s="275" t="s">
        <v>90</v>
      </c>
      <c r="AX203" s="275"/>
      <c r="AY203" s="159"/>
      <c r="AZ203" s="159"/>
      <c r="BA203" s="344"/>
      <c r="BB203" s="286"/>
      <c r="BC203" s="286"/>
      <c r="BD203" s="286"/>
      <c r="BE203" s="286"/>
      <c r="BF203" s="286"/>
      <c r="BG203" s="286"/>
      <c r="BH203" s="286"/>
    </row>
    <row r="204" spans="1:60" ht="40.5" hidden="1" customHeight="1" x14ac:dyDescent="0.2">
      <c r="A204" s="362"/>
      <c r="B204" s="363"/>
      <c r="C204" s="356"/>
      <c r="D204" s="359"/>
      <c r="E204" s="356"/>
      <c r="F204" s="364"/>
      <c r="G204" s="275" t="s">
        <v>271</v>
      </c>
      <c r="H204" s="275" t="s">
        <v>37</v>
      </c>
      <c r="I204" s="162" t="s">
        <v>1460</v>
      </c>
      <c r="J204" s="364"/>
      <c r="K204" s="363"/>
      <c r="L204" s="364"/>
      <c r="M204" s="364"/>
      <c r="N204" s="364"/>
      <c r="O204" s="365"/>
      <c r="P204" s="364"/>
      <c r="Q204" s="365"/>
      <c r="R204" s="365"/>
      <c r="S204" s="162" t="s">
        <v>327</v>
      </c>
      <c r="T204" s="334">
        <f t="shared" si="848"/>
        <v>1</v>
      </c>
      <c r="U204" s="356"/>
      <c r="V204" s="356"/>
      <c r="W204" s="275" t="s">
        <v>1461</v>
      </c>
      <c r="X204" s="364"/>
      <c r="Y204" s="368"/>
      <c r="Z204" s="335">
        <f t="shared" si="850"/>
        <v>4</v>
      </c>
      <c r="AA204" s="275" t="s">
        <v>330</v>
      </c>
      <c r="AB204" s="275"/>
      <c r="AC204" s="368"/>
      <c r="AD204" s="356"/>
      <c r="AE204" s="336">
        <f t="shared" si="853"/>
        <v>1</v>
      </c>
      <c r="AF204" s="275" t="s">
        <v>307</v>
      </c>
      <c r="AG204" s="275" t="s">
        <v>1462</v>
      </c>
      <c r="AH204" s="368"/>
      <c r="AI204" s="356"/>
      <c r="AJ204" s="336">
        <f t="shared" si="856"/>
        <v>1</v>
      </c>
      <c r="AK204" s="275" t="s">
        <v>304</v>
      </c>
      <c r="AL204" s="275" t="s">
        <v>318</v>
      </c>
      <c r="AM204" s="368"/>
      <c r="AN204" s="356"/>
      <c r="AO204" s="336">
        <f t="shared" ref="AO204:AO267" si="863">IF(AP204="Preventivo",1,IF(AP204="Detectivo",4, IF(S204="No_existen",5,0)))</f>
        <v>1</v>
      </c>
      <c r="AP204" s="275" t="s">
        <v>592</v>
      </c>
      <c r="AQ204" s="356"/>
      <c r="AR204" s="356"/>
      <c r="AS204" s="357"/>
      <c r="AT204" s="358"/>
      <c r="AU204" s="359"/>
      <c r="AV204" s="363"/>
      <c r="AW204" s="275" t="s">
        <v>90</v>
      </c>
      <c r="AX204" s="275"/>
      <c r="AY204" s="159"/>
      <c r="AZ204" s="159"/>
      <c r="BA204" s="344"/>
      <c r="BB204" s="286"/>
      <c r="BC204" s="286"/>
      <c r="BD204" s="286"/>
      <c r="BE204" s="286"/>
      <c r="BF204" s="286"/>
      <c r="BG204" s="286"/>
      <c r="BH204" s="286"/>
    </row>
    <row r="205" spans="1:60" ht="40.5" hidden="1" customHeight="1" x14ac:dyDescent="0.2">
      <c r="A205" s="362"/>
      <c r="B205" s="363"/>
      <c r="C205" s="356"/>
      <c r="D205" s="359"/>
      <c r="E205" s="356"/>
      <c r="F205" s="364"/>
      <c r="G205" s="275" t="s">
        <v>271</v>
      </c>
      <c r="H205" s="275" t="s">
        <v>37</v>
      </c>
      <c r="I205" s="162" t="s">
        <v>1463</v>
      </c>
      <c r="J205" s="364"/>
      <c r="K205" s="363"/>
      <c r="L205" s="364"/>
      <c r="M205" s="364"/>
      <c r="N205" s="364"/>
      <c r="O205" s="365"/>
      <c r="P205" s="364"/>
      <c r="Q205" s="365"/>
      <c r="R205" s="365"/>
      <c r="S205" s="162" t="s">
        <v>327</v>
      </c>
      <c r="T205" s="334">
        <f t="shared" si="848"/>
        <v>1</v>
      </c>
      <c r="U205" s="356"/>
      <c r="V205" s="356"/>
      <c r="W205" s="275" t="s">
        <v>1464</v>
      </c>
      <c r="X205" s="364"/>
      <c r="Y205" s="368"/>
      <c r="Z205" s="335">
        <f t="shared" si="850"/>
        <v>4</v>
      </c>
      <c r="AA205" s="275" t="s">
        <v>330</v>
      </c>
      <c r="AB205" s="275"/>
      <c r="AC205" s="368"/>
      <c r="AD205" s="356"/>
      <c r="AE205" s="336">
        <f t="shared" si="853"/>
        <v>1</v>
      </c>
      <c r="AF205" s="275" t="s">
        <v>307</v>
      </c>
      <c r="AG205" s="275" t="s">
        <v>1462</v>
      </c>
      <c r="AH205" s="368"/>
      <c r="AI205" s="356"/>
      <c r="AJ205" s="336">
        <f t="shared" si="856"/>
        <v>1</v>
      </c>
      <c r="AK205" s="275" t="s">
        <v>304</v>
      </c>
      <c r="AL205" s="275" t="s">
        <v>311</v>
      </c>
      <c r="AM205" s="368"/>
      <c r="AN205" s="356"/>
      <c r="AO205" s="336">
        <f t="shared" si="863"/>
        <v>1</v>
      </c>
      <c r="AP205" s="275" t="s">
        <v>592</v>
      </c>
      <c r="AQ205" s="356"/>
      <c r="AR205" s="356"/>
      <c r="AS205" s="357"/>
      <c r="AT205" s="358"/>
      <c r="AU205" s="359"/>
      <c r="AV205" s="363"/>
      <c r="AW205" s="275" t="s">
        <v>90</v>
      </c>
      <c r="AX205" s="275"/>
      <c r="AY205" s="159"/>
      <c r="AZ205" s="159"/>
      <c r="BA205" s="344"/>
      <c r="BB205" s="286"/>
      <c r="BC205" s="286"/>
      <c r="BD205" s="286"/>
      <c r="BE205" s="286"/>
      <c r="BF205" s="286"/>
      <c r="BG205" s="286"/>
      <c r="BH205" s="286"/>
    </row>
    <row r="206" spans="1:60" ht="40.5" hidden="1" customHeight="1" x14ac:dyDescent="0.2">
      <c r="A206" s="362">
        <v>66</v>
      </c>
      <c r="B206" s="363" t="s">
        <v>258</v>
      </c>
      <c r="C206" s="356" t="str">
        <f>+VLOOKUP(B206,$A$770:$B$812,2,0)</f>
        <v>CARLOS HUMBERTO MONTOYA NAVARRETE</v>
      </c>
      <c r="D206" s="359" t="s">
        <v>171</v>
      </c>
      <c r="E206" s="356" t="str">
        <f>IF(D206=$D$740,$E$740,IF(D206=$D$741,$E$741,IF(D206=$D$742,$E$742,IF(D206=$D$743,$E$743,IF(D206=$D$744,$E$744,IF(D206=$D$745,$E$745,IF(D206=$D$746,$E$746,IF(D206=$D$747,$E$747,IF(D206=$D$748,$E$748,IF(D206=$D$749,$E$749,IF(D206=VICERRECTORÍA_ACADÉMICA_,$BF$740,IF(D206=_VICERRECTORÍA_INVESTIGACIONES_INNOVACIÓN_Y_EXTENSIÓN_,$BF$741,IF(D206=PLANEACIÓN_,$BF$742,IF(D206=VICERRECTORÍA_ADMINISTRATIVA_FINANCIERA_,$BF$743,IF(D206=VICERRECTORÍA_RESPONSABILIDAD_SOCIAL_Y_BIENESTAR_UNIVERSITARIO_PDI,$BF$744)))))))))))))))</f>
        <v>Promover y facilitar la interacción con la sociedad contribuyendo a la satisfacción de sus demandas, mediante servicios especializados, programas de educación continuada y de proyección social.</v>
      </c>
      <c r="F206" s="364" t="s">
        <v>276</v>
      </c>
      <c r="G206" s="275" t="s">
        <v>271</v>
      </c>
      <c r="H206" s="275" t="s">
        <v>38</v>
      </c>
      <c r="I206" s="162" t="s">
        <v>1465</v>
      </c>
      <c r="J206" s="364" t="s">
        <v>106</v>
      </c>
      <c r="K206" s="364" t="s">
        <v>1466</v>
      </c>
      <c r="L206" s="364" t="s">
        <v>1467</v>
      </c>
      <c r="M206" s="364" t="s">
        <v>1468</v>
      </c>
      <c r="N206" s="364" t="s">
        <v>105</v>
      </c>
      <c r="O206" s="365">
        <f>IF(N206="ALTA",5,IF(N206="MEDIO ALTA",4,IF(N206="MEDIA",3,IF(N206="MEDIO BAJA",2,IF(N206="BAJA",1,0)))))</f>
        <v>3</v>
      </c>
      <c r="P206" s="364" t="s">
        <v>142</v>
      </c>
      <c r="Q206" s="365">
        <f>IF(P206="ALTO",5,IF(P206="MEDIO ALTO",4,IF(P206="MEDIO",3,IF(P206="MEDIO BAJO",2,IF(P206="BAJO",1,0)))))</f>
        <v>1</v>
      </c>
      <c r="R206" s="365">
        <f>Q206*O206</f>
        <v>3</v>
      </c>
      <c r="S206" s="162" t="s">
        <v>327</v>
      </c>
      <c r="T206" s="334">
        <f t="shared" si="848"/>
        <v>1</v>
      </c>
      <c r="U206" s="356">
        <f t="shared" si="836"/>
        <v>1</v>
      </c>
      <c r="V206" s="356">
        <f t="shared" si="603"/>
        <v>0.6</v>
      </c>
      <c r="W206" s="313" t="s">
        <v>1469</v>
      </c>
      <c r="X206" s="364">
        <f>IF(S206="No_existen",5*$X$10,Y206*$X$10)</f>
        <v>0.2</v>
      </c>
      <c r="Y206" s="368">
        <f t="shared" ref="Y206" si="864">ROUND(AVERAGEIF(Z206:Z208,"&gt;0"),0)</f>
        <v>4</v>
      </c>
      <c r="Z206" s="335">
        <f t="shared" si="850"/>
        <v>4</v>
      </c>
      <c r="AA206" s="275" t="s">
        <v>330</v>
      </c>
      <c r="AB206" s="275"/>
      <c r="AC206" s="368">
        <f t="shared" ref="AC206" si="865">IF(S206="No_existen",5*$AC$10,AD206*$AC$10)</f>
        <v>0.15</v>
      </c>
      <c r="AD206" s="356">
        <f t="shared" ref="AD206" si="866">ROUND(AVERAGEIF(AE206:AE208,"&gt;0"),0)</f>
        <v>1</v>
      </c>
      <c r="AE206" s="336">
        <f t="shared" si="853"/>
        <v>1</v>
      </c>
      <c r="AF206" s="275" t="s">
        <v>307</v>
      </c>
      <c r="AG206" s="275" t="s">
        <v>1470</v>
      </c>
      <c r="AH206" s="368">
        <f t="shared" ref="AH206" si="867">IF(S206="No_existen",5*$AH$10,AI206*$AH$10)</f>
        <v>0.1</v>
      </c>
      <c r="AI206" s="356">
        <f t="shared" ref="AI206" si="868">ROUND(AVERAGEIF(AJ206:AJ208,"&gt;0"),0)</f>
        <v>1</v>
      </c>
      <c r="AJ206" s="336">
        <f t="shared" si="856"/>
        <v>1</v>
      </c>
      <c r="AK206" s="275" t="s">
        <v>304</v>
      </c>
      <c r="AL206" s="275" t="s">
        <v>318</v>
      </c>
      <c r="AM206" s="368">
        <f t="shared" ref="AM206" si="869">IF(S206="No_existen",5*$AM$10,AN206*$AM$10)</f>
        <v>0.1</v>
      </c>
      <c r="AN206" s="356">
        <f t="shared" ref="AN206" si="870">ROUND(AVERAGEIF(AO206:AO208,"&gt;0"),0)</f>
        <v>1</v>
      </c>
      <c r="AO206" s="336">
        <f t="shared" si="863"/>
        <v>1</v>
      </c>
      <c r="AP206" s="275" t="s">
        <v>592</v>
      </c>
      <c r="AQ206" s="356">
        <f t="shared" ref="AQ206" si="871">ROUND(AVERAGE(U206,Y206,AD206,AI206,AN206),0)</f>
        <v>2</v>
      </c>
      <c r="AR206" s="356" t="str">
        <f t="shared" ref="AR206" si="872">IF(AQ206&lt;1.5,"FUERTE",IF(AND(AQ206&gt;=1.5,AQ206&lt;2.5),"ACEPTABLE",IF(AQ206&gt;=5,"INEXISTENTE","DÉBIL")))</f>
        <v>ACEPTABLE</v>
      </c>
      <c r="AS206" s="357">
        <f t="shared" ref="AS206" si="873">IF(R206=0,0,ROUND((R206*AQ206),0))</f>
        <v>6</v>
      </c>
      <c r="AT206" s="358" t="str">
        <f t="shared" ref="AT206" si="874">IF(AS206&gt;=36,"GRAVE", IF(AS206&lt;=10, "LEVE", "MODERADO"))</f>
        <v>LEVE</v>
      </c>
      <c r="AU206" s="359" t="s">
        <v>1471</v>
      </c>
      <c r="AV206" s="367">
        <v>0</v>
      </c>
      <c r="AW206" s="275" t="s">
        <v>90</v>
      </c>
      <c r="AX206" s="275"/>
      <c r="AY206" s="159"/>
      <c r="AZ206" s="159"/>
      <c r="BA206" s="344"/>
      <c r="BB206" s="286"/>
      <c r="BC206" s="286"/>
      <c r="BD206" s="286"/>
      <c r="BE206" s="286"/>
      <c r="BF206" s="286"/>
      <c r="BG206" s="286"/>
      <c r="BH206" s="286"/>
    </row>
    <row r="207" spans="1:60" ht="40.5" hidden="1" customHeight="1" x14ac:dyDescent="0.2">
      <c r="A207" s="362"/>
      <c r="B207" s="363"/>
      <c r="C207" s="356"/>
      <c r="D207" s="359"/>
      <c r="E207" s="356"/>
      <c r="F207" s="364"/>
      <c r="G207" s="275"/>
      <c r="H207" s="275"/>
      <c r="I207" s="162"/>
      <c r="J207" s="364"/>
      <c r="K207" s="364"/>
      <c r="L207" s="364"/>
      <c r="M207" s="364"/>
      <c r="N207" s="364"/>
      <c r="O207" s="365"/>
      <c r="P207" s="364"/>
      <c r="Q207" s="365"/>
      <c r="R207" s="365"/>
      <c r="S207" s="162"/>
      <c r="T207" s="334">
        <f t="shared" si="848"/>
        <v>0</v>
      </c>
      <c r="U207" s="356"/>
      <c r="V207" s="356"/>
      <c r="W207" s="275"/>
      <c r="X207" s="364"/>
      <c r="Y207" s="368"/>
      <c r="Z207" s="335">
        <f t="shared" si="850"/>
        <v>0</v>
      </c>
      <c r="AA207" s="275"/>
      <c r="AB207" s="275"/>
      <c r="AC207" s="368"/>
      <c r="AD207" s="356"/>
      <c r="AE207" s="336">
        <f t="shared" si="853"/>
        <v>0</v>
      </c>
      <c r="AF207" s="275"/>
      <c r="AG207" s="275"/>
      <c r="AH207" s="368"/>
      <c r="AI207" s="356"/>
      <c r="AJ207" s="336">
        <f t="shared" si="856"/>
        <v>0</v>
      </c>
      <c r="AK207" s="275"/>
      <c r="AL207" s="275"/>
      <c r="AM207" s="368"/>
      <c r="AN207" s="356"/>
      <c r="AO207" s="336">
        <f t="shared" si="863"/>
        <v>0</v>
      </c>
      <c r="AP207" s="275"/>
      <c r="AQ207" s="356"/>
      <c r="AR207" s="356"/>
      <c r="AS207" s="357"/>
      <c r="AT207" s="358"/>
      <c r="AU207" s="359"/>
      <c r="AV207" s="366"/>
      <c r="AW207" s="275" t="s">
        <v>90</v>
      </c>
      <c r="AX207" s="275"/>
      <c r="AY207" s="159"/>
      <c r="AZ207" s="159"/>
      <c r="BA207" s="344"/>
      <c r="BB207" s="286"/>
      <c r="BC207" s="286"/>
      <c r="BD207" s="286"/>
      <c r="BE207" s="286"/>
      <c r="BF207" s="286"/>
      <c r="BG207" s="286"/>
      <c r="BH207" s="286"/>
    </row>
    <row r="208" spans="1:60" ht="40.5" hidden="1" customHeight="1" x14ac:dyDescent="0.2">
      <c r="A208" s="362"/>
      <c r="B208" s="363"/>
      <c r="C208" s="356"/>
      <c r="D208" s="359"/>
      <c r="E208" s="356"/>
      <c r="F208" s="364"/>
      <c r="G208" s="275"/>
      <c r="H208" s="275"/>
      <c r="I208" s="162"/>
      <c r="J208" s="364"/>
      <c r="K208" s="364"/>
      <c r="L208" s="364"/>
      <c r="M208" s="364"/>
      <c r="N208" s="364"/>
      <c r="O208" s="365"/>
      <c r="P208" s="364"/>
      <c r="Q208" s="365"/>
      <c r="R208" s="365"/>
      <c r="S208" s="162"/>
      <c r="T208" s="334">
        <f t="shared" si="848"/>
        <v>0</v>
      </c>
      <c r="U208" s="356"/>
      <c r="V208" s="356"/>
      <c r="W208" s="275"/>
      <c r="X208" s="364"/>
      <c r="Y208" s="368"/>
      <c r="Z208" s="335">
        <f t="shared" si="850"/>
        <v>0</v>
      </c>
      <c r="AA208" s="275"/>
      <c r="AB208" s="275"/>
      <c r="AC208" s="368"/>
      <c r="AD208" s="356"/>
      <c r="AE208" s="336">
        <f t="shared" si="853"/>
        <v>0</v>
      </c>
      <c r="AF208" s="275"/>
      <c r="AG208" s="275"/>
      <c r="AH208" s="368"/>
      <c r="AI208" s="356"/>
      <c r="AJ208" s="336">
        <f t="shared" si="856"/>
        <v>0</v>
      </c>
      <c r="AK208" s="275"/>
      <c r="AL208" s="275"/>
      <c r="AM208" s="368"/>
      <c r="AN208" s="356"/>
      <c r="AO208" s="336">
        <f t="shared" si="863"/>
        <v>0</v>
      </c>
      <c r="AP208" s="275"/>
      <c r="AQ208" s="356"/>
      <c r="AR208" s="356"/>
      <c r="AS208" s="357"/>
      <c r="AT208" s="358"/>
      <c r="AU208" s="359"/>
      <c r="AV208" s="366"/>
      <c r="AW208" s="275" t="s">
        <v>90</v>
      </c>
      <c r="AX208" s="275"/>
      <c r="AY208" s="159"/>
      <c r="AZ208" s="159"/>
      <c r="BA208" s="344"/>
      <c r="BB208" s="286"/>
      <c r="BC208" s="286"/>
      <c r="BD208" s="286"/>
      <c r="BE208" s="286"/>
      <c r="BF208" s="286"/>
      <c r="BG208" s="286"/>
      <c r="BH208" s="286"/>
    </row>
    <row r="209" spans="1:60" ht="40.5" hidden="1" customHeight="1" x14ac:dyDescent="0.2">
      <c r="A209" s="362">
        <v>67</v>
      </c>
      <c r="B209" s="363" t="s">
        <v>258</v>
      </c>
      <c r="C209" s="356" t="str">
        <f>+VLOOKUP(B209,$A$770:$B$812,2,0)</f>
        <v>CARLOS HUMBERTO MONTOYA NAVARRETE</v>
      </c>
      <c r="D209" s="359" t="s">
        <v>171</v>
      </c>
      <c r="E209" s="356" t="str">
        <f>IF(D209=$D$740,$E$740,IF(D209=$D$741,$E$741,IF(D209=$D$742,$E$742,IF(D209=$D$743,$E$743,IF(D209=$D$744,$E$744,IF(D209=$D$745,$E$745,IF(D209=$D$746,$E$746,IF(D209=$D$747,$E$747,IF(D209=$D$748,$E$748,IF(D209=$D$749,$E$749,IF(D209=VICERRECTORÍA_ACADÉMICA_,$BF$740,IF(D209=_VICERRECTORÍA_INVESTIGACIONES_INNOVACIÓN_Y_EXTENSIÓN_,$BF$741,IF(D209=PLANEACIÓN_,$BF$742,IF(D209=VICERRECTORÍA_ADMINISTRATIVA_FINANCIERA_,$BF$743,IF(D209=VICERRECTORÍA_RESPONSABILIDAD_SOCIAL_Y_BIENESTAR_UNIVERSITARIO_PDI,$BF$744)))))))))))))))</f>
        <v>Promover y facilitar la interacción con la sociedad contribuyendo a la satisfacción de sus demandas, mediante servicios especializados, programas de educación continuada y de proyección social.</v>
      </c>
      <c r="F209" s="364" t="s">
        <v>276</v>
      </c>
      <c r="G209" s="275" t="s">
        <v>271</v>
      </c>
      <c r="H209" s="275" t="s">
        <v>37</v>
      </c>
      <c r="I209" s="275" t="s">
        <v>1472</v>
      </c>
      <c r="J209" s="364" t="s">
        <v>106</v>
      </c>
      <c r="K209" s="364" t="s">
        <v>1473</v>
      </c>
      <c r="L209" s="364" t="s">
        <v>1474</v>
      </c>
      <c r="M209" s="364" t="s">
        <v>1475</v>
      </c>
      <c r="N209" s="364" t="s">
        <v>105</v>
      </c>
      <c r="O209" s="365">
        <f t="shared" ref="O209" si="875">IF(N209="ALTA",5,IF(N209="MEDIO ALTA",4,IF(N209="MEDIA",3,IF(N209="MEDIO BAJA",2,IF(N209="BAJA",1,0)))))</f>
        <v>3</v>
      </c>
      <c r="P209" s="364" t="s">
        <v>142</v>
      </c>
      <c r="Q209" s="365">
        <f t="shared" ref="Q209:Q215" si="876">IF(P209="ALTO",5,IF(P209="MEDIO ALTO",4,IF(P209="MEDIO",3,IF(P209="MEDIO BAJO",2,IF(P209="BAJO",1,0)))))</f>
        <v>1</v>
      </c>
      <c r="R209" s="365">
        <f>Q209*O209</f>
        <v>3</v>
      </c>
      <c r="S209" s="162" t="s">
        <v>327</v>
      </c>
      <c r="T209" s="334">
        <f t="shared" si="848"/>
        <v>1</v>
      </c>
      <c r="U209" s="356">
        <f t="shared" si="836"/>
        <v>1</v>
      </c>
      <c r="V209" s="356">
        <f t="shared" si="603"/>
        <v>0.6</v>
      </c>
      <c r="W209" s="275" t="s">
        <v>1476</v>
      </c>
      <c r="X209" s="364">
        <f>IF(S209="No_existen",5*$X$10,Y209*$X$10)</f>
        <v>0.2</v>
      </c>
      <c r="Y209" s="368">
        <f t="shared" ref="Y209" si="877">ROUND(AVERAGEIF(Z209:Z211,"&gt;0"),0)</f>
        <v>4</v>
      </c>
      <c r="Z209" s="335">
        <f t="shared" si="850"/>
        <v>4</v>
      </c>
      <c r="AA209" s="275" t="s">
        <v>330</v>
      </c>
      <c r="AB209" s="275"/>
      <c r="AC209" s="368">
        <f t="shared" ref="AC209" si="878">IF(S209="No_existen",5*$AC$10,AD209*$AC$10)</f>
        <v>0.15</v>
      </c>
      <c r="AD209" s="356">
        <f t="shared" ref="AD209" si="879">ROUND(AVERAGEIF(AE209:AE211,"&gt;0"),0)</f>
        <v>1</v>
      </c>
      <c r="AE209" s="336">
        <f t="shared" si="853"/>
        <v>1</v>
      </c>
      <c r="AF209" s="275" t="s">
        <v>307</v>
      </c>
      <c r="AG209" s="275" t="s">
        <v>1462</v>
      </c>
      <c r="AH209" s="368">
        <f t="shared" ref="AH209" si="880">IF(S209="No_existen",5*$AH$10,AI209*$AH$10)</f>
        <v>0.1</v>
      </c>
      <c r="AI209" s="356">
        <f t="shared" ref="AI209" si="881">ROUND(AVERAGEIF(AJ209:AJ211,"&gt;0"),0)</f>
        <v>1</v>
      </c>
      <c r="AJ209" s="336">
        <f t="shared" si="856"/>
        <v>1</v>
      </c>
      <c r="AK209" s="275" t="s">
        <v>304</v>
      </c>
      <c r="AL209" s="275" t="s">
        <v>311</v>
      </c>
      <c r="AM209" s="368">
        <f t="shared" ref="AM209" si="882">IF(S209="No_existen",5*$AM$10,AN209*$AM$10)</f>
        <v>0.1</v>
      </c>
      <c r="AN209" s="356">
        <f t="shared" ref="AN209" si="883">ROUND(AVERAGEIF(AO209:AO211,"&gt;0"),0)</f>
        <v>1</v>
      </c>
      <c r="AO209" s="336">
        <f t="shared" si="863"/>
        <v>1</v>
      </c>
      <c r="AP209" s="275" t="s">
        <v>592</v>
      </c>
      <c r="AQ209" s="356">
        <f t="shared" ref="AQ209" si="884">ROUND(AVERAGE(U209,Y209,AD209,AI209,AN209),0)</f>
        <v>2</v>
      </c>
      <c r="AR209" s="356" t="str">
        <f t="shared" ref="AR209" si="885">IF(AQ209&lt;1.5,"FUERTE",IF(AND(AQ209&gt;=1.5,AQ209&lt;2.5),"ACEPTABLE",IF(AQ209&gt;=5,"INEXISTENTE","DÉBIL")))</f>
        <v>ACEPTABLE</v>
      </c>
      <c r="AS209" s="357">
        <f t="shared" ref="AS209" si="886">IF(R209=0,0,ROUND((R209*AQ209),0))</f>
        <v>6</v>
      </c>
      <c r="AT209" s="358" t="str">
        <f t="shared" ref="AT209" si="887">IF(AS209&gt;=36,"GRAVE", IF(AS209&lt;=10, "LEVE", "MODERADO"))</f>
        <v>LEVE</v>
      </c>
      <c r="AU209" s="359" t="s">
        <v>1477</v>
      </c>
      <c r="AV209" s="367">
        <v>1</v>
      </c>
      <c r="AW209" s="275" t="s">
        <v>90</v>
      </c>
      <c r="AX209" s="275"/>
      <c r="AY209" s="159"/>
      <c r="AZ209" s="159"/>
      <c r="BA209" s="344"/>
      <c r="BB209" s="286"/>
      <c r="BC209" s="286"/>
      <c r="BD209" s="286"/>
      <c r="BE209" s="286"/>
      <c r="BF209" s="286"/>
      <c r="BG209" s="286"/>
      <c r="BH209" s="286"/>
    </row>
    <row r="210" spans="1:60" ht="40.5" hidden="1" customHeight="1" x14ac:dyDescent="0.2">
      <c r="A210" s="362"/>
      <c r="B210" s="363"/>
      <c r="C210" s="356"/>
      <c r="D210" s="359"/>
      <c r="E210" s="356"/>
      <c r="F210" s="364"/>
      <c r="G210" s="275"/>
      <c r="H210" s="275"/>
      <c r="I210" s="275"/>
      <c r="J210" s="364"/>
      <c r="K210" s="364"/>
      <c r="L210" s="364"/>
      <c r="M210" s="364"/>
      <c r="N210" s="364"/>
      <c r="O210" s="365"/>
      <c r="P210" s="364"/>
      <c r="Q210" s="365"/>
      <c r="R210" s="365"/>
      <c r="S210" s="162"/>
      <c r="T210" s="334">
        <f t="shared" si="848"/>
        <v>0</v>
      </c>
      <c r="U210" s="356"/>
      <c r="V210" s="356"/>
      <c r="W210" s="275"/>
      <c r="X210" s="364"/>
      <c r="Y210" s="368"/>
      <c r="Z210" s="335">
        <f t="shared" si="850"/>
        <v>0</v>
      </c>
      <c r="AA210" s="275"/>
      <c r="AB210" s="275"/>
      <c r="AC210" s="368"/>
      <c r="AD210" s="356"/>
      <c r="AE210" s="336">
        <f t="shared" si="853"/>
        <v>0</v>
      </c>
      <c r="AF210" s="275"/>
      <c r="AG210" s="275"/>
      <c r="AH210" s="368"/>
      <c r="AI210" s="356"/>
      <c r="AJ210" s="336">
        <f t="shared" si="856"/>
        <v>0</v>
      </c>
      <c r="AK210" s="275"/>
      <c r="AL210" s="275"/>
      <c r="AM210" s="368"/>
      <c r="AN210" s="356"/>
      <c r="AO210" s="336">
        <f t="shared" si="863"/>
        <v>0</v>
      </c>
      <c r="AP210" s="275"/>
      <c r="AQ210" s="356"/>
      <c r="AR210" s="356"/>
      <c r="AS210" s="357"/>
      <c r="AT210" s="358"/>
      <c r="AU210" s="359"/>
      <c r="AV210" s="366"/>
      <c r="AW210" s="275" t="s">
        <v>90</v>
      </c>
      <c r="AX210" s="275"/>
      <c r="AY210" s="159"/>
      <c r="AZ210" s="159"/>
      <c r="BA210" s="344"/>
      <c r="BB210" s="286"/>
      <c r="BC210" s="286"/>
      <c r="BD210" s="286"/>
      <c r="BE210" s="286"/>
      <c r="BF210" s="286"/>
      <c r="BG210" s="286"/>
      <c r="BH210" s="286"/>
    </row>
    <row r="211" spans="1:60" ht="40.5" hidden="1" customHeight="1" x14ac:dyDescent="0.2">
      <c r="A211" s="362"/>
      <c r="B211" s="363"/>
      <c r="C211" s="356"/>
      <c r="D211" s="359"/>
      <c r="E211" s="356"/>
      <c r="F211" s="364"/>
      <c r="G211" s="275"/>
      <c r="H211" s="275"/>
      <c r="I211" s="162"/>
      <c r="J211" s="364"/>
      <c r="K211" s="364"/>
      <c r="L211" s="364"/>
      <c r="M211" s="364"/>
      <c r="N211" s="364"/>
      <c r="O211" s="365"/>
      <c r="P211" s="364"/>
      <c r="Q211" s="365"/>
      <c r="R211" s="365"/>
      <c r="S211" s="162"/>
      <c r="T211" s="334">
        <f t="shared" si="848"/>
        <v>0</v>
      </c>
      <c r="U211" s="356"/>
      <c r="V211" s="356"/>
      <c r="W211" s="275"/>
      <c r="X211" s="364"/>
      <c r="Y211" s="368"/>
      <c r="Z211" s="335">
        <f t="shared" si="850"/>
        <v>0</v>
      </c>
      <c r="AA211" s="275"/>
      <c r="AB211" s="275"/>
      <c r="AC211" s="368"/>
      <c r="AD211" s="356"/>
      <c r="AE211" s="336">
        <f t="shared" si="853"/>
        <v>0</v>
      </c>
      <c r="AF211" s="275"/>
      <c r="AG211" s="275"/>
      <c r="AH211" s="368"/>
      <c r="AI211" s="356"/>
      <c r="AJ211" s="336">
        <f t="shared" si="856"/>
        <v>0</v>
      </c>
      <c r="AK211" s="275"/>
      <c r="AL211" s="275"/>
      <c r="AM211" s="368"/>
      <c r="AN211" s="356"/>
      <c r="AO211" s="336">
        <f t="shared" si="863"/>
        <v>0</v>
      </c>
      <c r="AP211" s="275"/>
      <c r="AQ211" s="356"/>
      <c r="AR211" s="356"/>
      <c r="AS211" s="357"/>
      <c r="AT211" s="358"/>
      <c r="AU211" s="359"/>
      <c r="AV211" s="366"/>
      <c r="AW211" s="275" t="s">
        <v>90</v>
      </c>
      <c r="AX211" s="275"/>
      <c r="AY211" s="159"/>
      <c r="AZ211" s="159"/>
      <c r="BA211" s="344"/>
      <c r="BB211" s="286"/>
      <c r="BC211" s="286"/>
      <c r="BD211" s="286"/>
      <c r="BE211" s="286"/>
      <c r="BF211" s="286"/>
      <c r="BG211" s="286"/>
      <c r="BH211" s="286"/>
    </row>
    <row r="212" spans="1:60" ht="40.5" hidden="1" customHeight="1" x14ac:dyDescent="0.2">
      <c r="A212" s="362">
        <v>68</v>
      </c>
      <c r="B212" s="363" t="s">
        <v>258</v>
      </c>
      <c r="C212" s="356" t="str">
        <f>+VLOOKUP(B212,$A$770:$B$812,2,0)</f>
        <v>CARLOS HUMBERTO MONTOYA NAVARRETE</v>
      </c>
      <c r="D212" s="359" t="s">
        <v>171</v>
      </c>
      <c r="E212" s="356" t="str">
        <f>IF(D212=$D$740,$E$740,IF(D212=$D$741,$E$741,IF(D212=$D$742,$E$742,IF(D212=$D$743,$E$743,IF(D212=$D$744,$E$744,IF(D212=$D$745,$E$745,IF(D212=$D$746,$E$746,IF(D212=$D$747,$E$747,IF(D212=$D$748,$E$748,IF(D212=$D$749,$E$749,IF(D212=VICERRECTORÍA_ACADÉMICA_,$BF$740,IF(D212=_VICERRECTORÍA_INVESTIGACIONES_INNOVACIÓN_Y_EXTENSIÓN_,$BF$741,IF(D212=PLANEACIÓN_,$BF$742,IF(D212=VICERRECTORÍA_ADMINISTRATIVA_FINANCIERA_,$BF$743,IF(D212=VICERRECTORÍA_RESPONSABILIDAD_SOCIAL_Y_BIENESTAR_UNIVERSITARIO_PDI,$BF$744)))))))))))))))</f>
        <v>Promover y facilitar la interacción con la sociedad contribuyendo a la satisfacción de sus demandas, mediante servicios especializados, programas de educación continuada y de proyección social.</v>
      </c>
      <c r="F212" s="364" t="s">
        <v>276</v>
      </c>
      <c r="G212" s="275" t="s">
        <v>271</v>
      </c>
      <c r="H212" s="275" t="s">
        <v>38</v>
      </c>
      <c r="I212" s="275" t="s">
        <v>1478</v>
      </c>
      <c r="J212" s="364" t="s">
        <v>106</v>
      </c>
      <c r="K212" s="364" t="s">
        <v>1479</v>
      </c>
      <c r="L212" s="364" t="s">
        <v>1480</v>
      </c>
      <c r="M212" s="364" t="s">
        <v>1481</v>
      </c>
      <c r="N212" s="364" t="s">
        <v>128</v>
      </c>
      <c r="O212" s="365">
        <f t="shared" ref="O212" si="888">IF(N212="ALTA",5,IF(N212="MEDIO ALTA",4,IF(N212="MEDIA",3,IF(N212="MEDIO BAJA",2,IF(N212="BAJA",1,0)))))</f>
        <v>1</v>
      </c>
      <c r="P212" s="364" t="s">
        <v>141</v>
      </c>
      <c r="Q212" s="365">
        <f t="shared" si="876"/>
        <v>3</v>
      </c>
      <c r="R212" s="365">
        <f>Q212*O212</f>
        <v>3</v>
      </c>
      <c r="S212" s="162" t="s">
        <v>327</v>
      </c>
      <c r="T212" s="334">
        <f t="shared" si="848"/>
        <v>1</v>
      </c>
      <c r="U212" s="356">
        <f t="shared" si="836"/>
        <v>1</v>
      </c>
      <c r="V212" s="356">
        <f t="shared" ref="V212:V275" si="889">U212*0.6</f>
        <v>0.6</v>
      </c>
      <c r="W212" s="275" t="s">
        <v>1482</v>
      </c>
      <c r="X212" s="364">
        <f>IF(S212="No_existen",5*$X$10,Y212*$X$10)</f>
        <v>0.2</v>
      </c>
      <c r="Y212" s="368">
        <f t="shared" ref="Y212" si="890">ROUND(AVERAGEIF(Z212:Z214,"&gt;0"),0)</f>
        <v>4</v>
      </c>
      <c r="Z212" s="335">
        <f t="shared" si="850"/>
        <v>4</v>
      </c>
      <c r="AA212" s="275" t="s">
        <v>330</v>
      </c>
      <c r="AB212" s="275"/>
      <c r="AC212" s="368">
        <f t="shared" ref="AC212" si="891">IF(S212="No_existen",5*$AC$10,AD212*$AC$10)</f>
        <v>0.15</v>
      </c>
      <c r="AD212" s="356">
        <f t="shared" ref="AD212" si="892">ROUND(AVERAGEIF(AE212:AE214,"&gt;0"),0)</f>
        <v>1</v>
      </c>
      <c r="AE212" s="336">
        <f t="shared" si="853"/>
        <v>1</v>
      </c>
      <c r="AF212" s="275" t="s">
        <v>307</v>
      </c>
      <c r="AG212" s="275" t="s">
        <v>1470</v>
      </c>
      <c r="AH212" s="368">
        <f t="shared" ref="AH212" si="893">IF(S212="No_existen",5*$AH$10,AI212*$AH$10)</f>
        <v>0.1</v>
      </c>
      <c r="AI212" s="356">
        <f t="shared" ref="AI212" si="894">ROUND(AVERAGEIF(AJ212:AJ214,"&gt;0"),0)</f>
        <v>1</v>
      </c>
      <c r="AJ212" s="336">
        <f t="shared" si="856"/>
        <v>1</v>
      </c>
      <c r="AK212" s="275" t="s">
        <v>304</v>
      </c>
      <c r="AL212" s="275" t="s">
        <v>318</v>
      </c>
      <c r="AM212" s="368">
        <f t="shared" ref="AM212" si="895">IF(S212="No_existen",5*$AM$10,AN212*$AM$10)</f>
        <v>0.1</v>
      </c>
      <c r="AN212" s="356">
        <f t="shared" ref="AN212" si="896">ROUND(AVERAGEIF(AO212:AO214,"&gt;0"),0)</f>
        <v>1</v>
      </c>
      <c r="AO212" s="336">
        <f t="shared" si="863"/>
        <v>1</v>
      </c>
      <c r="AP212" s="275" t="s">
        <v>592</v>
      </c>
      <c r="AQ212" s="356">
        <f t="shared" ref="AQ212" si="897">ROUND(AVERAGE(U212,Y212,AD212,AI212,AN212),0)</f>
        <v>2</v>
      </c>
      <c r="AR212" s="356" t="str">
        <f t="shared" ref="AR212" si="898">IF(AQ212&lt;1.5,"FUERTE",IF(AND(AQ212&gt;=1.5,AQ212&lt;2.5),"ACEPTABLE",IF(AQ212&gt;=5,"INEXISTENTE","DÉBIL")))</f>
        <v>ACEPTABLE</v>
      </c>
      <c r="AS212" s="357">
        <f t="shared" ref="AS212" si="899">IF(R212=0,0,ROUND((R212*AQ212),0))</f>
        <v>6</v>
      </c>
      <c r="AT212" s="358" t="str">
        <f t="shared" ref="AT212" si="900">IF(AS212&gt;=36,"GRAVE", IF(AS212&lt;=10, "LEVE", "MODERADO"))</f>
        <v>LEVE</v>
      </c>
      <c r="AU212" s="359" t="s">
        <v>1471</v>
      </c>
      <c r="AV212" s="367">
        <v>0</v>
      </c>
      <c r="AW212" s="275" t="s">
        <v>90</v>
      </c>
      <c r="AX212" s="275"/>
      <c r="AY212" s="159"/>
      <c r="AZ212" s="159"/>
      <c r="BA212" s="344"/>
      <c r="BB212" s="286"/>
      <c r="BC212" s="286"/>
      <c r="BD212" s="286"/>
      <c r="BE212" s="286"/>
      <c r="BF212" s="286"/>
      <c r="BG212" s="286"/>
      <c r="BH212" s="286"/>
    </row>
    <row r="213" spans="1:60" ht="40.5" hidden="1" customHeight="1" x14ac:dyDescent="0.2">
      <c r="A213" s="362"/>
      <c r="B213" s="363"/>
      <c r="C213" s="356"/>
      <c r="D213" s="359"/>
      <c r="E213" s="356"/>
      <c r="F213" s="364"/>
      <c r="G213" s="275"/>
      <c r="H213" s="275"/>
      <c r="I213" s="163"/>
      <c r="J213" s="364"/>
      <c r="K213" s="364"/>
      <c r="L213" s="364"/>
      <c r="M213" s="364"/>
      <c r="N213" s="364"/>
      <c r="O213" s="365"/>
      <c r="P213" s="364"/>
      <c r="Q213" s="365"/>
      <c r="R213" s="365"/>
      <c r="S213" s="162"/>
      <c r="T213" s="334">
        <f t="shared" si="848"/>
        <v>0</v>
      </c>
      <c r="U213" s="356"/>
      <c r="V213" s="356"/>
      <c r="W213" s="275"/>
      <c r="X213" s="364"/>
      <c r="Y213" s="368"/>
      <c r="Z213" s="335">
        <f t="shared" si="850"/>
        <v>0</v>
      </c>
      <c r="AA213" s="275"/>
      <c r="AB213" s="275"/>
      <c r="AC213" s="368"/>
      <c r="AD213" s="356"/>
      <c r="AE213" s="336">
        <f t="shared" si="853"/>
        <v>0</v>
      </c>
      <c r="AF213" s="275"/>
      <c r="AG213" s="275"/>
      <c r="AH213" s="368"/>
      <c r="AI213" s="356"/>
      <c r="AJ213" s="336">
        <f t="shared" si="856"/>
        <v>0</v>
      </c>
      <c r="AK213" s="275"/>
      <c r="AL213" s="275"/>
      <c r="AM213" s="368"/>
      <c r="AN213" s="356"/>
      <c r="AO213" s="336">
        <f t="shared" si="863"/>
        <v>0</v>
      </c>
      <c r="AP213" s="275"/>
      <c r="AQ213" s="356"/>
      <c r="AR213" s="356"/>
      <c r="AS213" s="357"/>
      <c r="AT213" s="358"/>
      <c r="AU213" s="359"/>
      <c r="AV213" s="366"/>
      <c r="AW213" s="275" t="s">
        <v>90</v>
      </c>
      <c r="AX213" s="275"/>
      <c r="AY213" s="159"/>
      <c r="AZ213" s="159"/>
      <c r="BA213" s="344"/>
      <c r="BB213" s="286"/>
      <c r="BC213" s="286"/>
      <c r="BD213" s="286"/>
      <c r="BE213" s="286"/>
      <c r="BF213" s="286"/>
      <c r="BG213" s="286"/>
      <c r="BH213" s="286"/>
    </row>
    <row r="214" spans="1:60" ht="40.5" hidden="1" customHeight="1" x14ac:dyDescent="0.2">
      <c r="A214" s="362"/>
      <c r="B214" s="363"/>
      <c r="C214" s="356"/>
      <c r="D214" s="359"/>
      <c r="E214" s="356"/>
      <c r="F214" s="364"/>
      <c r="G214" s="275"/>
      <c r="H214" s="275"/>
      <c r="I214" s="275"/>
      <c r="J214" s="364"/>
      <c r="K214" s="364"/>
      <c r="L214" s="364"/>
      <c r="M214" s="364"/>
      <c r="N214" s="364"/>
      <c r="O214" s="365"/>
      <c r="P214" s="364"/>
      <c r="Q214" s="365"/>
      <c r="R214" s="365"/>
      <c r="S214" s="162"/>
      <c r="T214" s="334">
        <f t="shared" si="848"/>
        <v>0</v>
      </c>
      <c r="U214" s="356"/>
      <c r="V214" s="356"/>
      <c r="W214" s="275"/>
      <c r="X214" s="364"/>
      <c r="Y214" s="368"/>
      <c r="Z214" s="335">
        <f t="shared" si="850"/>
        <v>0</v>
      </c>
      <c r="AA214" s="275"/>
      <c r="AB214" s="275"/>
      <c r="AC214" s="368"/>
      <c r="AD214" s="356"/>
      <c r="AE214" s="336">
        <f t="shared" si="853"/>
        <v>0</v>
      </c>
      <c r="AF214" s="275"/>
      <c r="AG214" s="275"/>
      <c r="AH214" s="368"/>
      <c r="AI214" s="356"/>
      <c r="AJ214" s="336">
        <f t="shared" si="856"/>
        <v>0</v>
      </c>
      <c r="AK214" s="275"/>
      <c r="AL214" s="275"/>
      <c r="AM214" s="368"/>
      <c r="AN214" s="356"/>
      <c r="AO214" s="336">
        <f t="shared" si="863"/>
        <v>0</v>
      </c>
      <c r="AP214" s="275"/>
      <c r="AQ214" s="356"/>
      <c r="AR214" s="356"/>
      <c r="AS214" s="357"/>
      <c r="AT214" s="358"/>
      <c r="AU214" s="359"/>
      <c r="AV214" s="366"/>
      <c r="AW214" s="275" t="s">
        <v>90</v>
      </c>
      <c r="AX214" s="275"/>
      <c r="AY214" s="159"/>
      <c r="AZ214" s="159"/>
      <c r="BA214" s="344"/>
      <c r="BB214" s="286"/>
      <c r="BC214" s="286"/>
      <c r="BD214" s="286"/>
      <c r="BE214" s="286"/>
      <c r="BF214" s="286"/>
      <c r="BG214" s="286"/>
      <c r="BH214" s="286"/>
    </row>
    <row r="215" spans="1:60" ht="40.5" hidden="1" customHeight="1" x14ac:dyDescent="0.2">
      <c r="A215" s="362">
        <v>69</v>
      </c>
      <c r="B215" s="363" t="s">
        <v>258</v>
      </c>
      <c r="C215" s="356" t="str">
        <f>+VLOOKUP(B215,$A$770:$B$812,2,0)</f>
        <v>CARLOS HUMBERTO MONTOYA NAVARRETE</v>
      </c>
      <c r="D215" s="359" t="s">
        <v>171</v>
      </c>
      <c r="E215" s="356" t="str">
        <f>IF(D215=$D$740,$E$740,IF(D215=$D$741,$E$741,IF(D215=$D$742,$E$742,IF(D215=$D$743,$E$743,IF(D215=$D$744,$E$744,IF(D215=$D$745,$E$745,IF(D215=$D$746,$E$746,IF(D215=$D$747,$E$747,IF(D215=$D$748,$E$748,IF(D215=$D$749,$E$749,IF(D215=VICERRECTORÍA_ACADÉMICA_,$BF$740,IF(D215=_VICERRECTORÍA_INVESTIGACIONES_INNOVACIÓN_Y_EXTENSIÓN_,$BF$741,IF(D215=PLANEACIÓN_,$BF$742,IF(D215=VICERRECTORÍA_ADMINISTRATIVA_FINANCIERA_,$BF$743,IF(D215=VICERRECTORÍA_RESPONSABILIDAD_SOCIAL_Y_BIENESTAR_UNIVERSITARIO_PDI,$BF$744)))))))))))))))</f>
        <v>Promover y facilitar la interacción con la sociedad contribuyendo a la satisfacción de sus demandas, mediante servicios especializados, programas de educación continuada y de proyección social.</v>
      </c>
      <c r="F215" s="364" t="s">
        <v>276</v>
      </c>
      <c r="G215" s="275" t="s">
        <v>271</v>
      </c>
      <c r="H215" s="275" t="s">
        <v>37</v>
      </c>
      <c r="I215" s="275" t="s">
        <v>1483</v>
      </c>
      <c r="J215" s="364" t="s">
        <v>112</v>
      </c>
      <c r="K215" s="364" t="s">
        <v>1484</v>
      </c>
      <c r="L215" s="364" t="s">
        <v>1485</v>
      </c>
      <c r="M215" s="364" t="s">
        <v>1486</v>
      </c>
      <c r="N215" s="364" t="s">
        <v>128</v>
      </c>
      <c r="O215" s="365">
        <f t="shared" ref="O215" si="901">IF(N215="ALTA",5,IF(N215="MEDIO ALTA",4,IF(N215="MEDIA",3,IF(N215="MEDIO BAJA",2,IF(N215="BAJA",1,0)))))</f>
        <v>1</v>
      </c>
      <c r="P215" s="364" t="s">
        <v>142</v>
      </c>
      <c r="Q215" s="365">
        <f t="shared" si="876"/>
        <v>1</v>
      </c>
      <c r="R215" s="365">
        <f>Q215*O215</f>
        <v>1</v>
      </c>
      <c r="S215" s="162" t="s">
        <v>327</v>
      </c>
      <c r="T215" s="334">
        <f t="shared" si="848"/>
        <v>1</v>
      </c>
      <c r="U215" s="356">
        <f t="shared" si="836"/>
        <v>1</v>
      </c>
      <c r="V215" s="356">
        <f t="shared" si="889"/>
        <v>0.6</v>
      </c>
      <c r="W215" s="275" t="s">
        <v>1487</v>
      </c>
      <c r="X215" s="364">
        <f>IF(S215="No_existen",5*$X$10,Y215*$X$10)</f>
        <v>0.2</v>
      </c>
      <c r="Y215" s="368">
        <f t="shared" ref="Y215" si="902">ROUND(AVERAGEIF(Z215:Z217,"&gt;0"),0)</f>
        <v>4</v>
      </c>
      <c r="Z215" s="335">
        <f t="shared" si="850"/>
        <v>4</v>
      </c>
      <c r="AA215" s="275" t="s">
        <v>330</v>
      </c>
      <c r="AB215" s="275"/>
      <c r="AC215" s="368">
        <f t="shared" ref="AC215" si="903">IF(S215="No_existen",5*$AC$10,AD215*$AC$10)</f>
        <v>0.15</v>
      </c>
      <c r="AD215" s="356">
        <f t="shared" ref="AD215" si="904">ROUND(AVERAGEIF(AE215:AE217,"&gt;0"),0)</f>
        <v>1</v>
      </c>
      <c r="AE215" s="336">
        <f t="shared" si="853"/>
        <v>1</v>
      </c>
      <c r="AF215" s="275" t="s">
        <v>307</v>
      </c>
      <c r="AG215" s="275" t="s">
        <v>1458</v>
      </c>
      <c r="AH215" s="368">
        <f t="shared" ref="AH215" si="905">IF(S215="No_existen",5*$AH$10,AI215*$AH$10)</f>
        <v>0.1</v>
      </c>
      <c r="AI215" s="356">
        <f t="shared" ref="AI215" si="906">ROUND(AVERAGEIF(AJ215:AJ217,"&gt;0"),0)</f>
        <v>1</v>
      </c>
      <c r="AJ215" s="336">
        <f t="shared" si="856"/>
        <v>1</v>
      </c>
      <c r="AK215" s="275" t="s">
        <v>304</v>
      </c>
      <c r="AL215" s="275" t="s">
        <v>318</v>
      </c>
      <c r="AM215" s="368">
        <f t="shared" ref="AM215" si="907">IF(S215="No_existen",5*$AM$10,AN215*$AM$10)</f>
        <v>0.1</v>
      </c>
      <c r="AN215" s="356">
        <f t="shared" ref="AN215" si="908">ROUND(AVERAGEIF(AO215:AO217,"&gt;0"),0)</f>
        <v>1</v>
      </c>
      <c r="AO215" s="336">
        <f t="shared" si="863"/>
        <v>1</v>
      </c>
      <c r="AP215" s="275" t="s">
        <v>592</v>
      </c>
      <c r="AQ215" s="356">
        <f t="shared" ref="AQ215" si="909">ROUND(AVERAGE(U215,Y215,AD215,AI215,AN215),0)</f>
        <v>2</v>
      </c>
      <c r="AR215" s="356" t="str">
        <f t="shared" ref="AR215" si="910">IF(AQ215&lt;1.5,"FUERTE",IF(AND(AQ215&gt;=1.5,AQ215&lt;2.5),"ACEPTABLE",IF(AQ215&gt;=5,"INEXISTENTE","DÉBIL")))</f>
        <v>ACEPTABLE</v>
      </c>
      <c r="AS215" s="357">
        <f t="shared" ref="AS215" si="911">IF(R215=0,0,ROUND((R215*AQ215),0))</f>
        <v>2</v>
      </c>
      <c r="AT215" s="358" t="str">
        <f t="shared" ref="AT215" si="912">IF(AS215&gt;=36,"GRAVE", IF(AS215&lt;=10, "LEVE", "MODERADO"))</f>
        <v>LEVE</v>
      </c>
      <c r="AU215" s="359" t="s">
        <v>1488</v>
      </c>
      <c r="AV215" s="367">
        <v>0</v>
      </c>
      <c r="AW215" s="275" t="s">
        <v>90</v>
      </c>
      <c r="AX215" s="275"/>
      <c r="AY215" s="159"/>
      <c r="AZ215" s="159"/>
      <c r="BA215" s="344"/>
      <c r="BB215" s="286"/>
      <c r="BC215" s="286"/>
      <c r="BD215" s="286"/>
      <c r="BE215" s="286"/>
      <c r="BF215" s="286"/>
      <c r="BG215" s="286"/>
      <c r="BH215" s="286"/>
    </row>
    <row r="216" spans="1:60" ht="40.5" hidden="1" customHeight="1" x14ac:dyDescent="0.2">
      <c r="A216" s="362"/>
      <c r="B216" s="363"/>
      <c r="C216" s="356"/>
      <c r="D216" s="359"/>
      <c r="E216" s="356"/>
      <c r="F216" s="364"/>
      <c r="G216" s="275" t="s">
        <v>271</v>
      </c>
      <c r="H216" s="275" t="s">
        <v>37</v>
      </c>
      <c r="I216" s="275" t="s">
        <v>1489</v>
      </c>
      <c r="J216" s="364"/>
      <c r="K216" s="364"/>
      <c r="L216" s="364"/>
      <c r="M216" s="364"/>
      <c r="N216" s="364"/>
      <c r="O216" s="365"/>
      <c r="P216" s="364"/>
      <c r="Q216" s="365"/>
      <c r="R216" s="365"/>
      <c r="S216" s="162" t="s">
        <v>327</v>
      </c>
      <c r="T216" s="334">
        <f t="shared" si="848"/>
        <v>1</v>
      </c>
      <c r="U216" s="356"/>
      <c r="V216" s="356"/>
      <c r="W216" s="313" t="s">
        <v>1490</v>
      </c>
      <c r="X216" s="364"/>
      <c r="Y216" s="368"/>
      <c r="Z216" s="335">
        <f t="shared" si="850"/>
        <v>4</v>
      </c>
      <c r="AA216" s="275" t="s">
        <v>330</v>
      </c>
      <c r="AB216" s="275"/>
      <c r="AC216" s="368"/>
      <c r="AD216" s="356"/>
      <c r="AE216" s="336">
        <f t="shared" si="853"/>
        <v>1</v>
      </c>
      <c r="AF216" s="275" t="s">
        <v>307</v>
      </c>
      <c r="AG216" s="275" t="s">
        <v>1491</v>
      </c>
      <c r="AH216" s="368"/>
      <c r="AI216" s="356"/>
      <c r="AJ216" s="336">
        <f t="shared" si="856"/>
        <v>1</v>
      </c>
      <c r="AK216" s="275" t="s">
        <v>304</v>
      </c>
      <c r="AL216" s="275" t="s">
        <v>318</v>
      </c>
      <c r="AM216" s="368"/>
      <c r="AN216" s="356"/>
      <c r="AO216" s="336">
        <f t="shared" si="863"/>
        <v>1</v>
      </c>
      <c r="AP216" s="275" t="s">
        <v>592</v>
      </c>
      <c r="AQ216" s="356"/>
      <c r="AR216" s="356"/>
      <c r="AS216" s="357"/>
      <c r="AT216" s="358"/>
      <c r="AU216" s="359"/>
      <c r="AV216" s="366"/>
      <c r="AW216" s="275" t="s">
        <v>90</v>
      </c>
      <c r="AX216" s="275"/>
      <c r="AY216" s="159"/>
      <c r="AZ216" s="159"/>
      <c r="BA216" s="344"/>
      <c r="BB216" s="286"/>
      <c r="BC216" s="286"/>
      <c r="BD216" s="286"/>
      <c r="BE216" s="286"/>
      <c r="BF216" s="286"/>
      <c r="BG216" s="286"/>
      <c r="BH216" s="286"/>
    </row>
    <row r="217" spans="1:60" ht="40.5" hidden="1" customHeight="1" x14ac:dyDescent="0.2">
      <c r="A217" s="362"/>
      <c r="B217" s="363"/>
      <c r="C217" s="356"/>
      <c r="D217" s="359"/>
      <c r="E217" s="356"/>
      <c r="F217" s="364"/>
      <c r="G217" s="275"/>
      <c r="H217" s="275"/>
      <c r="I217" s="275"/>
      <c r="J217" s="364"/>
      <c r="K217" s="364"/>
      <c r="L217" s="364"/>
      <c r="M217" s="364"/>
      <c r="N217" s="364"/>
      <c r="O217" s="365"/>
      <c r="P217" s="364"/>
      <c r="Q217" s="365"/>
      <c r="R217" s="365"/>
      <c r="S217" s="162"/>
      <c r="T217" s="334">
        <f t="shared" si="848"/>
        <v>0</v>
      </c>
      <c r="U217" s="356"/>
      <c r="V217" s="356"/>
      <c r="W217" s="275"/>
      <c r="X217" s="364"/>
      <c r="Y217" s="368"/>
      <c r="Z217" s="335">
        <f t="shared" si="850"/>
        <v>0</v>
      </c>
      <c r="AA217" s="275"/>
      <c r="AB217" s="275"/>
      <c r="AC217" s="368"/>
      <c r="AD217" s="356"/>
      <c r="AE217" s="336">
        <f t="shared" si="853"/>
        <v>0</v>
      </c>
      <c r="AF217" s="275"/>
      <c r="AG217" s="275"/>
      <c r="AH217" s="368"/>
      <c r="AI217" s="356"/>
      <c r="AJ217" s="336">
        <f t="shared" si="856"/>
        <v>0</v>
      </c>
      <c r="AK217" s="275"/>
      <c r="AL217" s="275"/>
      <c r="AM217" s="368"/>
      <c r="AN217" s="356"/>
      <c r="AO217" s="336">
        <f t="shared" si="863"/>
        <v>0</v>
      </c>
      <c r="AP217" s="275"/>
      <c r="AQ217" s="356"/>
      <c r="AR217" s="356"/>
      <c r="AS217" s="357"/>
      <c r="AT217" s="358"/>
      <c r="AU217" s="359"/>
      <c r="AV217" s="366"/>
      <c r="AW217" s="275" t="s">
        <v>90</v>
      </c>
      <c r="AX217" s="275"/>
      <c r="AY217" s="159"/>
      <c r="AZ217" s="159"/>
      <c r="BA217" s="344"/>
      <c r="BB217" s="286"/>
      <c r="BC217" s="286"/>
      <c r="BD217" s="286"/>
      <c r="BE217" s="286"/>
      <c r="BF217" s="286"/>
      <c r="BG217" s="286"/>
      <c r="BH217" s="286"/>
    </row>
    <row r="218" spans="1:60" ht="40.5" hidden="1" customHeight="1" x14ac:dyDescent="0.2">
      <c r="A218" s="362">
        <v>70</v>
      </c>
      <c r="B218" s="363" t="s">
        <v>258</v>
      </c>
      <c r="C218" s="356" t="str">
        <f>+VLOOKUP(B218,$A$770:$B$812,2,0)</f>
        <v>CARLOS HUMBERTO MONTOYA NAVARRETE</v>
      </c>
      <c r="D218" s="359" t="s">
        <v>171</v>
      </c>
      <c r="E218" s="356" t="str">
        <f>IF(D218=$D$740,$E$740,IF(D218=$D$741,$E$741,IF(D218=$D$742,$E$742,IF(D218=$D$743,$E$743,IF(D218=$D$744,$E$744,IF(D218=$D$745,$E$745,IF(D218=$D$746,$E$746,IF(D218=$D$747,$E$747,IF(D218=$D$748,$E$748,IF(D218=$D$749,$E$749,IF(D218=VICERRECTORÍA_ACADÉMICA_,$BF$740,IF(D218=_VICERRECTORÍA_INVESTIGACIONES_INNOVACIÓN_Y_EXTENSIÓN_,$BF$741,IF(D218=PLANEACIÓN_,$BF$742,IF(D218=VICERRECTORÍA_ADMINISTRATIVA_FINANCIERA_,$BF$743,IF(D218=VICERRECTORÍA_RESPONSABILIDAD_SOCIAL_Y_BIENESTAR_UNIVERSITARIO_PDI,$BF$744)))))))))))))))</f>
        <v>Promover y facilitar la interacción con la sociedad contribuyendo a la satisfacción de sus demandas, mediante servicios especializados, programas de educación continuada y de proyección social.</v>
      </c>
      <c r="F218" s="364" t="s">
        <v>276</v>
      </c>
      <c r="G218" s="275" t="s">
        <v>271</v>
      </c>
      <c r="H218" s="275" t="s">
        <v>37</v>
      </c>
      <c r="I218" s="275" t="s">
        <v>1492</v>
      </c>
      <c r="J218" s="364" t="s">
        <v>112</v>
      </c>
      <c r="K218" s="364" t="s">
        <v>1493</v>
      </c>
      <c r="L218" s="364" t="s">
        <v>1494</v>
      </c>
      <c r="M218" s="364" t="s">
        <v>1495</v>
      </c>
      <c r="N218" s="364" t="s">
        <v>128</v>
      </c>
      <c r="O218" s="365">
        <f t="shared" ref="O218" si="913">IF(N218="ALTA",5,IF(N218="MEDIO ALTA",4,IF(N218="MEDIA",3,IF(N218="MEDIO BAJA",2,IF(N218="BAJA",1,0)))))</f>
        <v>1</v>
      </c>
      <c r="P218" s="364" t="s">
        <v>142</v>
      </c>
      <c r="Q218" s="365">
        <f t="shared" ref="Q218" si="914">IF(P218="ALTO",5,IF(P218="MEDIO ALTO",4,IF(P218="MEDIO",3,IF(P218="MEDIO BAJO",2,IF(P218="BAJO",1,0)))))</f>
        <v>1</v>
      </c>
      <c r="R218" s="365">
        <f t="shared" ref="R218:R224" si="915">Q218*O218</f>
        <v>1</v>
      </c>
      <c r="S218" s="162" t="s">
        <v>327</v>
      </c>
      <c r="T218" s="334">
        <f t="shared" si="848"/>
        <v>1</v>
      </c>
      <c r="U218" s="356">
        <f t="shared" si="836"/>
        <v>1</v>
      </c>
      <c r="V218" s="356">
        <f t="shared" si="889"/>
        <v>0.6</v>
      </c>
      <c r="W218" s="275" t="s">
        <v>1496</v>
      </c>
      <c r="X218" s="364">
        <f>IF(S218="No_existen",5*$X$10,Y218*$X$10)</f>
        <v>0.2</v>
      </c>
      <c r="Y218" s="368">
        <f t="shared" ref="Y218" si="916">ROUND(AVERAGEIF(Z218:Z220,"&gt;0"),0)</f>
        <v>4</v>
      </c>
      <c r="Z218" s="335">
        <f t="shared" si="850"/>
        <v>4</v>
      </c>
      <c r="AA218" s="275" t="s">
        <v>330</v>
      </c>
      <c r="AB218" s="275"/>
      <c r="AC218" s="368">
        <f t="shared" ref="AC218" si="917">IF(S218="No_existen",5*$AC$10,AD218*$AC$10)</f>
        <v>0.15</v>
      </c>
      <c r="AD218" s="356">
        <f t="shared" ref="AD218" si="918">ROUND(AVERAGEIF(AE218:AE220,"&gt;0"),0)</f>
        <v>1</v>
      </c>
      <c r="AE218" s="336">
        <f t="shared" si="853"/>
        <v>1</v>
      </c>
      <c r="AF218" s="275" t="s">
        <v>307</v>
      </c>
      <c r="AG218" s="275" t="s">
        <v>1491</v>
      </c>
      <c r="AH218" s="368">
        <f t="shared" ref="AH218" si="919">IF(S218="No_existen",5*$AH$10,AI218*$AH$10)</f>
        <v>0.1</v>
      </c>
      <c r="AI218" s="356">
        <f t="shared" ref="AI218" si="920">ROUND(AVERAGEIF(AJ218:AJ220,"&gt;0"),0)</f>
        <v>1</v>
      </c>
      <c r="AJ218" s="336">
        <f t="shared" si="856"/>
        <v>1</v>
      </c>
      <c r="AK218" s="275" t="s">
        <v>304</v>
      </c>
      <c r="AL218" s="275" t="s">
        <v>311</v>
      </c>
      <c r="AM218" s="368">
        <f t="shared" ref="AM218" si="921">IF(S218="No_existen",5*$AM$10,AN218*$AM$10)</f>
        <v>0.1</v>
      </c>
      <c r="AN218" s="356">
        <f t="shared" ref="AN218" si="922">ROUND(AVERAGEIF(AO218:AO220,"&gt;0"),0)</f>
        <v>1</v>
      </c>
      <c r="AO218" s="336">
        <f t="shared" si="863"/>
        <v>1</v>
      </c>
      <c r="AP218" s="275" t="s">
        <v>592</v>
      </c>
      <c r="AQ218" s="356">
        <f t="shared" ref="AQ218" si="923">ROUND(AVERAGE(U218,Y218,AD218,AI218,AN218),0)</f>
        <v>2</v>
      </c>
      <c r="AR218" s="356" t="str">
        <f t="shared" ref="AR218" si="924">IF(AQ218&lt;1.5,"FUERTE",IF(AND(AQ218&gt;=1.5,AQ218&lt;2.5),"ACEPTABLE",IF(AQ218&gt;=5,"INEXISTENTE","DÉBIL")))</f>
        <v>ACEPTABLE</v>
      </c>
      <c r="AS218" s="357">
        <f t="shared" ref="AS218" si="925">IF(R218=0,0,ROUND((R218*AQ218),0))</f>
        <v>2</v>
      </c>
      <c r="AT218" s="358" t="str">
        <f t="shared" ref="AT218" si="926">IF(AS218&gt;=36,"GRAVE", IF(AS218&lt;=10, "LEVE", "MODERADO"))</f>
        <v>LEVE</v>
      </c>
      <c r="AU218" s="359" t="s">
        <v>1497</v>
      </c>
      <c r="AV218" s="367">
        <v>0</v>
      </c>
      <c r="AW218" s="275" t="s">
        <v>90</v>
      </c>
      <c r="AX218" s="275"/>
      <c r="AY218" s="159"/>
      <c r="AZ218" s="159"/>
      <c r="BA218" s="344"/>
      <c r="BB218" s="286"/>
      <c r="BC218" s="286"/>
      <c r="BD218" s="286"/>
      <c r="BE218" s="286"/>
      <c r="BF218" s="286"/>
      <c r="BG218" s="286"/>
      <c r="BH218" s="286"/>
    </row>
    <row r="219" spans="1:60" ht="40.5" hidden="1" customHeight="1" x14ac:dyDescent="0.2">
      <c r="A219" s="362"/>
      <c r="B219" s="363"/>
      <c r="C219" s="356"/>
      <c r="D219" s="359"/>
      <c r="E219" s="356"/>
      <c r="F219" s="364"/>
      <c r="G219" s="275"/>
      <c r="H219" s="275"/>
      <c r="I219" s="275"/>
      <c r="J219" s="364"/>
      <c r="K219" s="364"/>
      <c r="L219" s="364"/>
      <c r="M219" s="364"/>
      <c r="N219" s="364"/>
      <c r="O219" s="365"/>
      <c r="P219" s="364"/>
      <c r="Q219" s="365"/>
      <c r="R219" s="365"/>
      <c r="S219" s="162" t="s">
        <v>327</v>
      </c>
      <c r="T219" s="334">
        <f t="shared" si="848"/>
        <v>1</v>
      </c>
      <c r="U219" s="356"/>
      <c r="V219" s="356"/>
      <c r="W219" s="275" t="s">
        <v>1498</v>
      </c>
      <c r="X219" s="364"/>
      <c r="Y219" s="368"/>
      <c r="Z219" s="335">
        <f t="shared" si="850"/>
        <v>4</v>
      </c>
      <c r="AA219" s="275" t="s">
        <v>330</v>
      </c>
      <c r="AB219" s="275"/>
      <c r="AC219" s="368"/>
      <c r="AD219" s="356"/>
      <c r="AE219" s="336">
        <f t="shared" si="853"/>
        <v>1</v>
      </c>
      <c r="AF219" s="275" t="s">
        <v>307</v>
      </c>
      <c r="AG219" s="275" t="s">
        <v>1491</v>
      </c>
      <c r="AH219" s="368"/>
      <c r="AI219" s="356"/>
      <c r="AJ219" s="336">
        <f t="shared" si="856"/>
        <v>1</v>
      </c>
      <c r="AK219" s="275" t="s">
        <v>304</v>
      </c>
      <c r="AL219" s="275" t="s">
        <v>311</v>
      </c>
      <c r="AM219" s="368"/>
      <c r="AN219" s="356"/>
      <c r="AO219" s="336">
        <f t="shared" si="863"/>
        <v>1</v>
      </c>
      <c r="AP219" s="275" t="s">
        <v>592</v>
      </c>
      <c r="AQ219" s="356"/>
      <c r="AR219" s="356"/>
      <c r="AS219" s="357"/>
      <c r="AT219" s="358"/>
      <c r="AU219" s="359"/>
      <c r="AV219" s="366"/>
      <c r="AW219" s="275" t="s">
        <v>90</v>
      </c>
      <c r="AX219" s="275"/>
      <c r="AY219" s="159"/>
      <c r="AZ219" s="159"/>
      <c r="BA219" s="344"/>
      <c r="BB219" s="286"/>
      <c r="BC219" s="286"/>
      <c r="BD219" s="286"/>
      <c r="BE219" s="286"/>
      <c r="BF219" s="286"/>
      <c r="BG219" s="286"/>
      <c r="BH219" s="286"/>
    </row>
    <row r="220" spans="1:60" ht="40.5" hidden="1" customHeight="1" x14ac:dyDescent="0.2">
      <c r="A220" s="362"/>
      <c r="B220" s="363"/>
      <c r="C220" s="356"/>
      <c r="D220" s="359"/>
      <c r="E220" s="356"/>
      <c r="F220" s="364"/>
      <c r="G220" s="275"/>
      <c r="H220" s="275"/>
      <c r="I220" s="275"/>
      <c r="J220" s="364"/>
      <c r="K220" s="364"/>
      <c r="L220" s="364"/>
      <c r="M220" s="364"/>
      <c r="N220" s="364"/>
      <c r="O220" s="365"/>
      <c r="P220" s="364"/>
      <c r="Q220" s="365"/>
      <c r="R220" s="365"/>
      <c r="S220" s="162" t="s">
        <v>327</v>
      </c>
      <c r="T220" s="334">
        <f t="shared" si="848"/>
        <v>1</v>
      </c>
      <c r="U220" s="356"/>
      <c r="V220" s="356"/>
      <c r="W220" s="275" t="s">
        <v>1499</v>
      </c>
      <c r="X220" s="364"/>
      <c r="Y220" s="368"/>
      <c r="Z220" s="335">
        <f t="shared" si="850"/>
        <v>4</v>
      </c>
      <c r="AA220" s="275" t="s">
        <v>330</v>
      </c>
      <c r="AB220" s="275"/>
      <c r="AC220" s="368"/>
      <c r="AD220" s="356"/>
      <c r="AE220" s="336">
        <f t="shared" si="853"/>
        <v>1</v>
      </c>
      <c r="AF220" s="275" t="s">
        <v>307</v>
      </c>
      <c r="AG220" s="275" t="s">
        <v>1491</v>
      </c>
      <c r="AH220" s="368"/>
      <c r="AI220" s="356"/>
      <c r="AJ220" s="336">
        <f t="shared" si="856"/>
        <v>1</v>
      </c>
      <c r="AK220" s="275" t="s">
        <v>304</v>
      </c>
      <c r="AL220" s="275" t="s">
        <v>311</v>
      </c>
      <c r="AM220" s="368"/>
      <c r="AN220" s="356"/>
      <c r="AO220" s="336">
        <f t="shared" si="863"/>
        <v>1</v>
      </c>
      <c r="AP220" s="275" t="s">
        <v>592</v>
      </c>
      <c r="AQ220" s="356"/>
      <c r="AR220" s="356"/>
      <c r="AS220" s="357"/>
      <c r="AT220" s="358"/>
      <c r="AU220" s="359"/>
      <c r="AV220" s="366"/>
      <c r="AW220" s="275" t="s">
        <v>90</v>
      </c>
      <c r="AX220" s="275"/>
      <c r="AY220" s="159"/>
      <c r="AZ220" s="159"/>
      <c r="BA220" s="344"/>
      <c r="BB220" s="286"/>
      <c r="BC220" s="286"/>
      <c r="BD220" s="286"/>
      <c r="BE220" s="286"/>
      <c r="BF220" s="286"/>
      <c r="BG220" s="286"/>
      <c r="BH220" s="286"/>
    </row>
    <row r="221" spans="1:60" ht="40.5" hidden="1" customHeight="1" x14ac:dyDescent="0.2">
      <c r="A221" s="362">
        <v>71</v>
      </c>
      <c r="B221" s="363" t="s">
        <v>258</v>
      </c>
      <c r="C221" s="356" t="str">
        <f>+VLOOKUP(B221,$A$770:$B$812,2,0)</f>
        <v>CARLOS HUMBERTO MONTOYA NAVARRETE</v>
      </c>
      <c r="D221" s="359" t="s">
        <v>171</v>
      </c>
      <c r="E221" s="356" t="str">
        <f>IF(D221=$D$740,$E$740,IF(D221=$D$741,$E$741,IF(D221=$D$742,$E$742,IF(D221=$D$743,$E$743,IF(D221=$D$744,$E$744,IF(D221=$D$745,$E$745,IF(D221=$D$746,$E$746,IF(D221=$D$747,$E$747,IF(D221=$D$748,$E$748,IF(D221=$D$749,$E$749,IF(D221=VICERRECTORÍA_ACADÉMICA_,$BF$740,IF(D221=_VICERRECTORÍA_INVESTIGACIONES_INNOVACIÓN_Y_EXTENSIÓN_,$BF$741,IF(D221=PLANEACIÓN_,$BF$742,IF(D221=VICERRECTORÍA_ADMINISTRATIVA_FINANCIERA_,$BF$743,IF(D221=VICERRECTORÍA_RESPONSABILIDAD_SOCIAL_Y_BIENESTAR_UNIVERSITARIO_PDI,$BF$744)))))))))))))))</f>
        <v>Promover y facilitar la interacción con la sociedad contribuyendo a la satisfacción de sus demandas, mediante servicios especializados, programas de educación continuada y de proyección social.</v>
      </c>
      <c r="F221" s="364" t="s">
        <v>276</v>
      </c>
      <c r="G221" s="275" t="s">
        <v>271</v>
      </c>
      <c r="H221" s="275" t="s">
        <v>37</v>
      </c>
      <c r="I221" s="275" t="s">
        <v>1500</v>
      </c>
      <c r="J221" s="364" t="s">
        <v>112</v>
      </c>
      <c r="K221" s="364" t="s">
        <v>1501</v>
      </c>
      <c r="L221" s="364" t="s">
        <v>1502</v>
      </c>
      <c r="M221" s="364" t="s">
        <v>1503</v>
      </c>
      <c r="N221" s="364" t="s">
        <v>105</v>
      </c>
      <c r="O221" s="365">
        <f t="shared" ref="O221" si="927">IF(N221="ALTA",5,IF(N221="MEDIO ALTA",4,IF(N221="MEDIA",3,IF(N221="MEDIO BAJA",2,IF(N221="BAJA",1,0)))))</f>
        <v>3</v>
      </c>
      <c r="P221" s="364" t="s">
        <v>142</v>
      </c>
      <c r="Q221" s="365">
        <f t="shared" ref="Q221" si="928">IF(P221="ALTO",5,IF(P221="MEDIO ALTO",4,IF(P221="MEDIO",3,IF(P221="MEDIO BAJO",2,IF(P221="BAJO",1,0)))))</f>
        <v>1</v>
      </c>
      <c r="R221" s="365">
        <f>Q221*O221</f>
        <v>3</v>
      </c>
      <c r="S221" s="162" t="s">
        <v>327</v>
      </c>
      <c r="T221" s="334">
        <f t="shared" si="848"/>
        <v>1</v>
      </c>
      <c r="U221" s="356">
        <f t="shared" si="836"/>
        <v>1</v>
      </c>
      <c r="V221" s="356">
        <f t="shared" si="889"/>
        <v>0.6</v>
      </c>
      <c r="W221" s="313" t="s">
        <v>1504</v>
      </c>
      <c r="X221" s="364">
        <f>IF(S221="No_existen",5*$X$10,Y221*$X$10)</f>
        <v>0.2</v>
      </c>
      <c r="Y221" s="368">
        <f t="shared" ref="Y221" si="929">ROUND(AVERAGEIF(Z221:Z223,"&gt;0"),0)</f>
        <v>4</v>
      </c>
      <c r="Z221" s="335">
        <f t="shared" si="850"/>
        <v>4</v>
      </c>
      <c r="AA221" s="275" t="s">
        <v>330</v>
      </c>
      <c r="AB221" s="275"/>
      <c r="AC221" s="368">
        <f t="shared" ref="AC221" si="930">IF(S221="No_existen",5*$AC$10,AD221*$AC$10)</f>
        <v>0.15</v>
      </c>
      <c r="AD221" s="356">
        <f t="shared" ref="AD221" si="931">ROUND(AVERAGEIF(AE221:AE223,"&gt;0"),0)</f>
        <v>1</v>
      </c>
      <c r="AE221" s="336">
        <f t="shared" si="853"/>
        <v>1</v>
      </c>
      <c r="AF221" s="275" t="s">
        <v>307</v>
      </c>
      <c r="AG221" s="275" t="s">
        <v>1491</v>
      </c>
      <c r="AH221" s="368">
        <f t="shared" ref="AH221" si="932">IF(S221="No_existen",5*$AH$10,AI221*$AH$10)</f>
        <v>0.1</v>
      </c>
      <c r="AI221" s="356">
        <f t="shared" ref="AI221" si="933">ROUND(AVERAGEIF(AJ221:AJ223,"&gt;0"),0)</f>
        <v>1</v>
      </c>
      <c r="AJ221" s="336">
        <f t="shared" si="856"/>
        <v>1</v>
      </c>
      <c r="AK221" s="275" t="s">
        <v>304</v>
      </c>
      <c r="AL221" s="275" t="s">
        <v>318</v>
      </c>
      <c r="AM221" s="368">
        <f t="shared" ref="AM221" si="934">IF(S221="No_existen",5*$AM$10,AN221*$AM$10)</f>
        <v>0.1</v>
      </c>
      <c r="AN221" s="356">
        <f t="shared" ref="AN221" si="935">ROUND(AVERAGEIF(AO221:AO223,"&gt;0"),0)</f>
        <v>1</v>
      </c>
      <c r="AO221" s="336">
        <f t="shared" si="863"/>
        <v>1</v>
      </c>
      <c r="AP221" s="275" t="s">
        <v>592</v>
      </c>
      <c r="AQ221" s="356">
        <f t="shared" ref="AQ221" si="936">ROUND(AVERAGE(U221,Y221,AD221,AI221,AN221),0)</f>
        <v>2</v>
      </c>
      <c r="AR221" s="356" t="str">
        <f t="shared" ref="AR221" si="937">IF(AQ221&lt;1.5,"FUERTE",IF(AND(AQ221&gt;=1.5,AQ221&lt;2.5),"ACEPTABLE",IF(AQ221&gt;=5,"INEXISTENTE","DÉBIL")))</f>
        <v>ACEPTABLE</v>
      </c>
      <c r="AS221" s="357">
        <f t="shared" ref="AS221" si="938">IF(R221=0,0,ROUND((R221*AQ221),0))</f>
        <v>6</v>
      </c>
      <c r="AT221" s="358" t="str">
        <f t="shared" ref="AT221" si="939">IF(AS221&gt;=36,"GRAVE", IF(AS221&lt;=10, "LEVE", "MODERADO"))</f>
        <v>LEVE</v>
      </c>
      <c r="AU221" s="359" t="s">
        <v>1505</v>
      </c>
      <c r="AV221" s="367">
        <v>0</v>
      </c>
      <c r="AW221" s="275" t="s">
        <v>90</v>
      </c>
      <c r="AX221" s="275"/>
      <c r="AY221" s="159"/>
      <c r="AZ221" s="159"/>
      <c r="BA221" s="344"/>
      <c r="BB221" s="286"/>
      <c r="BC221" s="286"/>
      <c r="BD221" s="286"/>
      <c r="BE221" s="286"/>
      <c r="BF221" s="286"/>
      <c r="BG221" s="286"/>
      <c r="BH221" s="286"/>
    </row>
    <row r="222" spans="1:60" ht="40.5" hidden="1" customHeight="1" x14ac:dyDescent="0.2">
      <c r="A222" s="362"/>
      <c r="B222" s="363"/>
      <c r="C222" s="356"/>
      <c r="D222" s="359"/>
      <c r="E222" s="356"/>
      <c r="F222" s="364"/>
      <c r="G222" s="275"/>
      <c r="H222" s="275"/>
      <c r="I222" s="275"/>
      <c r="J222" s="364"/>
      <c r="K222" s="364"/>
      <c r="L222" s="364"/>
      <c r="M222" s="364"/>
      <c r="N222" s="364"/>
      <c r="O222" s="365"/>
      <c r="P222" s="364"/>
      <c r="Q222" s="365"/>
      <c r="R222" s="365"/>
      <c r="S222" s="162"/>
      <c r="T222" s="334">
        <f t="shared" si="848"/>
        <v>0</v>
      </c>
      <c r="U222" s="356"/>
      <c r="V222" s="356"/>
      <c r="W222" s="275"/>
      <c r="X222" s="364"/>
      <c r="Y222" s="368"/>
      <c r="Z222" s="335">
        <f t="shared" si="850"/>
        <v>0</v>
      </c>
      <c r="AA222" s="275"/>
      <c r="AB222" s="275"/>
      <c r="AC222" s="368"/>
      <c r="AD222" s="356"/>
      <c r="AE222" s="336">
        <f t="shared" si="853"/>
        <v>0</v>
      </c>
      <c r="AF222" s="275"/>
      <c r="AG222" s="275"/>
      <c r="AH222" s="368"/>
      <c r="AI222" s="356"/>
      <c r="AJ222" s="336">
        <f t="shared" si="856"/>
        <v>0</v>
      </c>
      <c r="AK222" s="275"/>
      <c r="AL222" s="275"/>
      <c r="AM222" s="368"/>
      <c r="AN222" s="356"/>
      <c r="AO222" s="336">
        <f t="shared" si="863"/>
        <v>0</v>
      </c>
      <c r="AP222" s="275"/>
      <c r="AQ222" s="356"/>
      <c r="AR222" s="356"/>
      <c r="AS222" s="357"/>
      <c r="AT222" s="358"/>
      <c r="AU222" s="359"/>
      <c r="AV222" s="366"/>
      <c r="AW222" s="275" t="s">
        <v>90</v>
      </c>
      <c r="AX222" s="275"/>
      <c r="AY222" s="159"/>
      <c r="AZ222" s="159"/>
      <c r="BA222" s="344"/>
      <c r="BB222" s="286"/>
      <c r="BC222" s="286"/>
      <c r="BD222" s="286"/>
      <c r="BE222" s="286"/>
      <c r="BF222" s="286"/>
      <c r="BG222" s="286"/>
      <c r="BH222" s="286"/>
    </row>
    <row r="223" spans="1:60" ht="40.5" hidden="1" customHeight="1" x14ac:dyDescent="0.2">
      <c r="A223" s="362"/>
      <c r="B223" s="363"/>
      <c r="C223" s="356"/>
      <c r="D223" s="359"/>
      <c r="E223" s="356"/>
      <c r="F223" s="364"/>
      <c r="G223" s="275"/>
      <c r="H223" s="275"/>
      <c r="I223" s="275"/>
      <c r="J223" s="364"/>
      <c r="K223" s="364"/>
      <c r="L223" s="364"/>
      <c r="M223" s="364"/>
      <c r="N223" s="364"/>
      <c r="O223" s="365"/>
      <c r="P223" s="364"/>
      <c r="Q223" s="365"/>
      <c r="R223" s="365"/>
      <c r="S223" s="162"/>
      <c r="T223" s="334">
        <f t="shared" si="848"/>
        <v>0</v>
      </c>
      <c r="U223" s="356"/>
      <c r="V223" s="356"/>
      <c r="W223" s="275"/>
      <c r="X223" s="364"/>
      <c r="Y223" s="368"/>
      <c r="Z223" s="335">
        <f t="shared" si="850"/>
        <v>0</v>
      </c>
      <c r="AA223" s="275"/>
      <c r="AB223" s="275"/>
      <c r="AC223" s="368"/>
      <c r="AD223" s="356"/>
      <c r="AE223" s="336">
        <f t="shared" si="853"/>
        <v>0</v>
      </c>
      <c r="AF223" s="275"/>
      <c r="AG223" s="275"/>
      <c r="AH223" s="368"/>
      <c r="AI223" s="356"/>
      <c r="AJ223" s="336">
        <f t="shared" si="856"/>
        <v>0</v>
      </c>
      <c r="AK223" s="275"/>
      <c r="AL223" s="275"/>
      <c r="AM223" s="368"/>
      <c r="AN223" s="356"/>
      <c r="AO223" s="336">
        <f t="shared" si="863"/>
        <v>0</v>
      </c>
      <c r="AP223" s="275"/>
      <c r="AQ223" s="356"/>
      <c r="AR223" s="356"/>
      <c r="AS223" s="357"/>
      <c r="AT223" s="358"/>
      <c r="AU223" s="359"/>
      <c r="AV223" s="366"/>
      <c r="AW223" s="275" t="s">
        <v>90</v>
      </c>
      <c r="AX223" s="275"/>
      <c r="AY223" s="159"/>
      <c r="AZ223" s="159"/>
      <c r="BA223" s="344"/>
      <c r="BB223" s="286"/>
      <c r="BC223" s="286"/>
      <c r="BD223" s="286"/>
      <c r="BE223" s="286"/>
      <c r="BF223" s="286"/>
      <c r="BG223" s="286"/>
      <c r="BH223" s="286"/>
    </row>
    <row r="224" spans="1:60" ht="40.5" hidden="1" customHeight="1" x14ac:dyDescent="0.2">
      <c r="A224" s="362">
        <v>72</v>
      </c>
      <c r="B224" s="363" t="s">
        <v>258</v>
      </c>
      <c r="C224" s="356" t="str">
        <f>+VLOOKUP(B224,$A$770:$B$812,2,0)</f>
        <v>CARLOS HUMBERTO MONTOYA NAVARRETE</v>
      </c>
      <c r="D224" s="359" t="s">
        <v>171</v>
      </c>
      <c r="E224" s="356" t="str">
        <f>IF(D224=$D$740,$E$740,IF(D224=$D$741,$E$741,IF(D224=$D$742,$E$742,IF(D224=$D$743,$E$743,IF(D224=$D$744,$E$744,IF(D224=$D$745,$E$745,IF(D224=$D$746,$E$746,IF(D224=$D$747,$E$747,IF(D224=$D$748,$E$748,IF(D224=$D$749,$E$749,IF(D224=VICERRECTORÍA_ACADÉMICA_,$BF$740,IF(D224=_VICERRECTORÍA_INVESTIGACIONES_INNOVACIÓN_Y_EXTENSIÓN_,$BF$741,IF(D224=PLANEACIÓN_,$BF$742,IF(D224=VICERRECTORÍA_ADMINISTRATIVA_FINANCIERA_,$BF$743,IF(D224=VICERRECTORÍA_RESPONSABILIDAD_SOCIAL_Y_BIENESTAR_UNIVERSITARIO_PDI,$BF$744)))))))))))))))</f>
        <v>Promover y facilitar la interacción con la sociedad contribuyendo a la satisfacción de sus demandas, mediante servicios especializados, programas de educación continuada y de proyección social.</v>
      </c>
      <c r="F224" s="364" t="s">
        <v>276</v>
      </c>
      <c r="G224" s="275" t="s">
        <v>272</v>
      </c>
      <c r="H224" s="275" t="s">
        <v>41</v>
      </c>
      <c r="I224" s="275" t="s">
        <v>1506</v>
      </c>
      <c r="J224" s="364" t="s">
        <v>112</v>
      </c>
      <c r="K224" s="364" t="s">
        <v>1507</v>
      </c>
      <c r="L224" s="364" t="s">
        <v>1508</v>
      </c>
      <c r="M224" s="364" t="s">
        <v>1509</v>
      </c>
      <c r="N224" s="364" t="s">
        <v>105</v>
      </c>
      <c r="O224" s="365">
        <f t="shared" ref="O224" si="940">IF(N224="ALTA",5,IF(N224="MEDIO ALTA",4,IF(N224="MEDIA",3,IF(N224="MEDIO BAJA",2,IF(N224="BAJA",1,0)))))</f>
        <v>3</v>
      </c>
      <c r="P224" s="364" t="s">
        <v>142</v>
      </c>
      <c r="Q224" s="365">
        <f t="shared" ref="Q224" si="941">IF(P224="ALTO",5,IF(P224="MEDIO ALTO",4,IF(P224="MEDIO",3,IF(P224="MEDIO BAJO",2,IF(P224="BAJO",1,0)))))</f>
        <v>1</v>
      </c>
      <c r="R224" s="365">
        <f t="shared" si="915"/>
        <v>3</v>
      </c>
      <c r="S224" s="162" t="s">
        <v>327</v>
      </c>
      <c r="T224" s="334">
        <f t="shared" si="848"/>
        <v>1</v>
      </c>
      <c r="U224" s="356">
        <f t="shared" si="836"/>
        <v>1</v>
      </c>
      <c r="V224" s="356">
        <f t="shared" si="889"/>
        <v>0.6</v>
      </c>
      <c r="W224" s="313" t="s">
        <v>1510</v>
      </c>
      <c r="X224" s="364">
        <f t="shared" ref="X224" si="942">IF(S224="No_existen",5*$X$10,Y224*$X$10)</f>
        <v>0.2</v>
      </c>
      <c r="Y224" s="368">
        <f t="shared" ref="Y224" si="943">ROUND(AVERAGEIF(Z224:Z226,"&gt;0"),0)</f>
        <v>4</v>
      </c>
      <c r="Z224" s="335">
        <f t="shared" si="850"/>
        <v>4</v>
      </c>
      <c r="AA224" s="275" t="s">
        <v>330</v>
      </c>
      <c r="AB224" s="275"/>
      <c r="AC224" s="368">
        <f t="shared" ref="AC224" si="944">IF(S224="No_existen",5*$AC$10,AD224*$AC$10)</f>
        <v>0.15</v>
      </c>
      <c r="AD224" s="356">
        <f t="shared" ref="AD224" si="945">ROUND(AVERAGEIF(AE224:AE226,"&gt;0"),0)</f>
        <v>1</v>
      </c>
      <c r="AE224" s="336">
        <f t="shared" si="853"/>
        <v>1</v>
      </c>
      <c r="AF224" s="275" t="s">
        <v>307</v>
      </c>
      <c r="AG224" s="275" t="s">
        <v>1511</v>
      </c>
      <c r="AH224" s="368">
        <f t="shared" ref="AH224" si="946">IF(S224="No_existen",5*$AH$10,AI224*$AH$10)</f>
        <v>0.1</v>
      </c>
      <c r="AI224" s="356">
        <f t="shared" ref="AI224" si="947">ROUND(AVERAGEIF(AJ224:AJ226,"&gt;0"),0)</f>
        <v>1</v>
      </c>
      <c r="AJ224" s="336">
        <f t="shared" si="856"/>
        <v>1</v>
      </c>
      <c r="AK224" s="275" t="s">
        <v>304</v>
      </c>
      <c r="AL224" s="275" t="s">
        <v>318</v>
      </c>
      <c r="AM224" s="368">
        <f t="shared" ref="AM224" si="948">IF(S224="No_existen",5*$AM$10,AN224*$AM$10)</f>
        <v>0.1</v>
      </c>
      <c r="AN224" s="356">
        <f t="shared" ref="AN224" si="949">ROUND(AVERAGEIF(AO224:AO226,"&gt;0"),0)</f>
        <v>1</v>
      </c>
      <c r="AO224" s="336">
        <f t="shared" si="863"/>
        <v>1</v>
      </c>
      <c r="AP224" s="275" t="s">
        <v>592</v>
      </c>
      <c r="AQ224" s="356">
        <f t="shared" ref="AQ224" si="950">ROUND(AVERAGE(U224,Y224,AD224,AI224,AN224),0)</f>
        <v>2</v>
      </c>
      <c r="AR224" s="356" t="str">
        <f t="shared" ref="AR224" si="951">IF(AQ224&lt;1.5,"FUERTE",IF(AND(AQ224&gt;=1.5,AQ224&lt;2.5),"ACEPTABLE",IF(AQ224&gt;=5,"INEXISTENTE","DÉBIL")))</f>
        <v>ACEPTABLE</v>
      </c>
      <c r="AS224" s="357">
        <f t="shared" ref="AS224" si="952">IF(R224=0,0,ROUND((R224*AQ224),0))</f>
        <v>6</v>
      </c>
      <c r="AT224" s="358" t="str">
        <f t="shared" ref="AT224" si="953">IF(AS224&gt;=36,"GRAVE", IF(AS224&lt;=10, "LEVE", "MODERADO"))</f>
        <v>LEVE</v>
      </c>
      <c r="AU224" s="359" t="s">
        <v>1512</v>
      </c>
      <c r="AV224" s="367">
        <v>0</v>
      </c>
      <c r="AW224" s="275" t="s">
        <v>90</v>
      </c>
      <c r="AX224" s="275"/>
      <c r="AY224" s="159"/>
      <c r="AZ224" s="159"/>
      <c r="BA224" s="344"/>
      <c r="BB224" s="286"/>
      <c r="BC224" s="286"/>
      <c r="BD224" s="286"/>
      <c r="BE224" s="286"/>
      <c r="BF224" s="286"/>
      <c r="BG224" s="286"/>
      <c r="BH224" s="286"/>
    </row>
    <row r="225" spans="1:60 16285:16384" ht="40.5" hidden="1" customHeight="1" x14ac:dyDescent="0.2">
      <c r="A225" s="362"/>
      <c r="B225" s="363"/>
      <c r="C225" s="356"/>
      <c r="D225" s="359"/>
      <c r="E225" s="356"/>
      <c r="F225" s="364"/>
      <c r="G225" s="275"/>
      <c r="H225" s="275"/>
      <c r="I225" s="161"/>
      <c r="J225" s="364"/>
      <c r="K225" s="364"/>
      <c r="L225" s="364"/>
      <c r="M225" s="364"/>
      <c r="N225" s="364"/>
      <c r="O225" s="365"/>
      <c r="P225" s="364"/>
      <c r="Q225" s="365"/>
      <c r="R225" s="365"/>
      <c r="S225" s="162" t="s">
        <v>327</v>
      </c>
      <c r="T225" s="334">
        <f t="shared" si="848"/>
        <v>1</v>
      </c>
      <c r="U225" s="356"/>
      <c r="V225" s="356"/>
      <c r="W225" s="313" t="s">
        <v>1513</v>
      </c>
      <c r="X225" s="364"/>
      <c r="Y225" s="368"/>
      <c r="Z225" s="335">
        <f t="shared" si="850"/>
        <v>4</v>
      </c>
      <c r="AA225" s="275" t="s">
        <v>330</v>
      </c>
      <c r="AB225" s="275"/>
      <c r="AC225" s="368"/>
      <c r="AD225" s="356"/>
      <c r="AE225" s="336">
        <f t="shared" si="853"/>
        <v>1</v>
      </c>
      <c r="AF225" s="275" t="s">
        <v>307</v>
      </c>
      <c r="AG225" s="275" t="s">
        <v>1514</v>
      </c>
      <c r="AH225" s="368"/>
      <c r="AI225" s="356"/>
      <c r="AJ225" s="336">
        <f t="shared" si="856"/>
        <v>1</v>
      </c>
      <c r="AK225" s="275" t="s">
        <v>304</v>
      </c>
      <c r="AL225" s="275" t="s">
        <v>318</v>
      </c>
      <c r="AM225" s="368"/>
      <c r="AN225" s="356"/>
      <c r="AO225" s="336">
        <f t="shared" si="863"/>
        <v>1</v>
      </c>
      <c r="AP225" s="275" t="s">
        <v>592</v>
      </c>
      <c r="AQ225" s="356"/>
      <c r="AR225" s="356"/>
      <c r="AS225" s="357"/>
      <c r="AT225" s="358"/>
      <c r="AU225" s="359"/>
      <c r="AV225" s="366"/>
      <c r="AW225" s="275" t="s">
        <v>90</v>
      </c>
      <c r="AX225" s="275"/>
      <c r="AY225" s="159"/>
      <c r="AZ225" s="159"/>
      <c r="BA225" s="344"/>
      <c r="BB225" s="286"/>
      <c r="BC225" s="286"/>
      <c r="BD225" s="286"/>
      <c r="BE225" s="286"/>
      <c r="BF225" s="286"/>
      <c r="BG225" s="286"/>
      <c r="BH225" s="286"/>
    </row>
    <row r="226" spans="1:60 16285:16384" ht="40.5" hidden="1" customHeight="1" x14ac:dyDescent="0.2">
      <c r="A226" s="362"/>
      <c r="B226" s="363"/>
      <c r="C226" s="356"/>
      <c r="D226" s="359"/>
      <c r="E226" s="356"/>
      <c r="F226" s="364"/>
      <c r="G226" s="275"/>
      <c r="H226" s="275"/>
      <c r="I226" s="161"/>
      <c r="J226" s="364"/>
      <c r="K226" s="364"/>
      <c r="L226" s="364"/>
      <c r="M226" s="364"/>
      <c r="N226" s="364"/>
      <c r="O226" s="365"/>
      <c r="P226" s="364"/>
      <c r="Q226" s="365"/>
      <c r="R226" s="365"/>
      <c r="S226" s="162" t="s">
        <v>327</v>
      </c>
      <c r="T226" s="334">
        <f t="shared" si="848"/>
        <v>1</v>
      </c>
      <c r="U226" s="356"/>
      <c r="V226" s="356"/>
      <c r="W226" s="313" t="s">
        <v>1515</v>
      </c>
      <c r="X226" s="364"/>
      <c r="Y226" s="368"/>
      <c r="Z226" s="335">
        <f t="shared" si="850"/>
        <v>4</v>
      </c>
      <c r="AA226" s="275" t="s">
        <v>330</v>
      </c>
      <c r="AB226" s="275"/>
      <c r="AC226" s="368"/>
      <c r="AD226" s="356"/>
      <c r="AE226" s="336">
        <f t="shared" si="853"/>
        <v>1</v>
      </c>
      <c r="AF226" s="275" t="s">
        <v>307</v>
      </c>
      <c r="AG226" s="275" t="s">
        <v>1514</v>
      </c>
      <c r="AH226" s="368"/>
      <c r="AI226" s="356"/>
      <c r="AJ226" s="336">
        <f t="shared" si="856"/>
        <v>1</v>
      </c>
      <c r="AK226" s="275" t="s">
        <v>304</v>
      </c>
      <c r="AL226" s="275" t="s">
        <v>318</v>
      </c>
      <c r="AM226" s="368"/>
      <c r="AN226" s="356"/>
      <c r="AO226" s="336">
        <f t="shared" si="863"/>
        <v>1</v>
      </c>
      <c r="AP226" s="275" t="s">
        <v>592</v>
      </c>
      <c r="AQ226" s="356"/>
      <c r="AR226" s="356"/>
      <c r="AS226" s="357"/>
      <c r="AT226" s="358"/>
      <c r="AU226" s="359"/>
      <c r="AV226" s="366"/>
      <c r="AW226" s="275" t="s">
        <v>90</v>
      </c>
      <c r="AX226" s="275"/>
      <c r="AY226" s="159"/>
      <c r="AZ226" s="159"/>
      <c r="BA226" s="344"/>
      <c r="BB226" s="286"/>
      <c r="BC226" s="286"/>
      <c r="BD226" s="286"/>
      <c r="BE226" s="286"/>
      <c r="BF226" s="286"/>
      <c r="BG226" s="286"/>
      <c r="BH226" s="286"/>
    </row>
    <row r="227" spans="1:60 16285:16384" ht="40.5" hidden="1" customHeight="1" x14ac:dyDescent="0.2">
      <c r="A227" s="362">
        <v>73</v>
      </c>
      <c r="B227" s="374" t="s">
        <v>460</v>
      </c>
      <c r="C227" s="356" t="str">
        <f>+VLOOKUP(B227,$A$770:$B$812,2,0)</f>
        <v>JUAN CARLOS SEPÚLVEDA</v>
      </c>
      <c r="D227" s="359" t="s">
        <v>171</v>
      </c>
      <c r="E227" s="356" t="str">
        <f>IF(D227=$D$740,$E$740,IF(D227=$D$741,$E$741,IF(D227=$D$742,$E$742,IF(D227=$D$743,$E$743,IF(D227=$D$744,$E$744,IF(D227=$D$745,$E$745,IF(D227=$D$746,$E$746,IF(D227=$D$747,$E$747,IF(D227=$D$748,$E$748,IF(D227=$D$749,$E$749,IF(D227=VICERRECTORÍA_ACADÉMICA_,$BF$740,IF(D227=_VICERRECTORÍA_INVESTIGACIONES_INNOVACIÓN_Y_EXTENSIÓN_,$BF$741,IF(D227=PLANEACIÓN_,$BF$742,IF(D227=VICERRECTORÍA_ADMINISTRATIVA_FINANCIERA_,$BF$743,IF(D227=VICERRECTORÍA_RESPONSABILIDAD_SOCIAL_Y_BIENESTAR_UNIVERSITARIO_PDI,$BF$744)))))))))))))))</f>
        <v>Promover y facilitar la interacción con la sociedad contribuyendo a la satisfacción de sus demandas, mediante servicios especializados, programas de educación continuada y de proyección social.</v>
      </c>
      <c r="F227" s="364" t="s">
        <v>276</v>
      </c>
      <c r="G227" s="275" t="s">
        <v>272</v>
      </c>
      <c r="H227" s="275" t="s">
        <v>41</v>
      </c>
      <c r="I227" s="167" t="s">
        <v>1533</v>
      </c>
      <c r="J227" s="364" t="s">
        <v>143</v>
      </c>
      <c r="K227" s="363" t="s">
        <v>1534</v>
      </c>
      <c r="L227" s="375" t="s">
        <v>1535</v>
      </c>
      <c r="M227" s="375" t="s">
        <v>1536</v>
      </c>
      <c r="N227" s="364" t="s">
        <v>128</v>
      </c>
      <c r="O227" s="365">
        <f>IF(N227="ALTA",5,IF(N227="MEDIO ALTA",4,IF(N227="MEDIA",3,IF(N227="MEDIO BAJA",2,IF(N227="BAJA",1,0)))))</f>
        <v>1</v>
      </c>
      <c r="P227" s="364" t="s">
        <v>140</v>
      </c>
      <c r="Q227" s="365">
        <f>IF(P227="ALTO",5,IF(P227="MEDIO ALTO",4,IF(P227="MEDIO",3,IF(P227="MEDIO BAJO",2,IF(P227="BAJO",1,0)))))</f>
        <v>5</v>
      </c>
      <c r="R227" s="365">
        <f>Q227*O227</f>
        <v>5</v>
      </c>
      <c r="S227" s="162" t="s">
        <v>327</v>
      </c>
      <c r="T227" s="334">
        <f t="shared" si="848"/>
        <v>1</v>
      </c>
      <c r="U227" s="356">
        <f t="shared" si="836"/>
        <v>1</v>
      </c>
      <c r="V227" s="356">
        <f t="shared" si="889"/>
        <v>0.6</v>
      </c>
      <c r="W227" s="168" t="s">
        <v>1537</v>
      </c>
      <c r="X227" s="364">
        <f>IF(S227="No_existen",5*$X$10,Y227*$X$10)</f>
        <v>0.2</v>
      </c>
      <c r="Y227" s="368">
        <f t="shared" ref="Y227" si="954">ROUND(AVERAGEIF(Z227:Z229,"&gt;0"),0)</f>
        <v>4</v>
      </c>
      <c r="Z227" s="335">
        <f t="shared" si="850"/>
        <v>4</v>
      </c>
      <c r="AA227" s="275" t="s">
        <v>330</v>
      </c>
      <c r="AB227" s="275"/>
      <c r="AC227" s="368">
        <f t="shared" ref="AC227" si="955">IF(S227="No_existen",5*$AC$10,AD227*$AC$10)</f>
        <v>0.15</v>
      </c>
      <c r="AD227" s="356">
        <f t="shared" ref="AD227" si="956">ROUND(AVERAGEIF(AE227:AE229,"&gt;0"),0)</f>
        <v>1</v>
      </c>
      <c r="AE227" s="336">
        <f t="shared" si="853"/>
        <v>1</v>
      </c>
      <c r="AF227" s="275" t="s">
        <v>307</v>
      </c>
      <c r="AG227" s="275" t="s">
        <v>1538</v>
      </c>
      <c r="AH227" s="368">
        <f t="shared" ref="AH227" si="957">IF(S227="No_existen",5*$AH$10,AI227*$AH$10)</f>
        <v>0.1</v>
      </c>
      <c r="AI227" s="356">
        <f t="shared" ref="AI227" si="958">ROUND(AVERAGEIF(AJ227:AJ229,"&gt;0"),0)</f>
        <v>1</v>
      </c>
      <c r="AJ227" s="336">
        <f t="shared" si="856"/>
        <v>1</v>
      </c>
      <c r="AK227" s="275" t="s">
        <v>304</v>
      </c>
      <c r="AL227" s="275" t="s">
        <v>311</v>
      </c>
      <c r="AM227" s="368">
        <f t="shared" ref="AM227" si="959">IF(S227="No_existen",5*$AM$10,AN227*$AM$10)</f>
        <v>0.1</v>
      </c>
      <c r="AN227" s="356">
        <f t="shared" ref="AN227" si="960">ROUND(AVERAGEIF(AO227:AO229,"&gt;0"),0)</f>
        <v>1</v>
      </c>
      <c r="AO227" s="336">
        <f t="shared" si="863"/>
        <v>1</v>
      </c>
      <c r="AP227" s="275" t="s">
        <v>592</v>
      </c>
      <c r="AQ227" s="356">
        <f>ROUND(AVERAGE(U227,Y227,AD227,AI227,AN227),0)</f>
        <v>2</v>
      </c>
      <c r="AR227" s="356" t="str">
        <f t="shared" ref="AR227" si="961">IF(AQ227&lt;1.5,"FUERTE",IF(AND(AQ227&gt;=1.5,AQ227&lt;2.5),"ACEPTABLE",IF(AQ227&gt;=5,"INEXISTENTE","DÉBIL")))</f>
        <v>ACEPTABLE</v>
      </c>
      <c r="AS227" s="357">
        <f>IF(R227=0,0,ROUND((R227*AQ227),0))</f>
        <v>10</v>
      </c>
      <c r="AT227" s="358" t="str">
        <f>IF(AS227&gt;=36,"GRAVE", IF(AS227&lt;=10, "LEVE", "MODERADO"))</f>
        <v>LEVE</v>
      </c>
      <c r="AU227" s="376" t="s">
        <v>1539</v>
      </c>
      <c r="AV227" s="369">
        <v>0</v>
      </c>
      <c r="AW227" s="275" t="s">
        <v>90</v>
      </c>
      <c r="AX227" s="275"/>
      <c r="AY227" s="159"/>
      <c r="AZ227" s="159"/>
      <c r="BA227" s="344"/>
      <c r="XEK227" s="377"/>
      <c r="XEL227" s="364"/>
      <c r="XEM227" s="356"/>
      <c r="XEN227" s="359"/>
      <c r="XEO227" s="356"/>
      <c r="XEP227" s="364"/>
      <c r="XEQ227" s="275"/>
      <c r="XER227" s="275"/>
      <c r="XES227" s="275"/>
      <c r="XET227" s="364"/>
      <c r="XEU227" s="377"/>
      <c r="XEV227" s="364"/>
      <c r="XEW227" s="364"/>
      <c r="XEX227" s="364"/>
      <c r="XEY227" s="364"/>
      <c r="XEZ227" s="383"/>
      <c r="XFA227" s="162"/>
      <c r="XFB227" s="313"/>
      <c r="XFC227" s="275"/>
      <c r="XFD227" s="275"/>
    </row>
    <row r="228" spans="1:60 16285:16384" ht="40.5" hidden="1" customHeight="1" x14ac:dyDescent="0.2">
      <c r="A228" s="362"/>
      <c r="B228" s="374"/>
      <c r="C228" s="356"/>
      <c r="D228" s="359"/>
      <c r="E228" s="356"/>
      <c r="F228" s="364"/>
      <c r="G228" s="275" t="s">
        <v>271</v>
      </c>
      <c r="H228" s="275" t="s">
        <v>37</v>
      </c>
      <c r="I228" s="167" t="s">
        <v>1540</v>
      </c>
      <c r="J228" s="364"/>
      <c r="K228" s="363"/>
      <c r="L228" s="375"/>
      <c r="M228" s="375"/>
      <c r="N228" s="364"/>
      <c r="O228" s="365"/>
      <c r="P228" s="364"/>
      <c r="Q228" s="365"/>
      <c r="R228" s="365"/>
      <c r="S228" s="162" t="s">
        <v>327</v>
      </c>
      <c r="T228" s="334">
        <f t="shared" si="848"/>
        <v>1</v>
      </c>
      <c r="U228" s="356"/>
      <c r="V228" s="356"/>
      <c r="W228" s="168" t="s">
        <v>1541</v>
      </c>
      <c r="X228" s="364"/>
      <c r="Y228" s="368"/>
      <c r="Z228" s="335">
        <f t="shared" si="850"/>
        <v>4</v>
      </c>
      <c r="AA228" s="275" t="s">
        <v>330</v>
      </c>
      <c r="AB228" s="275"/>
      <c r="AC228" s="368"/>
      <c r="AD228" s="356"/>
      <c r="AE228" s="336">
        <f t="shared" si="853"/>
        <v>1</v>
      </c>
      <c r="AF228" s="275" t="s">
        <v>307</v>
      </c>
      <c r="AG228" s="275" t="s">
        <v>1542</v>
      </c>
      <c r="AH228" s="368"/>
      <c r="AI228" s="356"/>
      <c r="AJ228" s="336">
        <f t="shared" si="856"/>
        <v>1</v>
      </c>
      <c r="AK228" s="275" t="s">
        <v>304</v>
      </c>
      <c r="AL228" s="275" t="s">
        <v>318</v>
      </c>
      <c r="AM228" s="368"/>
      <c r="AN228" s="356"/>
      <c r="AO228" s="336">
        <f t="shared" si="863"/>
        <v>1</v>
      </c>
      <c r="AP228" s="275" t="s">
        <v>592</v>
      </c>
      <c r="AQ228" s="356"/>
      <c r="AR228" s="356"/>
      <c r="AS228" s="357"/>
      <c r="AT228" s="358"/>
      <c r="AU228" s="376"/>
      <c r="AV228" s="363"/>
      <c r="AW228" s="275" t="s">
        <v>90</v>
      </c>
      <c r="AX228" s="275"/>
      <c r="AY228" s="159"/>
      <c r="AZ228" s="159"/>
      <c r="BA228" s="344"/>
      <c r="XEK228" s="378"/>
      <c r="XEL228" s="364"/>
      <c r="XEM228" s="356"/>
      <c r="XEN228" s="359"/>
      <c r="XEO228" s="356"/>
      <c r="XEP228" s="364"/>
      <c r="XEQ228" s="275"/>
      <c r="XER228" s="275"/>
      <c r="XES228" s="161"/>
      <c r="XET228" s="364"/>
      <c r="XEU228" s="378"/>
      <c r="XEV228" s="364"/>
      <c r="XEW228" s="364"/>
      <c r="XEX228" s="364"/>
      <c r="XEY228" s="364"/>
      <c r="XEZ228" s="383"/>
      <c r="XFA228" s="162"/>
      <c r="XFB228" s="313"/>
      <c r="XFC228" s="275"/>
      <c r="XFD228" s="275"/>
    </row>
    <row r="229" spans="1:60 16285:16384" ht="40.5" hidden="1" customHeight="1" x14ac:dyDescent="0.2">
      <c r="A229" s="362"/>
      <c r="B229" s="374"/>
      <c r="C229" s="356"/>
      <c r="D229" s="359"/>
      <c r="E229" s="356"/>
      <c r="F229" s="364"/>
      <c r="G229" s="275"/>
      <c r="H229" s="275"/>
      <c r="I229" s="168"/>
      <c r="J229" s="364"/>
      <c r="K229" s="363"/>
      <c r="L229" s="375"/>
      <c r="M229" s="375"/>
      <c r="N229" s="364"/>
      <c r="O229" s="365"/>
      <c r="P229" s="364"/>
      <c r="Q229" s="365"/>
      <c r="R229" s="365"/>
      <c r="S229" s="162"/>
      <c r="T229" s="334">
        <f t="shared" si="848"/>
        <v>0</v>
      </c>
      <c r="U229" s="356"/>
      <c r="V229" s="356"/>
      <c r="W229" s="275"/>
      <c r="X229" s="364"/>
      <c r="Y229" s="368"/>
      <c r="Z229" s="335">
        <f t="shared" si="850"/>
        <v>0</v>
      </c>
      <c r="AA229" s="275"/>
      <c r="AB229" s="275"/>
      <c r="AC229" s="368"/>
      <c r="AD229" s="356"/>
      <c r="AE229" s="336">
        <f t="shared" si="853"/>
        <v>0</v>
      </c>
      <c r="AF229" s="275"/>
      <c r="AG229" s="275"/>
      <c r="AH229" s="368"/>
      <c r="AI229" s="356"/>
      <c r="AJ229" s="336">
        <f t="shared" si="856"/>
        <v>0</v>
      </c>
      <c r="AK229" s="275"/>
      <c r="AL229" s="275"/>
      <c r="AM229" s="368"/>
      <c r="AN229" s="356"/>
      <c r="AO229" s="336">
        <f t="shared" si="863"/>
        <v>0</v>
      </c>
      <c r="AP229" s="275"/>
      <c r="AQ229" s="356"/>
      <c r="AR229" s="356"/>
      <c r="AS229" s="357"/>
      <c r="AT229" s="358"/>
      <c r="AU229" s="376"/>
      <c r="AV229" s="363"/>
      <c r="AW229" s="275" t="s">
        <v>90</v>
      </c>
      <c r="AX229" s="275"/>
      <c r="AY229" s="159"/>
      <c r="AZ229" s="159"/>
      <c r="BA229" s="344"/>
      <c r="XEK229" s="379"/>
      <c r="XEL229" s="364"/>
      <c r="XEM229" s="356"/>
      <c r="XEN229" s="359"/>
      <c r="XEO229" s="356"/>
      <c r="XEP229" s="364"/>
      <c r="XEQ229" s="275"/>
      <c r="XER229" s="275"/>
      <c r="XES229" s="161"/>
      <c r="XET229" s="364"/>
      <c r="XEU229" s="379"/>
      <c r="XEV229" s="364"/>
      <c r="XEW229" s="364"/>
      <c r="XEX229" s="364"/>
      <c r="XEY229" s="364"/>
      <c r="XEZ229" s="383"/>
      <c r="XFA229" s="162"/>
      <c r="XFB229" s="313"/>
      <c r="XFC229" s="275"/>
      <c r="XFD229" s="275"/>
    </row>
    <row r="230" spans="1:60 16285:16384" ht="40.5" hidden="1" customHeight="1" x14ac:dyDescent="0.2">
      <c r="A230" s="362">
        <v>74</v>
      </c>
      <c r="B230" s="374" t="s">
        <v>460</v>
      </c>
      <c r="C230" s="356" t="str">
        <f>+VLOOKUP(B230,$A$770:$B$812,2,0)</f>
        <v>JUAN CARLOS SEPÚLVEDA</v>
      </c>
      <c r="D230" s="359" t="s">
        <v>171</v>
      </c>
      <c r="E230" s="356" t="str">
        <f>IF(D230=$D$740,$E$740,IF(D230=$D$741,$E$741,IF(D230=$D$742,$E$742,IF(D230=$D$743,$E$743,IF(D230=$D$744,$E$744,IF(D230=$D$745,$E$745,IF(D230=$D$746,$E$746,IF(D230=$D$747,$E$747,IF(D230=$D$748,$E$748,IF(D230=$D$749,$E$749,IF(D230=VICERRECTORÍA_ACADÉMICA_,$BF$740,IF(D230=_VICERRECTORÍA_INVESTIGACIONES_INNOVACIÓN_Y_EXTENSIÓN_,$BF$741,IF(D230=PLANEACIÓN_,$BF$742,IF(D230=VICERRECTORÍA_ADMINISTRATIVA_FINANCIERA_,$BF$743,IF(D230=VICERRECTORÍA_RESPONSABILIDAD_SOCIAL_Y_BIENESTAR_UNIVERSITARIO_PDI,$BF$744)))))))))))))))</f>
        <v>Promover y facilitar la interacción con la sociedad contribuyendo a la satisfacción de sus demandas, mediante servicios especializados, programas de educación continuada y de proyección social.</v>
      </c>
      <c r="F230" s="364" t="s">
        <v>276</v>
      </c>
      <c r="G230" s="275" t="s">
        <v>272</v>
      </c>
      <c r="H230" s="275" t="s">
        <v>233</v>
      </c>
      <c r="I230" s="168" t="s">
        <v>1543</v>
      </c>
      <c r="J230" s="364" t="s">
        <v>114</v>
      </c>
      <c r="K230" s="364" t="s">
        <v>1544</v>
      </c>
      <c r="L230" s="375" t="s">
        <v>1545</v>
      </c>
      <c r="M230" s="375" t="s">
        <v>1536</v>
      </c>
      <c r="N230" s="364" t="s">
        <v>128</v>
      </c>
      <c r="O230" s="365">
        <f>IF(N230="ALTA",5,IF(N230="MEDIO ALTA",4,IF(N230="MEDIA",3,IF(N230="MEDIO BAJA",2,IF(N230="BAJA",1,0)))))</f>
        <v>1</v>
      </c>
      <c r="P230" s="364" t="s">
        <v>140</v>
      </c>
      <c r="Q230" s="365">
        <f>IF(P230="ALTO",5,IF(P230="MEDIO ALTO",4,IF(P230="MEDIO",3,IF(P230="MEDIO BAJO",2,IF(P230="BAJO",1,0)))))</f>
        <v>5</v>
      </c>
      <c r="R230" s="365">
        <f>Q230*O230</f>
        <v>5</v>
      </c>
      <c r="S230" s="162" t="s">
        <v>327</v>
      </c>
      <c r="T230" s="334">
        <f t="shared" si="848"/>
        <v>1</v>
      </c>
      <c r="U230" s="356">
        <f t="shared" si="836"/>
        <v>1</v>
      </c>
      <c r="V230" s="356">
        <f t="shared" si="889"/>
        <v>0.6</v>
      </c>
      <c r="W230" s="168" t="s">
        <v>1546</v>
      </c>
      <c r="X230" s="364">
        <f>IF(S230="No_existen",5*$X$10,Y230*$X$10)</f>
        <v>0.2</v>
      </c>
      <c r="Y230" s="368">
        <f t="shared" ref="Y230" si="962">ROUND(AVERAGEIF(Z230:Z232,"&gt;0"),0)</f>
        <v>4</v>
      </c>
      <c r="Z230" s="335">
        <f t="shared" si="850"/>
        <v>4</v>
      </c>
      <c r="AA230" s="275" t="s">
        <v>330</v>
      </c>
      <c r="AB230" s="275"/>
      <c r="AC230" s="368">
        <f t="shared" ref="AC230" si="963">IF(S230="No_existen",5*$AC$10,AD230*$AC$10)</f>
        <v>0.15</v>
      </c>
      <c r="AD230" s="356">
        <f t="shared" ref="AD230" si="964">ROUND(AVERAGEIF(AE230:AE232,"&gt;0"),0)</f>
        <v>1</v>
      </c>
      <c r="AE230" s="336">
        <f t="shared" si="853"/>
        <v>1</v>
      </c>
      <c r="AF230" s="275" t="s">
        <v>307</v>
      </c>
      <c r="AG230" s="275" t="s">
        <v>1542</v>
      </c>
      <c r="AH230" s="368">
        <f t="shared" ref="AH230" si="965">IF(S230="No_existen",5*$AH$10,AI230*$AH$10)</f>
        <v>0.1</v>
      </c>
      <c r="AI230" s="356">
        <f t="shared" ref="AI230" si="966">ROUND(AVERAGEIF(AJ230:AJ232,"&gt;0"),0)</f>
        <v>1</v>
      </c>
      <c r="AJ230" s="336">
        <f t="shared" si="856"/>
        <v>1</v>
      </c>
      <c r="AK230" s="275" t="s">
        <v>304</v>
      </c>
      <c r="AL230" s="275" t="s">
        <v>315</v>
      </c>
      <c r="AM230" s="368">
        <f t="shared" ref="AM230" si="967">IF(S230="No_existen",5*$AM$10,AN230*$AM$10)</f>
        <v>0.1</v>
      </c>
      <c r="AN230" s="356">
        <f t="shared" ref="AN230" si="968">ROUND(AVERAGEIF(AO230:AO232,"&gt;0"),0)</f>
        <v>1</v>
      </c>
      <c r="AO230" s="336">
        <f t="shared" si="863"/>
        <v>1</v>
      </c>
      <c r="AP230" s="275" t="s">
        <v>592</v>
      </c>
      <c r="AQ230" s="356">
        <f t="shared" ref="AQ230" si="969">ROUND(AVERAGE(U230,Y230,AD230,AI230,AN230),0)</f>
        <v>2</v>
      </c>
      <c r="AR230" s="356" t="str">
        <f t="shared" ref="AR230" si="970">IF(AQ230&lt;1.5,"FUERTE",IF(AND(AQ230&gt;=1.5,AQ230&lt;2.5),"ACEPTABLE",IF(AQ230&gt;=5,"INEXISTENTE","DÉBIL")))</f>
        <v>ACEPTABLE</v>
      </c>
      <c r="AS230" s="357">
        <f t="shared" ref="AS230" si="971">IF(R230=0,0,ROUND((R230*AQ230),0))</f>
        <v>10</v>
      </c>
      <c r="AT230" s="358" t="str">
        <f t="shared" ref="AT230" si="972">IF(AS230&gt;=36,"GRAVE", IF(AS230&lt;=10, "LEVE", "MODERADO"))</f>
        <v>LEVE</v>
      </c>
      <c r="AU230" s="376" t="s">
        <v>1547</v>
      </c>
      <c r="AV230" s="367">
        <v>0</v>
      </c>
      <c r="AW230" s="275" t="s">
        <v>90</v>
      </c>
      <c r="AX230" s="275"/>
      <c r="AY230" s="159"/>
      <c r="AZ230" s="159"/>
      <c r="BA230" s="344"/>
      <c r="XDQ230" s="377"/>
      <c r="XDR230" s="364"/>
      <c r="XDS230" s="356"/>
      <c r="XDT230" s="359"/>
      <c r="XDU230" s="356"/>
      <c r="XDV230" s="364"/>
      <c r="XDW230" s="275"/>
      <c r="XDX230" s="275"/>
      <c r="XDY230" s="275"/>
      <c r="XDZ230" s="364"/>
      <c r="XEA230" s="377"/>
      <c r="XEB230" s="364"/>
      <c r="XEC230" s="364"/>
      <c r="XED230" s="364"/>
      <c r="XEE230" s="364"/>
      <c r="XEF230" s="383"/>
      <c r="XEG230" s="162"/>
      <c r="XEH230" s="313"/>
      <c r="XEI230" s="275"/>
      <c r="XEJ230" s="275"/>
      <c r="XEK230" s="377"/>
      <c r="XEL230" s="364"/>
      <c r="XEM230" s="356"/>
      <c r="XEN230" s="359"/>
      <c r="XEO230" s="356"/>
      <c r="XEP230" s="364"/>
      <c r="XEQ230" s="275"/>
      <c r="XER230" s="275"/>
      <c r="XES230" s="275"/>
      <c r="XET230" s="364"/>
      <c r="XEU230" s="377"/>
      <c r="XEV230" s="364"/>
      <c r="XEW230" s="364"/>
      <c r="XEX230" s="364"/>
      <c r="XEY230" s="383"/>
      <c r="XEZ230" s="313"/>
      <c r="XFA230" s="275"/>
      <c r="XFB230" s="275"/>
      <c r="XFC230" s="358"/>
      <c r="XFD230" s="380"/>
    </row>
    <row r="231" spans="1:60 16285:16384" ht="40.5" hidden="1" customHeight="1" x14ac:dyDescent="0.2">
      <c r="A231" s="362"/>
      <c r="B231" s="374"/>
      <c r="C231" s="356"/>
      <c r="D231" s="359"/>
      <c r="E231" s="356"/>
      <c r="F231" s="364"/>
      <c r="G231" s="275" t="s">
        <v>271</v>
      </c>
      <c r="H231" s="275" t="s">
        <v>37</v>
      </c>
      <c r="I231" s="168" t="s">
        <v>1548</v>
      </c>
      <c r="J231" s="364"/>
      <c r="K231" s="364"/>
      <c r="L231" s="375"/>
      <c r="M231" s="375"/>
      <c r="N231" s="364"/>
      <c r="O231" s="365"/>
      <c r="P231" s="364"/>
      <c r="Q231" s="365"/>
      <c r="R231" s="365"/>
      <c r="S231" s="162" t="s">
        <v>327</v>
      </c>
      <c r="T231" s="334">
        <f t="shared" si="848"/>
        <v>1</v>
      </c>
      <c r="U231" s="356"/>
      <c r="V231" s="356"/>
      <c r="W231" s="168" t="s">
        <v>1549</v>
      </c>
      <c r="X231" s="364"/>
      <c r="Y231" s="368"/>
      <c r="Z231" s="335">
        <f t="shared" si="850"/>
        <v>4</v>
      </c>
      <c r="AA231" s="275" t="s">
        <v>330</v>
      </c>
      <c r="AB231" s="275"/>
      <c r="AC231" s="368"/>
      <c r="AD231" s="356"/>
      <c r="AE231" s="336">
        <f t="shared" si="853"/>
        <v>1</v>
      </c>
      <c r="AF231" s="275" t="s">
        <v>307</v>
      </c>
      <c r="AG231" s="275" t="s">
        <v>1550</v>
      </c>
      <c r="AH231" s="368"/>
      <c r="AI231" s="356"/>
      <c r="AJ231" s="336">
        <f t="shared" si="856"/>
        <v>1</v>
      </c>
      <c r="AK231" s="275" t="s">
        <v>304</v>
      </c>
      <c r="AL231" s="275" t="s">
        <v>311</v>
      </c>
      <c r="AM231" s="368"/>
      <c r="AN231" s="356"/>
      <c r="AO231" s="336">
        <f t="shared" si="863"/>
        <v>1</v>
      </c>
      <c r="AP231" s="275" t="s">
        <v>592</v>
      </c>
      <c r="AQ231" s="356"/>
      <c r="AR231" s="356"/>
      <c r="AS231" s="357"/>
      <c r="AT231" s="358"/>
      <c r="AU231" s="376"/>
      <c r="AV231" s="366"/>
      <c r="AW231" s="275" t="s">
        <v>90</v>
      </c>
      <c r="AX231" s="275"/>
      <c r="AY231" s="159"/>
      <c r="AZ231" s="159"/>
      <c r="BA231" s="344"/>
      <c r="XDQ231" s="378"/>
      <c r="XDR231" s="364"/>
      <c r="XDS231" s="356"/>
      <c r="XDT231" s="359"/>
      <c r="XDU231" s="356"/>
      <c r="XDV231" s="364"/>
      <c r="XDW231" s="275"/>
      <c r="XDX231" s="275"/>
      <c r="XDY231" s="161"/>
      <c r="XDZ231" s="364"/>
      <c r="XEA231" s="378"/>
      <c r="XEB231" s="364"/>
      <c r="XEC231" s="364"/>
      <c r="XED231" s="364"/>
      <c r="XEE231" s="364"/>
      <c r="XEF231" s="383"/>
      <c r="XEG231" s="162"/>
      <c r="XEH231" s="313"/>
      <c r="XEI231" s="275"/>
      <c r="XEJ231" s="275"/>
      <c r="XEK231" s="378"/>
      <c r="XEL231" s="364"/>
      <c r="XEM231" s="356"/>
      <c r="XEN231" s="359"/>
      <c r="XEO231" s="356"/>
      <c r="XEP231" s="364"/>
      <c r="XEQ231" s="275"/>
      <c r="XER231" s="275"/>
      <c r="XES231" s="161"/>
      <c r="XET231" s="364"/>
      <c r="XEU231" s="378"/>
      <c r="XEV231" s="364"/>
      <c r="XEW231" s="364"/>
      <c r="XEX231" s="364"/>
      <c r="XEY231" s="383"/>
      <c r="XEZ231" s="313"/>
      <c r="XFA231" s="275"/>
      <c r="XFB231" s="275"/>
      <c r="XFC231" s="358"/>
      <c r="XFD231" s="381"/>
    </row>
    <row r="232" spans="1:60 16285:16384" ht="40.5" hidden="1" customHeight="1" x14ac:dyDescent="0.2">
      <c r="A232" s="362"/>
      <c r="B232" s="374"/>
      <c r="C232" s="356"/>
      <c r="D232" s="359"/>
      <c r="E232" s="356"/>
      <c r="F232" s="364"/>
      <c r="G232" s="275"/>
      <c r="H232" s="275"/>
      <c r="I232" s="168"/>
      <c r="J232" s="364"/>
      <c r="K232" s="364"/>
      <c r="L232" s="375"/>
      <c r="M232" s="375"/>
      <c r="N232" s="364"/>
      <c r="O232" s="365"/>
      <c r="P232" s="364"/>
      <c r="Q232" s="365"/>
      <c r="R232" s="365"/>
      <c r="S232" s="162"/>
      <c r="T232" s="334">
        <f t="shared" si="848"/>
        <v>0</v>
      </c>
      <c r="U232" s="356"/>
      <c r="V232" s="356"/>
      <c r="W232" s="275"/>
      <c r="X232" s="364"/>
      <c r="Y232" s="368"/>
      <c r="Z232" s="335">
        <f t="shared" si="850"/>
        <v>0</v>
      </c>
      <c r="AA232" s="275"/>
      <c r="AB232" s="275"/>
      <c r="AC232" s="368"/>
      <c r="AD232" s="356"/>
      <c r="AE232" s="336">
        <f t="shared" si="853"/>
        <v>0</v>
      </c>
      <c r="AF232" s="275"/>
      <c r="AG232" s="275"/>
      <c r="AH232" s="368"/>
      <c r="AI232" s="356"/>
      <c r="AJ232" s="336">
        <f t="shared" si="856"/>
        <v>0</v>
      </c>
      <c r="AK232" s="275"/>
      <c r="AL232" s="275"/>
      <c r="AM232" s="368"/>
      <c r="AN232" s="356"/>
      <c r="AO232" s="336">
        <f t="shared" si="863"/>
        <v>0</v>
      </c>
      <c r="AP232" s="275"/>
      <c r="AQ232" s="356"/>
      <c r="AR232" s="356"/>
      <c r="AS232" s="357"/>
      <c r="AT232" s="358"/>
      <c r="AU232" s="376"/>
      <c r="AV232" s="366"/>
      <c r="AW232" s="275" t="s">
        <v>90</v>
      </c>
      <c r="AX232" s="275"/>
      <c r="AY232" s="159"/>
      <c r="AZ232" s="159"/>
      <c r="BA232" s="344"/>
      <c r="XDQ232" s="379"/>
      <c r="XDR232" s="364"/>
      <c r="XDS232" s="356"/>
      <c r="XDT232" s="359"/>
      <c r="XDU232" s="356"/>
      <c r="XDV232" s="364"/>
      <c r="XDW232" s="275"/>
      <c r="XDX232" s="275"/>
      <c r="XDY232" s="161"/>
      <c r="XDZ232" s="364"/>
      <c r="XEA232" s="379"/>
      <c r="XEB232" s="364"/>
      <c r="XEC232" s="364"/>
      <c r="XED232" s="364"/>
      <c r="XEE232" s="364"/>
      <c r="XEF232" s="383"/>
      <c r="XEG232" s="162"/>
      <c r="XEH232" s="313"/>
      <c r="XEI232" s="275"/>
      <c r="XEJ232" s="275"/>
      <c r="XEK232" s="379"/>
      <c r="XEL232" s="364"/>
      <c r="XEM232" s="356"/>
      <c r="XEN232" s="359"/>
      <c r="XEO232" s="356"/>
      <c r="XEP232" s="364"/>
      <c r="XEQ232" s="275"/>
      <c r="XER232" s="275"/>
      <c r="XES232" s="161"/>
      <c r="XET232" s="364"/>
      <c r="XEU232" s="379"/>
      <c r="XEV232" s="364"/>
      <c r="XEW232" s="364"/>
      <c r="XEX232" s="364"/>
      <c r="XEY232" s="383"/>
      <c r="XEZ232" s="313"/>
      <c r="XFA232" s="275"/>
      <c r="XFB232" s="275"/>
      <c r="XFC232" s="358"/>
      <c r="XFD232" s="382"/>
    </row>
    <row r="233" spans="1:60 16285:16384" ht="40.5" hidden="1" customHeight="1" x14ac:dyDescent="0.2">
      <c r="A233" s="362">
        <v>75</v>
      </c>
      <c r="B233" s="374" t="s">
        <v>460</v>
      </c>
      <c r="C233" s="356" t="str">
        <f>+VLOOKUP(B233,$A$770:$B$812,2,0)</f>
        <v>JUAN CARLOS SEPÚLVEDA</v>
      </c>
      <c r="D233" s="359" t="s">
        <v>171</v>
      </c>
      <c r="E233" s="356" t="str">
        <f>IF(D233=$D$740,$E$740,IF(D233=$D$741,$E$741,IF(D233=$D$742,$E$742,IF(D233=$D$743,$E$743,IF(D233=$D$744,$E$744,IF(D233=$D$745,$E$745,IF(D233=$D$746,$E$746,IF(D233=$D$747,$E$747,IF(D233=$D$748,$E$748,IF(D233=$D$749,$E$749,IF(D233=VICERRECTORÍA_ACADÉMICA_,$BF$740,IF(D233=_VICERRECTORÍA_INVESTIGACIONES_INNOVACIÓN_Y_EXTENSIÓN_,$BF$741,IF(D233=PLANEACIÓN_,$BF$742,IF(D233=VICERRECTORÍA_ADMINISTRATIVA_FINANCIERA_,$BF$743,IF(D233=VICERRECTORÍA_RESPONSABILIDAD_SOCIAL_Y_BIENESTAR_UNIVERSITARIO_PDI,$BF$744)))))))))))))))</f>
        <v>Promover y facilitar la interacción con la sociedad contribuyendo a la satisfacción de sus demandas, mediante servicios especializados, programas de educación continuada y de proyección social.</v>
      </c>
      <c r="F233" s="364" t="s">
        <v>276</v>
      </c>
      <c r="G233" s="275" t="s">
        <v>271</v>
      </c>
      <c r="H233" s="275" t="s">
        <v>37</v>
      </c>
      <c r="I233" s="168" t="s">
        <v>1551</v>
      </c>
      <c r="J233" s="364" t="s">
        <v>106</v>
      </c>
      <c r="K233" s="364" t="s">
        <v>1552</v>
      </c>
      <c r="L233" s="375" t="s">
        <v>1553</v>
      </c>
      <c r="M233" s="375" t="s">
        <v>1554</v>
      </c>
      <c r="N233" s="364" t="s">
        <v>128</v>
      </c>
      <c r="O233" s="365">
        <f t="shared" ref="O233" si="973">IF(N233="ALTA",5,IF(N233="MEDIO ALTA",4,IF(N233="MEDIA",3,IF(N233="MEDIO BAJA",2,IF(N233="BAJA",1,0)))))</f>
        <v>1</v>
      </c>
      <c r="P233" s="364" t="s">
        <v>145</v>
      </c>
      <c r="Q233" s="365">
        <f t="shared" ref="Q233:Q239" si="974">IF(P233="ALTO",5,IF(P233="MEDIO ALTO",4,IF(P233="MEDIO",3,IF(P233="MEDIO BAJO",2,IF(P233="BAJO",1,0)))))</f>
        <v>2</v>
      </c>
      <c r="R233" s="365">
        <f>Q233*O233</f>
        <v>2</v>
      </c>
      <c r="S233" s="162" t="s">
        <v>327</v>
      </c>
      <c r="T233" s="334">
        <f t="shared" si="848"/>
        <v>1</v>
      </c>
      <c r="U233" s="356">
        <f t="shared" si="836"/>
        <v>1</v>
      </c>
      <c r="V233" s="356">
        <f t="shared" si="889"/>
        <v>0.6</v>
      </c>
      <c r="W233" s="168" t="s">
        <v>1555</v>
      </c>
      <c r="X233" s="364">
        <f>IF(S233="No_existen",5*$X$10,Y233*$X$10)</f>
        <v>0.2</v>
      </c>
      <c r="Y233" s="368">
        <f t="shared" ref="Y233" si="975">ROUND(AVERAGEIF(Z233:Z235,"&gt;0"),0)</f>
        <v>4</v>
      </c>
      <c r="Z233" s="335">
        <f t="shared" si="850"/>
        <v>4</v>
      </c>
      <c r="AA233" s="275" t="s">
        <v>330</v>
      </c>
      <c r="AB233" s="275"/>
      <c r="AC233" s="368">
        <f t="shared" ref="AC233" si="976">IF(S233="No_existen",5*$AC$10,AD233*$AC$10)</f>
        <v>0.15</v>
      </c>
      <c r="AD233" s="356">
        <f t="shared" ref="AD233" si="977">ROUND(AVERAGEIF(AE233:AE235,"&gt;0"),0)</f>
        <v>1</v>
      </c>
      <c r="AE233" s="336">
        <f t="shared" si="853"/>
        <v>1</v>
      </c>
      <c r="AF233" s="275" t="s">
        <v>307</v>
      </c>
      <c r="AG233" s="275" t="s">
        <v>1538</v>
      </c>
      <c r="AH233" s="368">
        <f t="shared" ref="AH233" si="978">IF(S233="No_existen",5*$AH$10,AI233*$AH$10)</f>
        <v>0.1</v>
      </c>
      <c r="AI233" s="356">
        <f t="shared" ref="AI233" si="979">ROUND(AVERAGEIF(AJ233:AJ235,"&gt;0"),0)</f>
        <v>1</v>
      </c>
      <c r="AJ233" s="336">
        <f t="shared" si="856"/>
        <v>1</v>
      </c>
      <c r="AK233" s="275" t="s">
        <v>304</v>
      </c>
      <c r="AL233" s="275" t="s">
        <v>315</v>
      </c>
      <c r="AM233" s="368">
        <f t="shared" ref="AM233" si="980">IF(S233="No_existen",5*$AM$10,AN233*$AM$10)</f>
        <v>0.1</v>
      </c>
      <c r="AN233" s="356">
        <f t="shared" ref="AN233" si="981">ROUND(AVERAGEIF(AO233:AO235,"&gt;0"),0)</f>
        <v>1</v>
      </c>
      <c r="AO233" s="336">
        <f t="shared" si="863"/>
        <v>1</v>
      </c>
      <c r="AP233" s="275" t="s">
        <v>592</v>
      </c>
      <c r="AQ233" s="356">
        <f t="shared" ref="AQ233" si="982">ROUND(AVERAGE(U233,Y233,AD233,AI233,AN233),0)</f>
        <v>2</v>
      </c>
      <c r="AR233" s="356" t="str">
        <f t="shared" ref="AR233" si="983">IF(AQ233&lt;1.5,"FUERTE",IF(AND(AQ233&gt;=1.5,AQ233&lt;2.5),"ACEPTABLE",IF(AQ233&gt;=5,"INEXISTENTE","DÉBIL")))</f>
        <v>ACEPTABLE</v>
      </c>
      <c r="AS233" s="357">
        <f t="shared" ref="AS233" si="984">IF(R233=0,0,ROUND((R233*AQ233),0))</f>
        <v>4</v>
      </c>
      <c r="AT233" s="358" t="str">
        <f t="shared" ref="AT233" si="985">IF(AS233&gt;=36,"GRAVE", IF(AS233&lt;=10, "LEVE", "MODERADO"))</f>
        <v>LEVE</v>
      </c>
      <c r="AU233" s="376" t="s">
        <v>1556</v>
      </c>
      <c r="AV233" s="367">
        <v>0</v>
      </c>
      <c r="AW233" s="275" t="s">
        <v>90</v>
      </c>
      <c r="AX233" s="275"/>
      <c r="AY233" s="159"/>
      <c r="AZ233" s="159"/>
      <c r="BA233" s="344"/>
      <c r="XCW233" s="377"/>
      <c r="XCX233" s="364"/>
      <c r="XCY233" s="356"/>
      <c r="XCZ233" s="359"/>
      <c r="XDA233" s="356"/>
      <c r="XDB233" s="364"/>
      <c r="XDC233" s="275"/>
      <c r="XDD233" s="275"/>
      <c r="XDE233" s="275"/>
      <c r="XDF233" s="364"/>
      <c r="XDG233" s="377"/>
      <c r="XDH233" s="364"/>
      <c r="XDI233" s="364"/>
      <c r="XDJ233" s="364"/>
      <c r="XDK233" s="364"/>
      <c r="XDL233" s="383"/>
      <c r="XDM233" s="162"/>
      <c r="XDN233" s="313"/>
      <c r="XDO233" s="275"/>
      <c r="XDP233" s="275"/>
      <c r="XDQ233" s="377"/>
      <c r="XDR233" s="364"/>
      <c r="XDS233" s="356"/>
      <c r="XDT233" s="359"/>
      <c r="XDU233" s="356"/>
      <c r="XDV233" s="364"/>
      <c r="XDW233" s="275"/>
      <c r="XDX233" s="275"/>
      <c r="XDY233" s="275"/>
      <c r="XDZ233" s="364"/>
      <c r="XEA233" s="377"/>
      <c r="XEB233" s="364"/>
      <c r="XEC233" s="364"/>
      <c r="XED233" s="364"/>
      <c r="XEE233" s="383"/>
      <c r="XEF233" s="313"/>
      <c r="XEG233" s="275"/>
      <c r="XEH233" s="275"/>
      <c r="XEI233" s="358"/>
      <c r="XEJ233" s="380"/>
      <c r="XEK233" s="377"/>
      <c r="XEL233" s="364"/>
      <c r="XEM233" s="356"/>
      <c r="XEN233" s="359"/>
      <c r="XEO233" s="356"/>
      <c r="XEP233" s="364"/>
      <c r="XEQ233" s="275"/>
      <c r="XER233" s="275"/>
      <c r="XES233" s="275"/>
      <c r="XET233" s="364"/>
      <c r="XEU233" s="377"/>
      <c r="XEV233" s="364"/>
      <c r="XEW233" s="364"/>
      <c r="XEX233" s="364"/>
      <c r="XEY233" s="313"/>
      <c r="XEZ233" s="275"/>
      <c r="XFA233" s="358"/>
      <c r="XFB233" s="286"/>
    </row>
    <row r="234" spans="1:60 16285:16384" ht="40.5" hidden="1" customHeight="1" x14ac:dyDescent="0.2">
      <c r="A234" s="362"/>
      <c r="B234" s="374"/>
      <c r="C234" s="356"/>
      <c r="D234" s="359"/>
      <c r="E234" s="356"/>
      <c r="F234" s="364"/>
      <c r="G234" s="275" t="s">
        <v>272</v>
      </c>
      <c r="H234" s="275" t="s">
        <v>41</v>
      </c>
      <c r="I234" s="168" t="s">
        <v>1557</v>
      </c>
      <c r="J234" s="364"/>
      <c r="K234" s="364"/>
      <c r="L234" s="375"/>
      <c r="M234" s="375"/>
      <c r="N234" s="364"/>
      <c r="O234" s="365"/>
      <c r="P234" s="364"/>
      <c r="Q234" s="365"/>
      <c r="R234" s="365"/>
      <c r="S234" s="162" t="s">
        <v>327</v>
      </c>
      <c r="T234" s="334">
        <f t="shared" si="848"/>
        <v>1</v>
      </c>
      <c r="U234" s="356"/>
      <c r="V234" s="356"/>
      <c r="W234" s="168" t="s">
        <v>1558</v>
      </c>
      <c r="X234" s="364"/>
      <c r="Y234" s="368"/>
      <c r="Z234" s="335">
        <f t="shared" si="850"/>
        <v>4</v>
      </c>
      <c r="AA234" s="275" t="s">
        <v>330</v>
      </c>
      <c r="AB234" s="275"/>
      <c r="AC234" s="368"/>
      <c r="AD234" s="356"/>
      <c r="AE234" s="336">
        <f t="shared" si="853"/>
        <v>1</v>
      </c>
      <c r="AF234" s="275" t="s">
        <v>307</v>
      </c>
      <c r="AG234" s="275" t="s">
        <v>1542</v>
      </c>
      <c r="AH234" s="368"/>
      <c r="AI234" s="356"/>
      <c r="AJ234" s="336">
        <f t="shared" si="856"/>
        <v>1</v>
      </c>
      <c r="AK234" s="275" t="s">
        <v>304</v>
      </c>
      <c r="AL234" s="275" t="s">
        <v>311</v>
      </c>
      <c r="AM234" s="368"/>
      <c r="AN234" s="356"/>
      <c r="AO234" s="336">
        <f t="shared" si="863"/>
        <v>1</v>
      </c>
      <c r="AP234" s="275" t="s">
        <v>592</v>
      </c>
      <c r="AQ234" s="356"/>
      <c r="AR234" s="356"/>
      <c r="AS234" s="357"/>
      <c r="AT234" s="358"/>
      <c r="AU234" s="376"/>
      <c r="AV234" s="366"/>
      <c r="AW234" s="275" t="s">
        <v>90</v>
      </c>
      <c r="AX234" s="275"/>
      <c r="AY234" s="159"/>
      <c r="AZ234" s="159"/>
      <c r="BA234" s="344"/>
      <c r="XCW234" s="378"/>
      <c r="XCX234" s="364"/>
      <c r="XCY234" s="356"/>
      <c r="XCZ234" s="359"/>
      <c r="XDA234" s="356"/>
      <c r="XDB234" s="364"/>
      <c r="XDC234" s="275"/>
      <c r="XDD234" s="275"/>
      <c r="XDE234" s="161"/>
      <c r="XDF234" s="364"/>
      <c r="XDG234" s="378"/>
      <c r="XDH234" s="364"/>
      <c r="XDI234" s="364"/>
      <c r="XDJ234" s="364"/>
      <c r="XDK234" s="364"/>
      <c r="XDL234" s="383"/>
      <c r="XDM234" s="162"/>
      <c r="XDN234" s="313"/>
      <c r="XDO234" s="275"/>
      <c r="XDP234" s="275"/>
      <c r="XDQ234" s="378"/>
      <c r="XDR234" s="364"/>
      <c r="XDS234" s="356"/>
      <c r="XDT234" s="359"/>
      <c r="XDU234" s="356"/>
      <c r="XDV234" s="364"/>
      <c r="XDW234" s="275"/>
      <c r="XDX234" s="275"/>
      <c r="XDY234" s="161"/>
      <c r="XDZ234" s="364"/>
      <c r="XEA234" s="378"/>
      <c r="XEB234" s="364"/>
      <c r="XEC234" s="364"/>
      <c r="XED234" s="364"/>
      <c r="XEE234" s="383"/>
      <c r="XEF234" s="313"/>
      <c r="XEG234" s="275"/>
      <c r="XEH234" s="275"/>
      <c r="XEI234" s="358"/>
      <c r="XEJ234" s="381"/>
      <c r="XEK234" s="378"/>
      <c r="XEL234" s="364"/>
      <c r="XEM234" s="356"/>
      <c r="XEN234" s="359"/>
      <c r="XEO234" s="356"/>
      <c r="XEP234" s="364"/>
      <c r="XEQ234" s="275"/>
      <c r="XER234" s="275"/>
      <c r="XES234" s="161"/>
      <c r="XET234" s="364"/>
      <c r="XEU234" s="378"/>
      <c r="XEV234" s="364"/>
      <c r="XEW234" s="364"/>
      <c r="XEX234" s="364"/>
      <c r="XEY234" s="313"/>
      <c r="XEZ234" s="275"/>
      <c r="XFA234" s="358"/>
      <c r="XFB234" s="286"/>
    </row>
    <row r="235" spans="1:60 16285:16384" ht="40.5" hidden="1" customHeight="1" x14ac:dyDescent="0.2">
      <c r="A235" s="362"/>
      <c r="B235" s="374"/>
      <c r="C235" s="356"/>
      <c r="D235" s="359"/>
      <c r="E235" s="356"/>
      <c r="F235" s="364"/>
      <c r="G235" s="275"/>
      <c r="H235" s="275"/>
      <c r="I235" s="168"/>
      <c r="J235" s="364"/>
      <c r="K235" s="364"/>
      <c r="L235" s="375"/>
      <c r="M235" s="375"/>
      <c r="N235" s="364"/>
      <c r="O235" s="365"/>
      <c r="P235" s="364"/>
      <c r="Q235" s="365"/>
      <c r="R235" s="365"/>
      <c r="S235" s="162"/>
      <c r="T235" s="334">
        <f t="shared" si="848"/>
        <v>0</v>
      </c>
      <c r="U235" s="356"/>
      <c r="V235" s="356"/>
      <c r="W235" s="275"/>
      <c r="X235" s="364"/>
      <c r="Y235" s="368"/>
      <c r="Z235" s="335">
        <f t="shared" si="850"/>
        <v>0</v>
      </c>
      <c r="AA235" s="275"/>
      <c r="AB235" s="275"/>
      <c r="AC235" s="368"/>
      <c r="AD235" s="356"/>
      <c r="AE235" s="336">
        <f t="shared" si="853"/>
        <v>0</v>
      </c>
      <c r="AF235" s="275"/>
      <c r="AG235" s="275"/>
      <c r="AH235" s="368"/>
      <c r="AI235" s="356"/>
      <c r="AJ235" s="336">
        <f t="shared" si="856"/>
        <v>0</v>
      </c>
      <c r="AK235" s="275"/>
      <c r="AL235" s="275"/>
      <c r="AM235" s="368"/>
      <c r="AN235" s="356"/>
      <c r="AO235" s="336">
        <f t="shared" si="863"/>
        <v>0</v>
      </c>
      <c r="AP235" s="275"/>
      <c r="AQ235" s="356"/>
      <c r="AR235" s="356"/>
      <c r="AS235" s="357"/>
      <c r="AT235" s="358"/>
      <c r="AU235" s="376"/>
      <c r="AV235" s="366"/>
      <c r="AW235" s="275" t="s">
        <v>90</v>
      </c>
      <c r="AX235" s="275"/>
      <c r="AY235" s="159"/>
      <c r="AZ235" s="159"/>
      <c r="BA235" s="344"/>
      <c r="XCW235" s="379"/>
      <c r="XCX235" s="364"/>
      <c r="XCY235" s="356"/>
      <c r="XCZ235" s="359"/>
      <c r="XDA235" s="356"/>
      <c r="XDB235" s="364"/>
      <c r="XDC235" s="275"/>
      <c r="XDD235" s="275"/>
      <c r="XDE235" s="161"/>
      <c r="XDF235" s="364"/>
      <c r="XDG235" s="379"/>
      <c r="XDH235" s="364"/>
      <c r="XDI235" s="364"/>
      <c r="XDJ235" s="364"/>
      <c r="XDK235" s="364"/>
      <c r="XDL235" s="383"/>
      <c r="XDM235" s="162"/>
      <c r="XDN235" s="313"/>
      <c r="XDO235" s="275"/>
      <c r="XDP235" s="275"/>
      <c r="XDQ235" s="379"/>
      <c r="XDR235" s="364"/>
      <c r="XDS235" s="356"/>
      <c r="XDT235" s="359"/>
      <c r="XDU235" s="356"/>
      <c r="XDV235" s="364"/>
      <c r="XDW235" s="275"/>
      <c r="XDX235" s="275"/>
      <c r="XDY235" s="161"/>
      <c r="XDZ235" s="364"/>
      <c r="XEA235" s="379"/>
      <c r="XEB235" s="364"/>
      <c r="XEC235" s="364"/>
      <c r="XED235" s="364"/>
      <c r="XEE235" s="383"/>
      <c r="XEF235" s="313"/>
      <c r="XEG235" s="275"/>
      <c r="XEH235" s="275"/>
      <c r="XEI235" s="358"/>
      <c r="XEJ235" s="382"/>
      <c r="XEK235" s="379"/>
      <c r="XEL235" s="364"/>
      <c r="XEM235" s="356"/>
      <c r="XEN235" s="359"/>
      <c r="XEO235" s="356"/>
      <c r="XEP235" s="364"/>
      <c r="XEQ235" s="275"/>
      <c r="XER235" s="275"/>
      <c r="XES235" s="161"/>
      <c r="XET235" s="364"/>
      <c r="XEU235" s="379"/>
      <c r="XEV235" s="364"/>
      <c r="XEW235" s="364"/>
      <c r="XEX235" s="364"/>
      <c r="XEY235" s="313"/>
      <c r="XEZ235" s="275"/>
      <c r="XFA235" s="358"/>
      <c r="XFB235" s="286"/>
    </row>
    <row r="236" spans="1:60 16285:16384" ht="40.5" hidden="1" customHeight="1" x14ac:dyDescent="0.2">
      <c r="A236" s="362">
        <v>76</v>
      </c>
      <c r="B236" s="374" t="s">
        <v>460</v>
      </c>
      <c r="C236" s="356" t="str">
        <f>+VLOOKUP(B236,$A$770:$B$812,2,0)</f>
        <v>JUAN CARLOS SEPÚLVEDA</v>
      </c>
      <c r="D236" s="359" t="s">
        <v>171</v>
      </c>
      <c r="E236" s="356" t="str">
        <f>IF(D236=$D$740,$E$740,IF(D236=$D$741,$E$741,IF(D236=$D$742,$E$742,IF(D236=$D$743,$E$743,IF(D236=$D$744,$E$744,IF(D236=$D$745,$E$745,IF(D236=$D$746,$E$746,IF(D236=$D$747,$E$747,IF(D236=$D$748,$E$748,IF(D236=$D$749,$E$749,IF(D236=VICERRECTORÍA_ACADÉMICA_,$BF$740,IF(D236=_VICERRECTORÍA_INVESTIGACIONES_INNOVACIÓN_Y_EXTENSIÓN_,$BF$741,IF(D236=PLANEACIÓN_,$BF$742,IF(D236=VICERRECTORÍA_ADMINISTRATIVA_FINANCIERA_,$BF$743,IF(D236=VICERRECTORÍA_RESPONSABILIDAD_SOCIAL_Y_BIENESTAR_UNIVERSITARIO_PDI,$BF$744)))))))))))))))</f>
        <v>Promover y facilitar la interacción con la sociedad contribuyendo a la satisfacción de sus demandas, mediante servicios especializados, programas de educación continuada y de proyección social.</v>
      </c>
      <c r="F236" s="364" t="s">
        <v>276</v>
      </c>
      <c r="G236" s="275" t="s">
        <v>271</v>
      </c>
      <c r="H236" s="275" t="s">
        <v>37</v>
      </c>
      <c r="I236" s="168" t="s">
        <v>1559</v>
      </c>
      <c r="J236" s="364" t="s">
        <v>106</v>
      </c>
      <c r="K236" s="364" t="s">
        <v>1560</v>
      </c>
      <c r="L236" s="375" t="s">
        <v>1561</v>
      </c>
      <c r="M236" s="375" t="s">
        <v>1562</v>
      </c>
      <c r="N236" s="364" t="s">
        <v>128</v>
      </c>
      <c r="O236" s="365">
        <f t="shared" ref="O236" si="986">IF(N236="ALTA",5,IF(N236="MEDIO ALTA",4,IF(N236="MEDIA",3,IF(N236="MEDIO BAJA",2,IF(N236="BAJA",1,0)))))</f>
        <v>1</v>
      </c>
      <c r="P236" s="364" t="s">
        <v>141</v>
      </c>
      <c r="Q236" s="365">
        <f t="shared" si="974"/>
        <v>3</v>
      </c>
      <c r="R236" s="365">
        <f>Q236*O236</f>
        <v>3</v>
      </c>
      <c r="S236" s="162" t="s">
        <v>327</v>
      </c>
      <c r="T236" s="334">
        <f t="shared" si="848"/>
        <v>1</v>
      </c>
      <c r="U236" s="356">
        <f t="shared" si="836"/>
        <v>1</v>
      </c>
      <c r="V236" s="356">
        <f t="shared" si="889"/>
        <v>0.6</v>
      </c>
      <c r="W236" s="168" t="s">
        <v>1563</v>
      </c>
      <c r="X236" s="364">
        <f>IF(S236="No_existen",5*$X$10,Y236*$X$10)</f>
        <v>0.2</v>
      </c>
      <c r="Y236" s="368">
        <f t="shared" ref="Y236" si="987">ROUND(AVERAGEIF(Z236:Z238,"&gt;0"),0)</f>
        <v>4</v>
      </c>
      <c r="Z236" s="335">
        <f t="shared" si="850"/>
        <v>4</v>
      </c>
      <c r="AA236" s="275" t="s">
        <v>330</v>
      </c>
      <c r="AB236" s="275"/>
      <c r="AC236" s="368">
        <f t="shared" ref="AC236" si="988">IF(S236="No_existen",5*$AC$10,AD236*$AC$10)</f>
        <v>0.15</v>
      </c>
      <c r="AD236" s="356">
        <f t="shared" ref="AD236" si="989">ROUND(AVERAGEIF(AE236:AE238,"&gt;0"),0)</f>
        <v>1</v>
      </c>
      <c r="AE236" s="336">
        <f t="shared" si="853"/>
        <v>1</v>
      </c>
      <c r="AF236" s="275" t="s">
        <v>307</v>
      </c>
      <c r="AG236" s="275" t="s">
        <v>1564</v>
      </c>
      <c r="AH236" s="368">
        <f t="shared" ref="AH236" si="990">IF(S236="No_existen",5*$AH$10,AI236*$AH$10)</f>
        <v>0.1</v>
      </c>
      <c r="AI236" s="356">
        <f t="shared" ref="AI236" si="991">ROUND(AVERAGEIF(AJ236:AJ238,"&gt;0"),0)</f>
        <v>1</v>
      </c>
      <c r="AJ236" s="336">
        <f t="shared" si="856"/>
        <v>1</v>
      </c>
      <c r="AK236" s="275" t="s">
        <v>304</v>
      </c>
      <c r="AL236" s="275" t="s">
        <v>311</v>
      </c>
      <c r="AM236" s="368">
        <f t="shared" ref="AM236" si="992">IF(S236="No_existen",5*$AM$10,AN236*$AM$10)</f>
        <v>0.1</v>
      </c>
      <c r="AN236" s="356">
        <f t="shared" ref="AN236" si="993">ROUND(AVERAGEIF(AO236:AO238,"&gt;0"),0)</f>
        <v>1</v>
      </c>
      <c r="AO236" s="336">
        <f t="shared" si="863"/>
        <v>1</v>
      </c>
      <c r="AP236" s="275" t="s">
        <v>592</v>
      </c>
      <c r="AQ236" s="356">
        <f t="shared" ref="AQ236" si="994">ROUND(AVERAGE(U236,Y236,AD236,AI236,AN236),0)</f>
        <v>2</v>
      </c>
      <c r="AR236" s="356" t="str">
        <f t="shared" ref="AR236" si="995">IF(AQ236&lt;1.5,"FUERTE",IF(AND(AQ236&gt;=1.5,AQ236&lt;2.5),"ACEPTABLE",IF(AQ236&gt;=5,"INEXISTENTE","DÉBIL")))</f>
        <v>ACEPTABLE</v>
      </c>
      <c r="AS236" s="357">
        <f t="shared" ref="AS236" si="996">IF(R236=0,0,ROUND((R236*AQ236),0))</f>
        <v>6</v>
      </c>
      <c r="AT236" s="358" t="str">
        <f t="shared" ref="AT236" si="997">IF(AS236&gt;=36,"GRAVE", IF(AS236&lt;=10, "LEVE", "MODERADO"))</f>
        <v>LEVE</v>
      </c>
      <c r="AU236" s="376" t="s">
        <v>1565</v>
      </c>
      <c r="AV236" s="367">
        <v>0</v>
      </c>
      <c r="AW236" s="275" t="s">
        <v>90</v>
      </c>
      <c r="AX236" s="275"/>
      <c r="AY236" s="159"/>
      <c r="AZ236" s="159"/>
      <c r="BA236" s="344"/>
      <c r="XCC236" s="377"/>
      <c r="XCD236" s="364"/>
      <c r="XCE236" s="356"/>
      <c r="XCF236" s="359"/>
      <c r="XCG236" s="356"/>
      <c r="XCH236" s="364"/>
      <c r="XCI236" s="275"/>
      <c r="XCJ236" s="275"/>
      <c r="XCK236" s="275"/>
      <c r="XCL236" s="364"/>
      <c r="XCM236" s="377"/>
      <c r="XCN236" s="364"/>
      <c r="XCO236" s="364"/>
      <c r="XCP236" s="364"/>
      <c r="XCQ236" s="364"/>
      <c r="XCR236" s="383"/>
      <c r="XCS236" s="162"/>
      <c r="XCT236" s="313"/>
      <c r="XCU236" s="275"/>
      <c r="XCV236" s="275"/>
      <c r="XCW236" s="377"/>
      <c r="XCX236" s="364"/>
      <c r="XCY236" s="356"/>
      <c r="XCZ236" s="359"/>
      <c r="XDA236" s="356"/>
      <c r="XDB236" s="364"/>
      <c r="XDC236" s="275"/>
      <c r="XDD236" s="275"/>
      <c r="XDE236" s="275"/>
      <c r="XDF236" s="364"/>
      <c r="XDG236" s="377"/>
      <c r="XDH236" s="364"/>
      <c r="XDI236" s="364"/>
      <c r="XDJ236" s="364"/>
      <c r="XDK236" s="383"/>
      <c r="XDL236" s="313"/>
      <c r="XDM236" s="275"/>
      <c r="XDN236" s="275"/>
      <c r="XDO236" s="358"/>
      <c r="XDP236" s="380"/>
      <c r="XDQ236" s="377"/>
      <c r="XDR236" s="364"/>
      <c r="XDS236" s="356"/>
      <c r="XDT236" s="359"/>
      <c r="XDU236" s="356"/>
      <c r="XDV236" s="364"/>
      <c r="XDW236" s="275"/>
      <c r="XDX236" s="275"/>
      <c r="XDY236" s="275"/>
      <c r="XDZ236" s="364"/>
      <c r="XEA236" s="377"/>
      <c r="XEB236" s="364"/>
      <c r="XEC236" s="364"/>
      <c r="XED236" s="364"/>
      <c r="XEE236" s="313"/>
      <c r="XEF236" s="275"/>
      <c r="XEG236" s="358"/>
      <c r="XEH236" s="286"/>
      <c r="XEK236" s="377"/>
      <c r="XEL236" s="364"/>
      <c r="XEM236" s="356"/>
      <c r="XEN236" s="359"/>
      <c r="XEO236" s="356"/>
      <c r="XEP236" s="364"/>
      <c r="XEQ236" s="275"/>
      <c r="XER236" s="275"/>
      <c r="XES236" s="275"/>
      <c r="XET236" s="364"/>
      <c r="XEU236" s="377"/>
      <c r="XEV236" s="364"/>
      <c r="XEW236" s="364"/>
      <c r="XEX236" s="364"/>
      <c r="XEY236" s="275"/>
      <c r="XEZ236" s="286"/>
    </row>
    <row r="237" spans="1:60 16285:16384" ht="40.5" hidden="1" customHeight="1" x14ac:dyDescent="0.2">
      <c r="A237" s="362"/>
      <c r="B237" s="374"/>
      <c r="C237" s="356"/>
      <c r="D237" s="359"/>
      <c r="E237" s="356"/>
      <c r="F237" s="364"/>
      <c r="G237" s="275" t="s">
        <v>271</v>
      </c>
      <c r="H237" s="275" t="s">
        <v>37</v>
      </c>
      <c r="I237" s="168" t="s">
        <v>1566</v>
      </c>
      <c r="J237" s="364"/>
      <c r="K237" s="364"/>
      <c r="L237" s="375"/>
      <c r="M237" s="375"/>
      <c r="N237" s="364"/>
      <c r="O237" s="365"/>
      <c r="P237" s="364"/>
      <c r="Q237" s="365"/>
      <c r="R237" s="365"/>
      <c r="S237" s="162" t="s">
        <v>327</v>
      </c>
      <c r="T237" s="334">
        <f t="shared" si="848"/>
        <v>1</v>
      </c>
      <c r="U237" s="356"/>
      <c r="V237" s="356"/>
      <c r="W237" s="168" t="s">
        <v>1567</v>
      </c>
      <c r="X237" s="364"/>
      <c r="Y237" s="368"/>
      <c r="Z237" s="335">
        <f t="shared" si="850"/>
        <v>4</v>
      </c>
      <c r="AA237" s="275" t="s">
        <v>330</v>
      </c>
      <c r="AB237" s="275"/>
      <c r="AC237" s="368"/>
      <c r="AD237" s="356"/>
      <c r="AE237" s="336">
        <f t="shared" si="853"/>
        <v>1</v>
      </c>
      <c r="AF237" s="275" t="s">
        <v>307</v>
      </c>
      <c r="AG237" s="275" t="s">
        <v>1542</v>
      </c>
      <c r="AH237" s="368"/>
      <c r="AI237" s="356"/>
      <c r="AJ237" s="336">
        <f t="shared" si="856"/>
        <v>1</v>
      </c>
      <c r="AK237" s="275" t="s">
        <v>304</v>
      </c>
      <c r="AL237" s="275" t="s">
        <v>311</v>
      </c>
      <c r="AM237" s="368"/>
      <c r="AN237" s="356"/>
      <c r="AO237" s="336">
        <f t="shared" si="863"/>
        <v>1</v>
      </c>
      <c r="AP237" s="275" t="s">
        <v>592</v>
      </c>
      <c r="AQ237" s="356"/>
      <c r="AR237" s="356"/>
      <c r="AS237" s="357"/>
      <c r="AT237" s="358"/>
      <c r="AU237" s="376"/>
      <c r="AV237" s="366"/>
      <c r="AW237" s="275" t="s">
        <v>90</v>
      </c>
      <c r="AX237" s="275"/>
      <c r="AY237" s="159"/>
      <c r="AZ237" s="159"/>
      <c r="BA237" s="344"/>
      <c r="XCC237" s="378"/>
      <c r="XCD237" s="364"/>
      <c r="XCE237" s="356"/>
      <c r="XCF237" s="359"/>
      <c r="XCG237" s="356"/>
      <c r="XCH237" s="364"/>
      <c r="XCI237" s="275"/>
      <c r="XCJ237" s="275"/>
      <c r="XCK237" s="161"/>
      <c r="XCL237" s="364"/>
      <c r="XCM237" s="378"/>
      <c r="XCN237" s="364"/>
      <c r="XCO237" s="364"/>
      <c r="XCP237" s="364"/>
      <c r="XCQ237" s="364"/>
      <c r="XCR237" s="383"/>
      <c r="XCS237" s="162"/>
      <c r="XCT237" s="313"/>
      <c r="XCU237" s="275"/>
      <c r="XCV237" s="275"/>
      <c r="XCW237" s="378"/>
      <c r="XCX237" s="364"/>
      <c r="XCY237" s="356"/>
      <c r="XCZ237" s="359"/>
      <c r="XDA237" s="356"/>
      <c r="XDB237" s="364"/>
      <c r="XDC237" s="275"/>
      <c r="XDD237" s="275"/>
      <c r="XDE237" s="161"/>
      <c r="XDF237" s="364"/>
      <c r="XDG237" s="378"/>
      <c r="XDH237" s="364"/>
      <c r="XDI237" s="364"/>
      <c r="XDJ237" s="364"/>
      <c r="XDK237" s="383"/>
      <c r="XDL237" s="313"/>
      <c r="XDM237" s="275"/>
      <c r="XDN237" s="275"/>
      <c r="XDO237" s="358"/>
      <c r="XDP237" s="381"/>
      <c r="XDQ237" s="378"/>
      <c r="XDR237" s="364"/>
      <c r="XDS237" s="356"/>
      <c r="XDT237" s="359"/>
      <c r="XDU237" s="356"/>
      <c r="XDV237" s="364"/>
      <c r="XDW237" s="275"/>
      <c r="XDX237" s="275"/>
      <c r="XDY237" s="161"/>
      <c r="XDZ237" s="364"/>
      <c r="XEA237" s="378"/>
      <c r="XEB237" s="364"/>
      <c r="XEC237" s="364"/>
      <c r="XED237" s="364"/>
      <c r="XEE237" s="313"/>
      <c r="XEF237" s="275"/>
      <c r="XEG237" s="358"/>
      <c r="XEH237" s="286"/>
      <c r="XEK237" s="378"/>
      <c r="XEL237" s="364"/>
      <c r="XEM237" s="356"/>
      <c r="XEN237" s="359"/>
      <c r="XEO237" s="356"/>
      <c r="XEP237" s="364"/>
      <c r="XEQ237" s="275"/>
      <c r="XER237" s="275"/>
      <c r="XES237" s="161"/>
      <c r="XET237" s="364"/>
      <c r="XEU237" s="378"/>
      <c r="XEV237" s="364"/>
      <c r="XEW237" s="364"/>
      <c r="XEX237" s="364"/>
      <c r="XEY237" s="275"/>
      <c r="XEZ237" s="286"/>
    </row>
    <row r="238" spans="1:60 16285:16384" ht="40.5" hidden="1" customHeight="1" x14ac:dyDescent="0.2">
      <c r="A238" s="362"/>
      <c r="B238" s="374"/>
      <c r="C238" s="356"/>
      <c r="D238" s="359"/>
      <c r="E238" s="356"/>
      <c r="F238" s="364"/>
      <c r="G238" s="275" t="s">
        <v>271</v>
      </c>
      <c r="H238" s="275" t="s">
        <v>37</v>
      </c>
      <c r="I238" s="168" t="s">
        <v>1568</v>
      </c>
      <c r="J238" s="364"/>
      <c r="K238" s="364"/>
      <c r="L238" s="375"/>
      <c r="M238" s="375"/>
      <c r="N238" s="364"/>
      <c r="O238" s="365"/>
      <c r="P238" s="364"/>
      <c r="Q238" s="365"/>
      <c r="R238" s="365"/>
      <c r="S238" s="162" t="s">
        <v>327</v>
      </c>
      <c r="T238" s="334">
        <f t="shared" si="848"/>
        <v>1</v>
      </c>
      <c r="U238" s="356"/>
      <c r="V238" s="356"/>
      <c r="W238" s="168" t="s">
        <v>1569</v>
      </c>
      <c r="X238" s="364"/>
      <c r="Y238" s="368"/>
      <c r="Z238" s="335">
        <f t="shared" si="850"/>
        <v>4</v>
      </c>
      <c r="AA238" s="275" t="s">
        <v>330</v>
      </c>
      <c r="AB238" s="275"/>
      <c r="AC238" s="368"/>
      <c r="AD238" s="356"/>
      <c r="AE238" s="336">
        <f t="shared" si="853"/>
        <v>1</v>
      </c>
      <c r="AF238" s="275" t="s">
        <v>307</v>
      </c>
      <c r="AG238" s="275" t="s">
        <v>1542</v>
      </c>
      <c r="AH238" s="368"/>
      <c r="AI238" s="356"/>
      <c r="AJ238" s="336">
        <f t="shared" si="856"/>
        <v>1</v>
      </c>
      <c r="AK238" s="275" t="s">
        <v>304</v>
      </c>
      <c r="AL238" s="275" t="s">
        <v>311</v>
      </c>
      <c r="AM238" s="368"/>
      <c r="AN238" s="356"/>
      <c r="AO238" s="336">
        <f t="shared" si="863"/>
        <v>1</v>
      </c>
      <c r="AP238" s="275" t="s">
        <v>592</v>
      </c>
      <c r="AQ238" s="356"/>
      <c r="AR238" s="356"/>
      <c r="AS238" s="357"/>
      <c r="AT238" s="358"/>
      <c r="AU238" s="376"/>
      <c r="AV238" s="366"/>
      <c r="AW238" s="275" t="s">
        <v>90</v>
      </c>
      <c r="AX238" s="275"/>
      <c r="AY238" s="159"/>
      <c r="AZ238" s="159"/>
      <c r="BA238" s="344"/>
      <c r="XCC238" s="379"/>
      <c r="XCD238" s="364"/>
      <c r="XCE238" s="356"/>
      <c r="XCF238" s="359"/>
      <c r="XCG238" s="356"/>
      <c r="XCH238" s="364"/>
      <c r="XCI238" s="275"/>
      <c r="XCJ238" s="275"/>
      <c r="XCK238" s="161"/>
      <c r="XCL238" s="364"/>
      <c r="XCM238" s="379"/>
      <c r="XCN238" s="364"/>
      <c r="XCO238" s="364"/>
      <c r="XCP238" s="364"/>
      <c r="XCQ238" s="364"/>
      <c r="XCR238" s="383"/>
      <c r="XCS238" s="162"/>
      <c r="XCT238" s="313"/>
      <c r="XCU238" s="275"/>
      <c r="XCV238" s="275"/>
      <c r="XCW238" s="379"/>
      <c r="XCX238" s="364"/>
      <c r="XCY238" s="356"/>
      <c r="XCZ238" s="359"/>
      <c r="XDA238" s="356"/>
      <c r="XDB238" s="364"/>
      <c r="XDC238" s="275"/>
      <c r="XDD238" s="275"/>
      <c r="XDE238" s="161"/>
      <c r="XDF238" s="364"/>
      <c r="XDG238" s="379"/>
      <c r="XDH238" s="364"/>
      <c r="XDI238" s="364"/>
      <c r="XDJ238" s="364"/>
      <c r="XDK238" s="383"/>
      <c r="XDL238" s="313"/>
      <c r="XDM238" s="275"/>
      <c r="XDN238" s="275"/>
      <c r="XDO238" s="358"/>
      <c r="XDP238" s="382"/>
      <c r="XDQ238" s="379"/>
      <c r="XDR238" s="364"/>
      <c r="XDS238" s="356"/>
      <c r="XDT238" s="359"/>
      <c r="XDU238" s="356"/>
      <c r="XDV238" s="364"/>
      <c r="XDW238" s="275"/>
      <c r="XDX238" s="275"/>
      <c r="XDY238" s="161"/>
      <c r="XDZ238" s="364"/>
      <c r="XEA238" s="379"/>
      <c r="XEB238" s="364"/>
      <c r="XEC238" s="364"/>
      <c r="XED238" s="364"/>
      <c r="XEE238" s="313"/>
      <c r="XEF238" s="275"/>
      <c r="XEG238" s="358"/>
      <c r="XEH238" s="286"/>
      <c r="XEK238" s="379"/>
      <c r="XEL238" s="364"/>
      <c r="XEM238" s="356"/>
      <c r="XEN238" s="359"/>
      <c r="XEO238" s="356"/>
      <c r="XEP238" s="364"/>
      <c r="XEQ238" s="275"/>
      <c r="XER238" s="275"/>
      <c r="XES238" s="161"/>
      <c r="XET238" s="364"/>
      <c r="XEU238" s="379"/>
      <c r="XEV238" s="364"/>
      <c r="XEW238" s="364"/>
      <c r="XEX238" s="364"/>
      <c r="XEY238" s="275"/>
      <c r="XEZ238" s="286"/>
    </row>
    <row r="239" spans="1:60 16285:16384" ht="40.5" hidden="1" customHeight="1" x14ac:dyDescent="0.2">
      <c r="A239" s="362">
        <v>77</v>
      </c>
      <c r="B239" s="374" t="s">
        <v>460</v>
      </c>
      <c r="C239" s="356" t="str">
        <f>+VLOOKUP(B239,$A$770:$B$812,2,0)</f>
        <v>JUAN CARLOS SEPÚLVEDA</v>
      </c>
      <c r="D239" s="359" t="s">
        <v>171</v>
      </c>
      <c r="E239" s="356" t="str">
        <f>IF(D239=$D$740,$E$740,IF(D239=$D$741,$E$741,IF(D239=$D$742,$E$742,IF(D239=$D$743,$E$743,IF(D239=$D$744,$E$744,IF(D239=$D$745,$E$745,IF(D239=$D$746,$E$746,IF(D239=$D$747,$E$747,IF(D239=$D$748,$E$748,IF(D239=$D$749,$E$749,IF(D239=VICERRECTORÍA_ACADÉMICA_,$BF$740,IF(D239=_VICERRECTORÍA_INVESTIGACIONES_INNOVACIÓN_Y_EXTENSIÓN_,$BF$741,IF(D239=PLANEACIÓN_,$BF$742,IF(D239=VICERRECTORÍA_ADMINISTRATIVA_FINANCIERA_,$BF$743,IF(D239=VICERRECTORÍA_RESPONSABILIDAD_SOCIAL_Y_BIENESTAR_UNIVERSITARIO_PDI,$BF$744)))))))))))))))</f>
        <v>Promover y facilitar la interacción con la sociedad contribuyendo a la satisfacción de sus demandas, mediante servicios especializados, programas de educación continuada y de proyección social.</v>
      </c>
      <c r="F239" s="364" t="s">
        <v>276</v>
      </c>
      <c r="G239" s="275" t="s">
        <v>271</v>
      </c>
      <c r="H239" s="275" t="s">
        <v>37</v>
      </c>
      <c r="I239" s="168" t="s">
        <v>1570</v>
      </c>
      <c r="J239" s="364" t="s">
        <v>106</v>
      </c>
      <c r="K239" s="364" t="s">
        <v>1571</v>
      </c>
      <c r="L239" s="375" t="s">
        <v>1572</v>
      </c>
      <c r="M239" s="375" t="s">
        <v>1573</v>
      </c>
      <c r="N239" s="364" t="s">
        <v>150</v>
      </c>
      <c r="O239" s="365">
        <f t="shared" ref="O239" si="998">IF(N239="ALTA",5,IF(N239="MEDIO ALTA",4,IF(N239="MEDIA",3,IF(N239="MEDIO BAJA",2,IF(N239="BAJA",1,0)))))</f>
        <v>4</v>
      </c>
      <c r="P239" s="364" t="s">
        <v>142</v>
      </c>
      <c r="Q239" s="365">
        <f t="shared" si="974"/>
        <v>1</v>
      </c>
      <c r="R239" s="365">
        <f>Q239*O239</f>
        <v>4</v>
      </c>
      <c r="S239" s="162" t="s">
        <v>327</v>
      </c>
      <c r="T239" s="334">
        <f t="shared" si="848"/>
        <v>1</v>
      </c>
      <c r="U239" s="356">
        <f t="shared" si="836"/>
        <v>1</v>
      </c>
      <c r="V239" s="356">
        <f t="shared" si="889"/>
        <v>0.6</v>
      </c>
      <c r="W239" s="168" t="s">
        <v>1574</v>
      </c>
      <c r="X239" s="364">
        <f>IF(S239="No_existen",5*$X$10,Y239*$X$10)</f>
        <v>0.2</v>
      </c>
      <c r="Y239" s="368">
        <f t="shared" ref="Y239" si="999">ROUND(AVERAGEIF(Z239:Z241,"&gt;0"),0)</f>
        <v>4</v>
      </c>
      <c r="Z239" s="335">
        <f t="shared" si="850"/>
        <v>4</v>
      </c>
      <c r="AA239" s="275" t="s">
        <v>330</v>
      </c>
      <c r="AB239" s="275"/>
      <c r="AC239" s="368">
        <f t="shared" ref="AC239" si="1000">IF(S239="No_existen",5*$AC$10,AD239*$AC$10)</f>
        <v>0.15</v>
      </c>
      <c r="AD239" s="356">
        <f t="shared" ref="AD239" si="1001">ROUND(AVERAGEIF(AE239:AE241,"&gt;0"),0)</f>
        <v>1</v>
      </c>
      <c r="AE239" s="336">
        <f t="shared" si="853"/>
        <v>1</v>
      </c>
      <c r="AF239" s="275" t="s">
        <v>307</v>
      </c>
      <c r="AG239" s="275" t="s">
        <v>1542</v>
      </c>
      <c r="AH239" s="368">
        <f t="shared" ref="AH239" si="1002">IF(S239="No_existen",5*$AH$10,AI239*$AH$10)</f>
        <v>0.1</v>
      </c>
      <c r="AI239" s="356">
        <f t="shared" ref="AI239" si="1003">ROUND(AVERAGEIF(AJ239:AJ241,"&gt;0"),0)</f>
        <v>1</v>
      </c>
      <c r="AJ239" s="336">
        <f t="shared" si="856"/>
        <v>1</v>
      </c>
      <c r="AK239" s="275" t="s">
        <v>304</v>
      </c>
      <c r="AL239" s="275" t="s">
        <v>318</v>
      </c>
      <c r="AM239" s="368">
        <f t="shared" ref="AM239" si="1004">IF(S239="No_existen",5*$AM$10,AN239*$AM$10)</f>
        <v>0.1</v>
      </c>
      <c r="AN239" s="356">
        <f t="shared" ref="AN239" si="1005">ROUND(AVERAGEIF(AO239:AO241,"&gt;0"),0)</f>
        <v>1</v>
      </c>
      <c r="AO239" s="336">
        <f t="shared" si="863"/>
        <v>1</v>
      </c>
      <c r="AP239" s="275" t="s">
        <v>592</v>
      </c>
      <c r="AQ239" s="356">
        <f t="shared" ref="AQ239" si="1006">ROUND(AVERAGE(U239,Y239,AD239,AI239,AN239),0)</f>
        <v>2</v>
      </c>
      <c r="AR239" s="356" t="str">
        <f t="shared" ref="AR239" si="1007">IF(AQ239&lt;1.5,"FUERTE",IF(AND(AQ239&gt;=1.5,AQ239&lt;2.5),"ACEPTABLE",IF(AQ239&gt;=5,"INEXISTENTE","DÉBIL")))</f>
        <v>ACEPTABLE</v>
      </c>
      <c r="AS239" s="357">
        <f t="shared" ref="AS239" si="1008">IF(R239=0,0,ROUND((R239*AQ239),0))</f>
        <v>8</v>
      </c>
      <c r="AT239" s="358" t="str">
        <f t="shared" ref="AT239" si="1009">IF(AS239&gt;=36,"GRAVE", IF(AS239&lt;=10, "LEVE", "MODERADO"))</f>
        <v>LEVE</v>
      </c>
      <c r="AU239" s="376" t="s">
        <v>1575</v>
      </c>
      <c r="AV239" s="359" t="s">
        <v>1576</v>
      </c>
      <c r="AW239" s="275" t="s">
        <v>90</v>
      </c>
      <c r="AX239" s="275"/>
      <c r="AY239" s="159"/>
      <c r="AZ239" s="159"/>
      <c r="BA239" s="344"/>
      <c r="XBI239" s="377"/>
      <c r="XBJ239" s="364"/>
      <c r="XBK239" s="356"/>
      <c r="XBL239" s="359"/>
      <c r="XBM239" s="356"/>
      <c r="XBN239" s="364"/>
      <c r="XBO239" s="275"/>
      <c r="XBP239" s="275"/>
      <c r="XBQ239" s="275"/>
      <c r="XBR239" s="364"/>
      <c r="XBS239" s="377"/>
      <c r="XBT239" s="364"/>
      <c r="XBU239" s="364"/>
      <c r="XBV239" s="364"/>
      <c r="XBW239" s="364"/>
      <c r="XBX239" s="383"/>
      <c r="XBY239" s="162"/>
      <c r="XBZ239" s="313"/>
      <c r="XCA239" s="275"/>
      <c r="XCB239" s="275"/>
      <c r="XCC239" s="377"/>
      <c r="XCD239" s="364"/>
      <c r="XCE239" s="356"/>
      <c r="XCF239" s="359"/>
      <c r="XCG239" s="356"/>
      <c r="XCH239" s="364"/>
      <c r="XCI239" s="275"/>
      <c r="XCJ239" s="275"/>
      <c r="XCK239" s="275"/>
      <c r="XCL239" s="364"/>
      <c r="XCM239" s="377"/>
      <c r="XCN239" s="364"/>
      <c r="XCO239" s="364"/>
      <c r="XCP239" s="364"/>
      <c r="XCQ239" s="383"/>
      <c r="XCR239" s="313"/>
      <c r="XCS239" s="275"/>
      <c r="XCT239" s="275"/>
      <c r="XCU239" s="358"/>
      <c r="XCV239" s="380"/>
      <c r="XCW239" s="377"/>
      <c r="XCX239" s="364"/>
      <c r="XCY239" s="356"/>
      <c r="XCZ239" s="359"/>
      <c r="XDA239" s="356"/>
      <c r="XDB239" s="364"/>
      <c r="XDC239" s="275"/>
      <c r="XDD239" s="275"/>
      <c r="XDE239" s="275"/>
      <c r="XDF239" s="364"/>
      <c r="XDG239" s="377"/>
      <c r="XDH239" s="364"/>
      <c r="XDI239" s="364"/>
      <c r="XDJ239" s="364"/>
      <c r="XDK239" s="313"/>
      <c r="XDL239" s="275"/>
      <c r="XDM239" s="358"/>
      <c r="XDN239" s="286"/>
      <c r="XDQ239" s="377"/>
      <c r="XDR239" s="364"/>
      <c r="XDS239" s="356"/>
      <c r="XDT239" s="359"/>
      <c r="XDU239" s="356"/>
      <c r="XDV239" s="364"/>
      <c r="XDW239" s="275"/>
      <c r="XDX239" s="275"/>
      <c r="XDY239" s="275"/>
      <c r="XDZ239" s="364"/>
      <c r="XEA239" s="377"/>
      <c r="XEB239" s="364"/>
      <c r="XEC239" s="364"/>
      <c r="XED239" s="364"/>
      <c r="XEE239" s="275"/>
      <c r="XEF239" s="286"/>
      <c r="XEK239" s="377"/>
      <c r="XEL239" s="364"/>
      <c r="XEM239" s="356"/>
      <c r="XEN239" s="359"/>
      <c r="XEO239" s="356"/>
      <c r="XEP239" s="364"/>
      <c r="XEQ239" s="275"/>
      <c r="XER239" s="275"/>
      <c r="XES239" s="275"/>
      <c r="XET239" s="364"/>
      <c r="XEU239" s="377"/>
      <c r="XEV239" s="364"/>
      <c r="XEW239" s="364"/>
      <c r="XEX239" s="364"/>
      <c r="XEY239" s="286"/>
    </row>
    <row r="240" spans="1:60 16285:16384" ht="40.5" hidden="1" customHeight="1" x14ac:dyDescent="0.2">
      <c r="A240" s="362"/>
      <c r="B240" s="374"/>
      <c r="C240" s="356"/>
      <c r="D240" s="359"/>
      <c r="E240" s="356"/>
      <c r="F240" s="364"/>
      <c r="G240" s="275" t="s">
        <v>272</v>
      </c>
      <c r="H240" s="275" t="s">
        <v>536</v>
      </c>
      <c r="I240" s="168" t="s">
        <v>1577</v>
      </c>
      <c r="J240" s="364"/>
      <c r="K240" s="364"/>
      <c r="L240" s="375"/>
      <c r="M240" s="375"/>
      <c r="N240" s="364"/>
      <c r="O240" s="365"/>
      <c r="P240" s="364"/>
      <c r="Q240" s="365"/>
      <c r="R240" s="365"/>
      <c r="S240" s="162" t="s">
        <v>327</v>
      </c>
      <c r="T240" s="334">
        <f t="shared" si="848"/>
        <v>1</v>
      </c>
      <c r="U240" s="356"/>
      <c r="V240" s="356"/>
      <c r="W240" s="168" t="s">
        <v>1578</v>
      </c>
      <c r="X240" s="364"/>
      <c r="Y240" s="368"/>
      <c r="Z240" s="335">
        <f t="shared" si="850"/>
        <v>4</v>
      </c>
      <c r="AA240" s="275" t="s">
        <v>330</v>
      </c>
      <c r="AB240" s="275"/>
      <c r="AC240" s="368"/>
      <c r="AD240" s="356"/>
      <c r="AE240" s="336">
        <f t="shared" si="853"/>
        <v>1</v>
      </c>
      <c r="AF240" s="275" t="s">
        <v>307</v>
      </c>
      <c r="AG240" s="275" t="s">
        <v>1538</v>
      </c>
      <c r="AH240" s="368"/>
      <c r="AI240" s="356"/>
      <c r="AJ240" s="336">
        <f t="shared" si="856"/>
        <v>1</v>
      </c>
      <c r="AK240" s="275" t="s">
        <v>304</v>
      </c>
      <c r="AL240" s="275" t="s">
        <v>1579</v>
      </c>
      <c r="AM240" s="368"/>
      <c r="AN240" s="356"/>
      <c r="AO240" s="336">
        <f t="shared" si="863"/>
        <v>1</v>
      </c>
      <c r="AP240" s="275" t="s">
        <v>592</v>
      </c>
      <c r="AQ240" s="356"/>
      <c r="AR240" s="356"/>
      <c r="AS240" s="357"/>
      <c r="AT240" s="358"/>
      <c r="AU240" s="376"/>
      <c r="AV240" s="359"/>
      <c r="AW240" s="275" t="s">
        <v>90</v>
      </c>
      <c r="AX240" s="275"/>
      <c r="AY240" s="159"/>
      <c r="AZ240" s="159"/>
      <c r="BA240" s="344"/>
      <c r="XBI240" s="378"/>
      <c r="XBJ240" s="364"/>
      <c r="XBK240" s="356"/>
      <c r="XBL240" s="359"/>
      <c r="XBM240" s="356"/>
      <c r="XBN240" s="364"/>
      <c r="XBO240" s="275"/>
      <c r="XBP240" s="275"/>
      <c r="XBQ240" s="161"/>
      <c r="XBR240" s="364"/>
      <c r="XBS240" s="378"/>
      <c r="XBT240" s="364"/>
      <c r="XBU240" s="364"/>
      <c r="XBV240" s="364"/>
      <c r="XBW240" s="364"/>
      <c r="XBX240" s="383"/>
      <c r="XBY240" s="162"/>
      <c r="XBZ240" s="313"/>
      <c r="XCA240" s="275"/>
      <c r="XCB240" s="275"/>
      <c r="XCC240" s="378"/>
      <c r="XCD240" s="364"/>
      <c r="XCE240" s="356"/>
      <c r="XCF240" s="359"/>
      <c r="XCG240" s="356"/>
      <c r="XCH240" s="364"/>
      <c r="XCI240" s="275"/>
      <c r="XCJ240" s="275"/>
      <c r="XCK240" s="161"/>
      <c r="XCL240" s="364"/>
      <c r="XCM240" s="378"/>
      <c r="XCN240" s="364"/>
      <c r="XCO240" s="364"/>
      <c r="XCP240" s="364"/>
      <c r="XCQ240" s="383"/>
      <c r="XCR240" s="313"/>
      <c r="XCS240" s="275"/>
      <c r="XCT240" s="275"/>
      <c r="XCU240" s="358"/>
      <c r="XCV240" s="381"/>
      <c r="XCW240" s="378"/>
      <c r="XCX240" s="364"/>
      <c r="XCY240" s="356"/>
      <c r="XCZ240" s="359"/>
      <c r="XDA240" s="356"/>
      <c r="XDB240" s="364"/>
      <c r="XDC240" s="275"/>
      <c r="XDD240" s="275"/>
      <c r="XDE240" s="161"/>
      <c r="XDF240" s="364"/>
      <c r="XDG240" s="378"/>
      <c r="XDH240" s="364"/>
      <c r="XDI240" s="364"/>
      <c r="XDJ240" s="364"/>
      <c r="XDK240" s="313"/>
      <c r="XDL240" s="275"/>
      <c r="XDM240" s="358"/>
      <c r="XDN240" s="286"/>
      <c r="XDQ240" s="378"/>
      <c r="XDR240" s="364"/>
      <c r="XDS240" s="356"/>
      <c r="XDT240" s="359"/>
      <c r="XDU240" s="356"/>
      <c r="XDV240" s="364"/>
      <c r="XDW240" s="275"/>
      <c r="XDX240" s="275"/>
      <c r="XDY240" s="161"/>
      <c r="XDZ240" s="364"/>
      <c r="XEA240" s="378"/>
      <c r="XEB240" s="364"/>
      <c r="XEC240" s="364"/>
      <c r="XED240" s="364"/>
      <c r="XEE240" s="275"/>
      <c r="XEF240" s="286"/>
      <c r="XEK240" s="378"/>
      <c r="XEL240" s="364"/>
      <c r="XEM240" s="356"/>
      <c r="XEN240" s="359"/>
      <c r="XEO240" s="356"/>
      <c r="XEP240" s="364"/>
      <c r="XEQ240" s="275"/>
      <c r="XER240" s="275"/>
      <c r="XES240" s="161"/>
      <c r="XET240" s="364"/>
      <c r="XEU240" s="378"/>
      <c r="XEV240" s="364"/>
      <c r="XEW240" s="364"/>
      <c r="XEX240" s="364"/>
      <c r="XEY240" s="286"/>
    </row>
    <row r="241" spans="1:53 16265:16379" ht="40.5" hidden="1" customHeight="1" x14ac:dyDescent="0.2">
      <c r="A241" s="362"/>
      <c r="B241" s="374"/>
      <c r="C241" s="356"/>
      <c r="D241" s="359"/>
      <c r="E241" s="356"/>
      <c r="F241" s="364"/>
      <c r="G241" s="275" t="s">
        <v>271</v>
      </c>
      <c r="H241" s="275" t="s">
        <v>37</v>
      </c>
      <c r="I241" s="168" t="s">
        <v>1580</v>
      </c>
      <c r="J241" s="364"/>
      <c r="K241" s="364"/>
      <c r="L241" s="375"/>
      <c r="M241" s="375"/>
      <c r="N241" s="364"/>
      <c r="O241" s="365"/>
      <c r="P241" s="364"/>
      <c r="Q241" s="365"/>
      <c r="R241" s="365"/>
      <c r="S241" s="162" t="s">
        <v>327</v>
      </c>
      <c r="T241" s="334">
        <f t="shared" si="848"/>
        <v>1</v>
      </c>
      <c r="U241" s="356"/>
      <c r="V241" s="356"/>
      <c r="W241" s="168" t="s">
        <v>1581</v>
      </c>
      <c r="X241" s="364"/>
      <c r="Y241" s="368"/>
      <c r="Z241" s="335">
        <f t="shared" si="850"/>
        <v>4</v>
      </c>
      <c r="AA241" s="275" t="s">
        <v>330</v>
      </c>
      <c r="AB241" s="275"/>
      <c r="AC241" s="368"/>
      <c r="AD241" s="356"/>
      <c r="AE241" s="336">
        <f t="shared" si="853"/>
        <v>1</v>
      </c>
      <c r="AF241" s="275" t="s">
        <v>307</v>
      </c>
      <c r="AG241" s="275" t="s">
        <v>1542</v>
      </c>
      <c r="AH241" s="368"/>
      <c r="AI241" s="356"/>
      <c r="AJ241" s="336">
        <f t="shared" si="856"/>
        <v>1</v>
      </c>
      <c r="AK241" s="275" t="s">
        <v>304</v>
      </c>
      <c r="AL241" s="275" t="s">
        <v>318</v>
      </c>
      <c r="AM241" s="368"/>
      <c r="AN241" s="356"/>
      <c r="AO241" s="336">
        <f t="shared" si="863"/>
        <v>1</v>
      </c>
      <c r="AP241" s="275" t="s">
        <v>592</v>
      </c>
      <c r="AQ241" s="356"/>
      <c r="AR241" s="356"/>
      <c r="AS241" s="357"/>
      <c r="AT241" s="358"/>
      <c r="AU241" s="376"/>
      <c r="AV241" s="359"/>
      <c r="AW241" s="275" t="s">
        <v>90</v>
      </c>
      <c r="AX241" s="275"/>
      <c r="AY241" s="159"/>
      <c r="AZ241" s="159"/>
      <c r="BA241" s="344"/>
      <c r="XBI241" s="379"/>
      <c r="XBJ241" s="364"/>
      <c r="XBK241" s="356"/>
      <c r="XBL241" s="359"/>
      <c r="XBM241" s="356"/>
      <c r="XBN241" s="364"/>
      <c r="XBO241" s="275"/>
      <c r="XBP241" s="275"/>
      <c r="XBQ241" s="161"/>
      <c r="XBR241" s="364"/>
      <c r="XBS241" s="379"/>
      <c r="XBT241" s="364"/>
      <c r="XBU241" s="364"/>
      <c r="XBV241" s="364"/>
      <c r="XBW241" s="364"/>
      <c r="XBX241" s="383"/>
      <c r="XBY241" s="162"/>
      <c r="XBZ241" s="313"/>
      <c r="XCA241" s="275"/>
      <c r="XCB241" s="275"/>
      <c r="XCC241" s="379"/>
      <c r="XCD241" s="364"/>
      <c r="XCE241" s="356"/>
      <c r="XCF241" s="359"/>
      <c r="XCG241" s="356"/>
      <c r="XCH241" s="364"/>
      <c r="XCI241" s="275"/>
      <c r="XCJ241" s="275"/>
      <c r="XCK241" s="161"/>
      <c r="XCL241" s="364"/>
      <c r="XCM241" s="379"/>
      <c r="XCN241" s="364"/>
      <c r="XCO241" s="364"/>
      <c r="XCP241" s="364"/>
      <c r="XCQ241" s="383"/>
      <c r="XCR241" s="313"/>
      <c r="XCS241" s="275"/>
      <c r="XCT241" s="275"/>
      <c r="XCU241" s="358"/>
      <c r="XCV241" s="382"/>
      <c r="XCW241" s="379"/>
      <c r="XCX241" s="364"/>
      <c r="XCY241" s="356"/>
      <c r="XCZ241" s="359"/>
      <c r="XDA241" s="356"/>
      <c r="XDB241" s="364"/>
      <c r="XDC241" s="275"/>
      <c r="XDD241" s="275"/>
      <c r="XDE241" s="161"/>
      <c r="XDF241" s="364"/>
      <c r="XDG241" s="379"/>
      <c r="XDH241" s="364"/>
      <c r="XDI241" s="364"/>
      <c r="XDJ241" s="364"/>
      <c r="XDK241" s="313"/>
      <c r="XDL241" s="275"/>
      <c r="XDM241" s="358"/>
      <c r="XDN241" s="286"/>
      <c r="XDQ241" s="379"/>
      <c r="XDR241" s="364"/>
      <c r="XDS241" s="356"/>
      <c r="XDT241" s="359"/>
      <c r="XDU241" s="356"/>
      <c r="XDV241" s="364"/>
      <c r="XDW241" s="275"/>
      <c r="XDX241" s="275"/>
      <c r="XDY241" s="161"/>
      <c r="XDZ241" s="364"/>
      <c r="XEA241" s="379"/>
      <c r="XEB241" s="364"/>
      <c r="XEC241" s="364"/>
      <c r="XED241" s="364"/>
      <c r="XEE241" s="275"/>
      <c r="XEF241" s="286"/>
      <c r="XEK241" s="379"/>
      <c r="XEL241" s="364"/>
      <c r="XEM241" s="356"/>
      <c r="XEN241" s="359"/>
      <c r="XEO241" s="356"/>
      <c r="XEP241" s="364"/>
      <c r="XEQ241" s="275"/>
      <c r="XER241" s="275"/>
      <c r="XES241" s="161"/>
      <c r="XET241" s="364"/>
      <c r="XEU241" s="379"/>
      <c r="XEV241" s="364"/>
      <c r="XEW241" s="364"/>
      <c r="XEX241" s="364"/>
      <c r="XEY241" s="286"/>
    </row>
    <row r="242" spans="1:53 16265:16379" ht="40.5" hidden="1" customHeight="1" x14ac:dyDescent="0.2">
      <c r="A242" s="362">
        <v>78</v>
      </c>
      <c r="B242" s="374" t="s">
        <v>460</v>
      </c>
      <c r="C242" s="356" t="str">
        <f>+VLOOKUP(B242,$A$770:$B$812,2,0)</f>
        <v>JUAN CARLOS SEPÚLVEDA</v>
      </c>
      <c r="D242" s="359" t="s">
        <v>171</v>
      </c>
      <c r="E242" s="356" t="str">
        <f>IF(D242=$D$740,$E$740,IF(D242=$D$741,$E$741,IF(D242=$D$742,$E$742,IF(D242=$D$743,$E$743,IF(D242=$D$744,$E$744,IF(D242=$D$745,$E$745,IF(D242=$D$746,$E$746,IF(D242=$D$747,$E$747,IF(D242=$D$748,$E$748,IF(D242=$D$749,$E$749,IF(D242=VICERRECTORÍA_ACADÉMICA_,$BF$740,IF(D242=_VICERRECTORÍA_INVESTIGACIONES_INNOVACIÓN_Y_EXTENSIÓN_,$BF$741,IF(D242=PLANEACIÓN_,$BF$742,IF(D242=VICERRECTORÍA_ADMINISTRATIVA_FINANCIERA_,$BF$743,IF(D242=VICERRECTORÍA_RESPONSABILIDAD_SOCIAL_Y_BIENESTAR_UNIVERSITARIO_PDI,$BF$744)))))))))))))))</f>
        <v>Promover y facilitar la interacción con la sociedad contribuyendo a la satisfacción de sus demandas, mediante servicios especializados, programas de educación continuada y de proyección social.</v>
      </c>
      <c r="F242" s="364" t="s">
        <v>276</v>
      </c>
      <c r="G242" s="275" t="s">
        <v>271</v>
      </c>
      <c r="H242" s="275" t="s">
        <v>37</v>
      </c>
      <c r="I242" s="168" t="s">
        <v>1582</v>
      </c>
      <c r="J242" s="364" t="s">
        <v>106</v>
      </c>
      <c r="K242" s="364" t="s">
        <v>1583</v>
      </c>
      <c r="L242" s="375" t="s">
        <v>1584</v>
      </c>
      <c r="M242" s="375" t="s">
        <v>1573</v>
      </c>
      <c r="N242" s="364" t="s">
        <v>128</v>
      </c>
      <c r="O242" s="365">
        <f t="shared" ref="O242" si="1010">IF(N242="ALTA",5,IF(N242="MEDIO ALTA",4,IF(N242="MEDIA",3,IF(N242="MEDIO BAJA",2,IF(N242="BAJA",1,0)))))</f>
        <v>1</v>
      </c>
      <c r="P242" s="364" t="s">
        <v>144</v>
      </c>
      <c r="Q242" s="365">
        <f t="shared" ref="Q242" si="1011">IF(P242="ALTO",5,IF(P242="MEDIO ALTO",4,IF(P242="MEDIO",3,IF(P242="MEDIO BAJO",2,IF(P242="BAJO",1,0)))))</f>
        <v>4</v>
      </c>
      <c r="R242" s="365">
        <f t="shared" ref="R242:R266" si="1012">Q242*O242</f>
        <v>4</v>
      </c>
      <c r="S242" s="162" t="s">
        <v>327</v>
      </c>
      <c r="T242" s="334">
        <f t="shared" si="848"/>
        <v>1</v>
      </c>
      <c r="U242" s="356">
        <f t="shared" si="836"/>
        <v>1</v>
      </c>
      <c r="V242" s="356">
        <f t="shared" si="889"/>
        <v>0.6</v>
      </c>
      <c r="W242" s="168" t="s">
        <v>1585</v>
      </c>
      <c r="X242" s="364">
        <f>IF(S242="No_existen",5*$X$10,Y242*$X$10)</f>
        <v>0.2</v>
      </c>
      <c r="Y242" s="368">
        <f t="shared" ref="Y242" si="1013">ROUND(AVERAGEIF(Z242:Z244,"&gt;0"),0)</f>
        <v>4</v>
      </c>
      <c r="Z242" s="335">
        <f t="shared" si="850"/>
        <v>4</v>
      </c>
      <c r="AA242" s="275" t="s">
        <v>330</v>
      </c>
      <c r="AB242" s="275"/>
      <c r="AC242" s="368">
        <f t="shared" ref="AC242" si="1014">IF(S242="No_existen",5*$AC$10,AD242*$AC$10)</f>
        <v>0.15</v>
      </c>
      <c r="AD242" s="356">
        <f t="shared" ref="AD242" si="1015">ROUND(AVERAGEIF(AE242:AE244,"&gt;0"),0)</f>
        <v>1</v>
      </c>
      <c r="AE242" s="336">
        <f t="shared" si="853"/>
        <v>1</v>
      </c>
      <c r="AF242" s="275" t="s">
        <v>307</v>
      </c>
      <c r="AG242" s="275" t="s">
        <v>1538</v>
      </c>
      <c r="AH242" s="368">
        <f t="shared" ref="AH242" si="1016">IF(S242="No_existen",5*$AH$10,AI242*$AH$10)</f>
        <v>0.1</v>
      </c>
      <c r="AI242" s="356">
        <f t="shared" ref="AI242" si="1017">ROUND(AVERAGEIF(AJ242:AJ244,"&gt;0"),0)</f>
        <v>1</v>
      </c>
      <c r="AJ242" s="336">
        <f t="shared" si="856"/>
        <v>1</v>
      </c>
      <c r="AK242" s="275" t="s">
        <v>304</v>
      </c>
      <c r="AL242" s="275" t="s">
        <v>311</v>
      </c>
      <c r="AM242" s="368">
        <f t="shared" ref="AM242" si="1018">IF(S242="No_existen",5*$AM$10,AN242*$AM$10)</f>
        <v>0.1</v>
      </c>
      <c r="AN242" s="356">
        <f t="shared" ref="AN242" si="1019">ROUND(AVERAGEIF(AO242:AO244,"&gt;0"),0)</f>
        <v>1</v>
      </c>
      <c r="AO242" s="336">
        <f t="shared" si="863"/>
        <v>1</v>
      </c>
      <c r="AP242" s="275" t="s">
        <v>592</v>
      </c>
      <c r="AQ242" s="356">
        <f t="shared" ref="AQ242" si="1020">ROUND(AVERAGE(U242,Y242,AD242,AI242,AN242),0)</f>
        <v>2</v>
      </c>
      <c r="AR242" s="356" t="str">
        <f t="shared" ref="AR242" si="1021">IF(AQ242&lt;1.5,"FUERTE",IF(AND(AQ242&gt;=1.5,AQ242&lt;2.5),"ACEPTABLE",IF(AQ242&gt;=5,"INEXISTENTE","DÉBIL")))</f>
        <v>ACEPTABLE</v>
      </c>
      <c r="AS242" s="357">
        <f t="shared" ref="AS242" si="1022">IF(R242=0,0,ROUND((R242*AQ242),0))</f>
        <v>8</v>
      </c>
      <c r="AT242" s="358" t="str">
        <f t="shared" ref="AT242" si="1023">IF(AS242&gt;=36,"GRAVE", IF(AS242&lt;=10, "LEVE", "MODERADO"))</f>
        <v>LEVE</v>
      </c>
      <c r="AU242" s="376" t="s">
        <v>1586</v>
      </c>
      <c r="AV242" s="372">
        <v>0</v>
      </c>
      <c r="AW242" s="275" t="s">
        <v>90</v>
      </c>
      <c r="AX242" s="275"/>
      <c r="AY242" s="159"/>
      <c r="AZ242" s="159"/>
      <c r="BA242" s="344"/>
      <c r="XAO242" s="377"/>
      <c r="XAP242" s="364"/>
      <c r="XAQ242" s="356"/>
      <c r="XAR242" s="359"/>
      <c r="XAS242" s="356"/>
      <c r="XAT242" s="364"/>
      <c r="XAU242" s="275"/>
      <c r="XAV242" s="275"/>
      <c r="XAW242" s="275"/>
      <c r="XAX242" s="364"/>
      <c r="XAY242" s="377"/>
      <c r="XAZ242" s="364"/>
      <c r="XBA242" s="364"/>
      <c r="XBB242" s="364"/>
      <c r="XBC242" s="364"/>
      <c r="XBD242" s="383"/>
      <c r="XBE242" s="162"/>
      <c r="XBF242" s="313"/>
      <c r="XBG242" s="275"/>
      <c r="XBH242" s="275"/>
      <c r="XBI242" s="377"/>
      <c r="XBJ242" s="364"/>
      <c r="XBK242" s="356"/>
      <c r="XBL242" s="359"/>
      <c r="XBM242" s="356"/>
      <c r="XBN242" s="364"/>
      <c r="XBO242" s="275"/>
      <c r="XBP242" s="275"/>
      <c r="XBQ242" s="275"/>
      <c r="XBR242" s="364"/>
      <c r="XBS242" s="377"/>
      <c r="XBT242" s="364"/>
      <c r="XBU242" s="364"/>
      <c r="XBV242" s="364"/>
      <c r="XBW242" s="383"/>
      <c r="XBX242" s="313"/>
      <c r="XBY242" s="275"/>
      <c r="XBZ242" s="275"/>
      <c r="XCA242" s="358"/>
      <c r="XCB242" s="380"/>
      <c r="XCC242" s="377"/>
      <c r="XCD242" s="364"/>
      <c r="XCE242" s="356"/>
      <c r="XCF242" s="359"/>
      <c r="XCG242" s="356"/>
      <c r="XCH242" s="364"/>
      <c r="XCI242" s="275"/>
      <c r="XCJ242" s="275"/>
      <c r="XCK242" s="275"/>
      <c r="XCL242" s="364"/>
      <c r="XCM242" s="377"/>
      <c r="XCN242" s="364"/>
      <c r="XCO242" s="364"/>
      <c r="XCP242" s="364"/>
      <c r="XCQ242" s="313"/>
      <c r="XCR242" s="275"/>
      <c r="XCS242" s="358"/>
      <c r="XCT242" s="286"/>
      <c r="XCW242" s="377"/>
      <c r="XCX242" s="364"/>
      <c r="XCY242" s="356"/>
      <c r="XCZ242" s="359"/>
      <c r="XDA242" s="356"/>
      <c r="XDB242" s="364"/>
      <c r="XDC242" s="275"/>
      <c r="XDD242" s="275"/>
      <c r="XDE242" s="275"/>
      <c r="XDF242" s="364"/>
      <c r="XDG242" s="377"/>
      <c r="XDH242" s="364"/>
      <c r="XDI242" s="364"/>
      <c r="XDJ242" s="364"/>
      <c r="XDK242" s="275"/>
      <c r="XDL242" s="286"/>
      <c r="XDQ242" s="377"/>
      <c r="XDR242" s="364"/>
      <c r="XDS242" s="356"/>
      <c r="XDT242" s="359"/>
      <c r="XDU242" s="356"/>
      <c r="XDV242" s="364"/>
      <c r="XDW242" s="275"/>
      <c r="XDX242" s="275"/>
      <c r="XDY242" s="275"/>
      <c r="XDZ242" s="364"/>
      <c r="XEA242" s="377"/>
      <c r="XEB242" s="364"/>
      <c r="XEC242" s="364"/>
      <c r="XED242" s="364"/>
      <c r="XEE242" s="286"/>
      <c r="XEK242" s="377"/>
      <c r="XEL242" s="364"/>
      <c r="XEM242" s="356"/>
      <c r="XEN242" s="359"/>
      <c r="XEO242" s="356"/>
      <c r="XEP242" s="364"/>
      <c r="XEQ242" s="275"/>
      <c r="XER242" s="275"/>
      <c r="XES242" s="275"/>
      <c r="XET242" s="364"/>
      <c r="XEU242" s="377"/>
      <c r="XEV242" s="364"/>
      <c r="XEW242" s="364"/>
      <c r="XEX242" s="364"/>
    </row>
    <row r="243" spans="1:53 16265:16379" ht="40.5" hidden="1" customHeight="1" x14ac:dyDescent="0.2">
      <c r="A243" s="362"/>
      <c r="B243" s="374"/>
      <c r="C243" s="356"/>
      <c r="D243" s="359"/>
      <c r="E243" s="356"/>
      <c r="F243" s="364"/>
      <c r="G243" s="275" t="s">
        <v>271</v>
      </c>
      <c r="H243" s="275" t="s">
        <v>37</v>
      </c>
      <c r="I243" s="168" t="s">
        <v>1587</v>
      </c>
      <c r="J243" s="364"/>
      <c r="K243" s="364"/>
      <c r="L243" s="375"/>
      <c r="M243" s="375"/>
      <c r="N243" s="364"/>
      <c r="O243" s="365"/>
      <c r="P243" s="364"/>
      <c r="Q243" s="365"/>
      <c r="R243" s="365"/>
      <c r="S243" s="162" t="s">
        <v>327</v>
      </c>
      <c r="T243" s="334">
        <f t="shared" si="848"/>
        <v>1</v>
      </c>
      <c r="U243" s="356"/>
      <c r="V243" s="356"/>
      <c r="W243" s="168" t="s">
        <v>1588</v>
      </c>
      <c r="X243" s="364"/>
      <c r="Y243" s="368"/>
      <c r="Z243" s="335">
        <f t="shared" si="850"/>
        <v>4</v>
      </c>
      <c r="AA243" s="275" t="s">
        <v>330</v>
      </c>
      <c r="AB243" s="275"/>
      <c r="AC243" s="368"/>
      <c r="AD243" s="356"/>
      <c r="AE243" s="336">
        <f t="shared" si="853"/>
        <v>1</v>
      </c>
      <c r="AF243" s="275" t="s">
        <v>307</v>
      </c>
      <c r="AG243" s="275" t="s">
        <v>1589</v>
      </c>
      <c r="AH243" s="368"/>
      <c r="AI243" s="356"/>
      <c r="AJ243" s="336">
        <f t="shared" si="856"/>
        <v>1</v>
      </c>
      <c r="AK243" s="275" t="s">
        <v>304</v>
      </c>
      <c r="AL243" s="275" t="s">
        <v>316</v>
      </c>
      <c r="AM243" s="368"/>
      <c r="AN243" s="356"/>
      <c r="AO243" s="336">
        <f t="shared" si="863"/>
        <v>1</v>
      </c>
      <c r="AP243" s="275" t="s">
        <v>592</v>
      </c>
      <c r="AQ243" s="356"/>
      <c r="AR243" s="356"/>
      <c r="AS243" s="357"/>
      <c r="AT243" s="358"/>
      <c r="AU243" s="376"/>
      <c r="AV243" s="359"/>
      <c r="AW243" s="275" t="s">
        <v>90</v>
      </c>
      <c r="AX243" s="275"/>
      <c r="AY243" s="159"/>
      <c r="AZ243" s="159"/>
      <c r="BA243" s="344"/>
      <c r="XAO243" s="378"/>
      <c r="XAP243" s="364"/>
      <c r="XAQ243" s="356"/>
      <c r="XAR243" s="359"/>
      <c r="XAS243" s="356"/>
      <c r="XAT243" s="364"/>
      <c r="XAU243" s="275"/>
      <c r="XAV243" s="275"/>
      <c r="XAW243" s="161"/>
      <c r="XAX243" s="364"/>
      <c r="XAY243" s="378"/>
      <c r="XAZ243" s="364"/>
      <c r="XBA243" s="364"/>
      <c r="XBB243" s="364"/>
      <c r="XBC243" s="364"/>
      <c r="XBD243" s="383"/>
      <c r="XBE243" s="162"/>
      <c r="XBF243" s="313"/>
      <c r="XBG243" s="275"/>
      <c r="XBH243" s="275"/>
      <c r="XBI243" s="378"/>
      <c r="XBJ243" s="364"/>
      <c r="XBK243" s="356"/>
      <c r="XBL243" s="359"/>
      <c r="XBM243" s="356"/>
      <c r="XBN243" s="364"/>
      <c r="XBO243" s="275"/>
      <c r="XBP243" s="275"/>
      <c r="XBQ243" s="161"/>
      <c r="XBR243" s="364"/>
      <c r="XBS243" s="378"/>
      <c r="XBT243" s="364"/>
      <c r="XBU243" s="364"/>
      <c r="XBV243" s="364"/>
      <c r="XBW243" s="383"/>
      <c r="XBX243" s="313"/>
      <c r="XBY243" s="275"/>
      <c r="XBZ243" s="275"/>
      <c r="XCA243" s="358"/>
      <c r="XCB243" s="381"/>
      <c r="XCC243" s="378"/>
      <c r="XCD243" s="364"/>
      <c r="XCE243" s="356"/>
      <c r="XCF243" s="359"/>
      <c r="XCG243" s="356"/>
      <c r="XCH243" s="364"/>
      <c r="XCI243" s="275"/>
      <c r="XCJ243" s="275"/>
      <c r="XCK243" s="161"/>
      <c r="XCL243" s="364"/>
      <c r="XCM243" s="378"/>
      <c r="XCN243" s="364"/>
      <c r="XCO243" s="364"/>
      <c r="XCP243" s="364"/>
      <c r="XCQ243" s="313"/>
      <c r="XCR243" s="275"/>
      <c r="XCS243" s="358"/>
      <c r="XCT243" s="286"/>
      <c r="XCW243" s="378"/>
      <c r="XCX243" s="364"/>
      <c r="XCY243" s="356"/>
      <c r="XCZ243" s="359"/>
      <c r="XDA243" s="356"/>
      <c r="XDB243" s="364"/>
      <c r="XDC243" s="275"/>
      <c r="XDD243" s="275"/>
      <c r="XDE243" s="161"/>
      <c r="XDF243" s="364"/>
      <c r="XDG243" s="378"/>
      <c r="XDH243" s="364"/>
      <c r="XDI243" s="364"/>
      <c r="XDJ243" s="364"/>
      <c r="XDK243" s="275"/>
      <c r="XDL243" s="286"/>
      <c r="XDQ243" s="378"/>
      <c r="XDR243" s="364"/>
      <c r="XDS243" s="356"/>
      <c r="XDT243" s="359"/>
      <c r="XDU243" s="356"/>
      <c r="XDV243" s="364"/>
      <c r="XDW243" s="275"/>
      <c r="XDX243" s="275"/>
      <c r="XDY243" s="161"/>
      <c r="XDZ243" s="364"/>
      <c r="XEA243" s="378"/>
      <c r="XEB243" s="364"/>
      <c r="XEC243" s="364"/>
      <c r="XED243" s="364"/>
      <c r="XEE243" s="286"/>
      <c r="XEK243" s="378"/>
      <c r="XEL243" s="364"/>
      <c r="XEM243" s="356"/>
      <c r="XEN243" s="359"/>
      <c r="XEO243" s="356"/>
      <c r="XEP243" s="364"/>
      <c r="XEQ243" s="275"/>
      <c r="XER243" s="275"/>
      <c r="XES243" s="161"/>
      <c r="XET243" s="364"/>
      <c r="XEU243" s="378"/>
      <c r="XEV243" s="364"/>
      <c r="XEW243" s="364"/>
      <c r="XEX243" s="364"/>
    </row>
    <row r="244" spans="1:53 16265:16379" ht="40.5" hidden="1" customHeight="1" x14ac:dyDescent="0.2">
      <c r="A244" s="362"/>
      <c r="B244" s="374"/>
      <c r="C244" s="356"/>
      <c r="D244" s="359"/>
      <c r="E244" s="356"/>
      <c r="F244" s="364"/>
      <c r="G244" s="275" t="s">
        <v>271</v>
      </c>
      <c r="H244" s="275" t="s">
        <v>37</v>
      </c>
      <c r="I244" s="168" t="s">
        <v>1590</v>
      </c>
      <c r="J244" s="364"/>
      <c r="K244" s="364"/>
      <c r="L244" s="375"/>
      <c r="M244" s="375"/>
      <c r="N244" s="364"/>
      <c r="O244" s="365"/>
      <c r="P244" s="364"/>
      <c r="Q244" s="365"/>
      <c r="R244" s="365"/>
      <c r="S244" s="162" t="s">
        <v>327</v>
      </c>
      <c r="T244" s="334">
        <f t="shared" si="848"/>
        <v>1</v>
      </c>
      <c r="U244" s="356"/>
      <c r="V244" s="356"/>
      <c r="W244" s="168" t="s">
        <v>1591</v>
      </c>
      <c r="X244" s="364"/>
      <c r="Y244" s="368"/>
      <c r="Z244" s="335">
        <f t="shared" si="850"/>
        <v>4</v>
      </c>
      <c r="AA244" s="275" t="s">
        <v>330</v>
      </c>
      <c r="AB244" s="275"/>
      <c r="AC244" s="368"/>
      <c r="AD244" s="356"/>
      <c r="AE244" s="336">
        <f t="shared" si="853"/>
        <v>1</v>
      </c>
      <c r="AF244" s="275" t="s">
        <v>307</v>
      </c>
      <c r="AG244" s="275" t="s">
        <v>1592</v>
      </c>
      <c r="AH244" s="368"/>
      <c r="AI244" s="356"/>
      <c r="AJ244" s="336">
        <f t="shared" si="856"/>
        <v>1</v>
      </c>
      <c r="AK244" s="275" t="s">
        <v>304</v>
      </c>
      <c r="AL244" s="275" t="s">
        <v>312</v>
      </c>
      <c r="AM244" s="368"/>
      <c r="AN244" s="356"/>
      <c r="AO244" s="336">
        <f t="shared" si="863"/>
        <v>1</v>
      </c>
      <c r="AP244" s="275" t="s">
        <v>592</v>
      </c>
      <c r="AQ244" s="356"/>
      <c r="AR244" s="356"/>
      <c r="AS244" s="357"/>
      <c r="AT244" s="358"/>
      <c r="AU244" s="376"/>
      <c r="AV244" s="359"/>
      <c r="AW244" s="275" t="s">
        <v>90</v>
      </c>
      <c r="AX244" s="275"/>
      <c r="AY244" s="159"/>
      <c r="AZ244" s="159"/>
      <c r="BA244" s="344"/>
      <c r="XAO244" s="379"/>
      <c r="XAP244" s="364"/>
      <c r="XAQ244" s="356"/>
      <c r="XAR244" s="359"/>
      <c r="XAS244" s="356"/>
      <c r="XAT244" s="364"/>
      <c r="XAU244" s="275"/>
      <c r="XAV244" s="275"/>
      <c r="XAW244" s="161"/>
      <c r="XAX244" s="364"/>
      <c r="XAY244" s="379"/>
      <c r="XAZ244" s="364"/>
      <c r="XBA244" s="364"/>
      <c r="XBB244" s="364"/>
      <c r="XBC244" s="364"/>
      <c r="XBD244" s="383"/>
      <c r="XBE244" s="162"/>
      <c r="XBF244" s="313"/>
      <c r="XBG244" s="275"/>
      <c r="XBH244" s="275"/>
      <c r="XBI244" s="379"/>
      <c r="XBJ244" s="364"/>
      <c r="XBK244" s="356"/>
      <c r="XBL244" s="359"/>
      <c r="XBM244" s="356"/>
      <c r="XBN244" s="364"/>
      <c r="XBO244" s="275"/>
      <c r="XBP244" s="275"/>
      <c r="XBQ244" s="161"/>
      <c r="XBR244" s="364"/>
      <c r="XBS244" s="379"/>
      <c r="XBT244" s="364"/>
      <c r="XBU244" s="364"/>
      <c r="XBV244" s="364"/>
      <c r="XBW244" s="383"/>
      <c r="XBX244" s="313"/>
      <c r="XBY244" s="275"/>
      <c r="XBZ244" s="275"/>
      <c r="XCA244" s="358"/>
      <c r="XCB244" s="382"/>
      <c r="XCC244" s="379"/>
      <c r="XCD244" s="364"/>
      <c r="XCE244" s="356"/>
      <c r="XCF244" s="359"/>
      <c r="XCG244" s="356"/>
      <c r="XCH244" s="364"/>
      <c r="XCI244" s="275"/>
      <c r="XCJ244" s="275"/>
      <c r="XCK244" s="161"/>
      <c r="XCL244" s="364"/>
      <c r="XCM244" s="379"/>
      <c r="XCN244" s="364"/>
      <c r="XCO244" s="364"/>
      <c r="XCP244" s="364"/>
      <c r="XCQ244" s="313"/>
      <c r="XCR244" s="275"/>
      <c r="XCS244" s="358"/>
      <c r="XCT244" s="286"/>
      <c r="XCW244" s="379"/>
      <c r="XCX244" s="364"/>
      <c r="XCY244" s="356"/>
      <c r="XCZ244" s="359"/>
      <c r="XDA244" s="356"/>
      <c r="XDB244" s="364"/>
      <c r="XDC244" s="275"/>
      <c r="XDD244" s="275"/>
      <c r="XDE244" s="161"/>
      <c r="XDF244" s="364"/>
      <c r="XDG244" s="379"/>
      <c r="XDH244" s="364"/>
      <c r="XDI244" s="364"/>
      <c r="XDJ244" s="364"/>
      <c r="XDK244" s="275"/>
      <c r="XDL244" s="286"/>
      <c r="XDQ244" s="379"/>
      <c r="XDR244" s="364"/>
      <c r="XDS244" s="356"/>
      <c r="XDT244" s="359"/>
      <c r="XDU244" s="356"/>
      <c r="XDV244" s="364"/>
      <c r="XDW244" s="275"/>
      <c r="XDX244" s="275"/>
      <c r="XDY244" s="161"/>
      <c r="XDZ244" s="364"/>
      <c r="XEA244" s="379"/>
      <c r="XEB244" s="364"/>
      <c r="XEC244" s="364"/>
      <c r="XED244" s="364"/>
      <c r="XEE244" s="286"/>
      <c r="XEK244" s="379"/>
      <c r="XEL244" s="364"/>
      <c r="XEM244" s="356"/>
      <c r="XEN244" s="359"/>
      <c r="XEO244" s="356"/>
      <c r="XEP244" s="364"/>
      <c r="XEQ244" s="275"/>
      <c r="XER244" s="275"/>
      <c r="XES244" s="161"/>
      <c r="XET244" s="364"/>
      <c r="XEU244" s="379"/>
      <c r="XEV244" s="364"/>
      <c r="XEW244" s="364"/>
      <c r="XEX244" s="364"/>
    </row>
    <row r="245" spans="1:53 16265:16379" ht="40.5" hidden="1" customHeight="1" x14ac:dyDescent="0.2">
      <c r="A245" s="362">
        <v>79</v>
      </c>
      <c r="B245" s="374" t="s">
        <v>460</v>
      </c>
      <c r="C245" s="356" t="str">
        <f>+VLOOKUP(B245,$A$770:$B$812,2,0)</f>
        <v>JUAN CARLOS SEPÚLVEDA</v>
      </c>
      <c r="D245" s="359" t="s">
        <v>171</v>
      </c>
      <c r="E245" s="356" t="str">
        <f>IF(D245=$D$740,$E$740,IF(D245=$D$741,$E$741,IF(D245=$D$742,$E$742,IF(D245=$D$743,$E$743,IF(D245=$D$744,$E$744,IF(D245=$D$745,$E$745,IF(D245=$D$746,$E$746,IF(D245=$D$747,$E$747,IF(D245=$D$748,$E$748,IF(D245=$D$749,$E$749,IF(D245=VICERRECTORÍA_ACADÉMICA_,$BF$740,IF(D245=_VICERRECTORÍA_INVESTIGACIONES_INNOVACIÓN_Y_EXTENSIÓN_,$BF$741,IF(D245=PLANEACIÓN_,$BF$742,IF(D245=VICERRECTORÍA_ADMINISTRATIVA_FINANCIERA_,$BF$743,IF(D245=VICERRECTORÍA_RESPONSABILIDAD_SOCIAL_Y_BIENESTAR_UNIVERSITARIO_PDI,$BF$744)))))))))))))))</f>
        <v>Promover y facilitar la interacción con la sociedad contribuyendo a la satisfacción de sus demandas, mediante servicios especializados, programas de educación continuada y de proyección social.</v>
      </c>
      <c r="F245" s="364" t="s">
        <v>276</v>
      </c>
      <c r="G245" s="275" t="s">
        <v>271</v>
      </c>
      <c r="H245" s="275" t="s">
        <v>38</v>
      </c>
      <c r="I245" s="168" t="s">
        <v>1593</v>
      </c>
      <c r="J245" s="364" t="s">
        <v>106</v>
      </c>
      <c r="K245" s="364" t="s">
        <v>1466</v>
      </c>
      <c r="L245" s="375" t="s">
        <v>1594</v>
      </c>
      <c r="M245" s="375" t="s">
        <v>1595</v>
      </c>
      <c r="N245" s="364" t="s">
        <v>128</v>
      </c>
      <c r="O245" s="365">
        <f t="shared" ref="O245" si="1024">IF(N245="ALTA",5,IF(N245="MEDIO ALTA",4,IF(N245="MEDIA",3,IF(N245="MEDIO BAJA",2,IF(N245="BAJA",1,0)))))</f>
        <v>1</v>
      </c>
      <c r="P245" s="364" t="s">
        <v>145</v>
      </c>
      <c r="Q245" s="365">
        <f t="shared" ref="Q245" si="1025">IF(P245="ALTO",5,IF(P245="MEDIO ALTO",4,IF(P245="MEDIO",3,IF(P245="MEDIO BAJO",2,IF(P245="BAJO",1,0)))))</f>
        <v>2</v>
      </c>
      <c r="R245" s="365">
        <f>Q245*O245</f>
        <v>2</v>
      </c>
      <c r="S245" s="162" t="s">
        <v>327</v>
      </c>
      <c r="T245" s="334">
        <f t="shared" si="848"/>
        <v>1</v>
      </c>
      <c r="U245" s="356">
        <f t="shared" si="836"/>
        <v>1</v>
      </c>
      <c r="V245" s="356">
        <f t="shared" si="889"/>
        <v>0.6</v>
      </c>
      <c r="W245" s="168" t="s">
        <v>1596</v>
      </c>
      <c r="X245" s="364">
        <f>IF(S245="No_existen",5*$X$10,Y245*$X$10)</f>
        <v>0.2</v>
      </c>
      <c r="Y245" s="368">
        <f t="shared" ref="Y245" si="1026">ROUND(AVERAGEIF(Z245:Z247,"&gt;0"),0)</f>
        <v>4</v>
      </c>
      <c r="Z245" s="335">
        <f t="shared" si="850"/>
        <v>4</v>
      </c>
      <c r="AA245" s="275" t="s">
        <v>330</v>
      </c>
      <c r="AB245" s="275"/>
      <c r="AC245" s="368">
        <f t="shared" ref="AC245" si="1027">IF(S245="No_existen",5*$AC$10,AD245*$AC$10)</f>
        <v>0.15</v>
      </c>
      <c r="AD245" s="356">
        <f t="shared" ref="AD245" si="1028">ROUND(AVERAGEIF(AE245:AE247,"&gt;0"),0)</f>
        <v>1</v>
      </c>
      <c r="AE245" s="336">
        <f t="shared" si="853"/>
        <v>1</v>
      </c>
      <c r="AF245" s="275" t="s">
        <v>307</v>
      </c>
      <c r="AG245" s="275" t="s">
        <v>1542</v>
      </c>
      <c r="AH245" s="368">
        <f t="shared" ref="AH245" si="1029">IF(S245="No_existen",5*$AH$10,AI245*$AH$10)</f>
        <v>0.1</v>
      </c>
      <c r="AI245" s="356">
        <f t="shared" ref="AI245" si="1030">ROUND(AVERAGEIF(AJ245:AJ247,"&gt;0"),0)</f>
        <v>1</v>
      </c>
      <c r="AJ245" s="336">
        <f t="shared" si="856"/>
        <v>1</v>
      </c>
      <c r="AK245" s="275" t="s">
        <v>304</v>
      </c>
      <c r="AL245" s="275" t="s">
        <v>318</v>
      </c>
      <c r="AM245" s="368">
        <f t="shared" ref="AM245" si="1031">IF(S245="No_existen",5*$AM$10,AN245*$AM$10)</f>
        <v>0.1</v>
      </c>
      <c r="AN245" s="356">
        <f t="shared" ref="AN245" si="1032">ROUND(AVERAGEIF(AO245:AO247,"&gt;0"),0)</f>
        <v>1</v>
      </c>
      <c r="AO245" s="336">
        <f t="shared" si="863"/>
        <v>1</v>
      </c>
      <c r="AP245" s="275" t="s">
        <v>592</v>
      </c>
      <c r="AQ245" s="356">
        <f t="shared" ref="AQ245" si="1033">ROUND(AVERAGE(U245,Y245,AD245,AI245,AN245),0)</f>
        <v>2</v>
      </c>
      <c r="AR245" s="356" t="str">
        <f t="shared" ref="AR245" si="1034">IF(AQ245&lt;1.5,"FUERTE",IF(AND(AQ245&gt;=1.5,AQ245&lt;2.5),"ACEPTABLE",IF(AQ245&gt;=5,"INEXISTENTE","DÉBIL")))</f>
        <v>ACEPTABLE</v>
      </c>
      <c r="AS245" s="357">
        <f t="shared" ref="AS245" si="1035">IF(R245=0,0,ROUND((R245*AQ245),0))</f>
        <v>4</v>
      </c>
      <c r="AT245" s="358" t="str">
        <f t="shared" ref="AT245" si="1036">IF(AS245&gt;=36,"GRAVE", IF(AS245&lt;=10, "LEVE", "MODERADO"))</f>
        <v>LEVE</v>
      </c>
      <c r="AU245" s="376" t="s">
        <v>1597</v>
      </c>
      <c r="AV245" s="359" t="s">
        <v>1598</v>
      </c>
      <c r="AW245" s="275" t="s">
        <v>90</v>
      </c>
      <c r="AX245" s="275"/>
      <c r="AY245" s="159"/>
      <c r="AZ245" s="159"/>
      <c r="BA245" s="344"/>
      <c r="XAO245" s="314"/>
      <c r="XAP245" s="314"/>
      <c r="XAQ245" s="263"/>
      <c r="XAR245" s="312"/>
      <c r="XAS245" s="263"/>
      <c r="XAT245" s="314"/>
      <c r="XAU245" s="314"/>
      <c r="XAV245" s="314"/>
      <c r="XAW245" s="315"/>
      <c r="XAX245" s="314"/>
      <c r="XAY245" s="314"/>
      <c r="XAZ245" s="314"/>
      <c r="XBA245" s="314"/>
      <c r="XBB245" s="314"/>
      <c r="XBC245" s="314"/>
      <c r="XBD245" s="281"/>
      <c r="XBE245" s="316"/>
      <c r="XBF245" s="317"/>
      <c r="XBG245" s="314"/>
      <c r="XBH245" s="314"/>
      <c r="XBI245" s="314"/>
      <c r="XBJ245" s="314"/>
      <c r="XBK245" s="263"/>
      <c r="XBL245" s="312"/>
      <c r="XBM245" s="263"/>
      <c r="XBN245" s="314"/>
      <c r="XBO245" s="314"/>
      <c r="XBP245" s="314"/>
      <c r="XBQ245" s="315"/>
      <c r="XBR245" s="314"/>
      <c r="XBS245" s="314"/>
      <c r="XBT245" s="314"/>
      <c r="XBU245" s="314"/>
      <c r="XBV245" s="314"/>
      <c r="XBW245" s="281"/>
      <c r="XBX245" s="317"/>
      <c r="XBY245" s="314"/>
      <c r="XBZ245" s="314"/>
      <c r="XCA245" s="318"/>
      <c r="XCB245" s="312"/>
      <c r="XCC245" s="314"/>
      <c r="XCD245" s="314"/>
      <c r="XCE245" s="263"/>
      <c r="XCF245" s="312"/>
      <c r="XCG245" s="263"/>
      <c r="XCH245" s="314"/>
      <c r="XCI245" s="314"/>
      <c r="XCJ245" s="314"/>
      <c r="XCK245" s="315"/>
      <c r="XCL245" s="314"/>
      <c r="XCM245" s="314"/>
      <c r="XCN245" s="314"/>
      <c r="XCO245" s="314"/>
      <c r="XCP245" s="314"/>
      <c r="XCQ245" s="317"/>
      <c r="XCR245" s="314"/>
      <c r="XCS245" s="318"/>
      <c r="XCT245" s="286"/>
      <c r="XCW245" s="314"/>
      <c r="XCX245" s="314"/>
      <c r="XCY245" s="263"/>
      <c r="XCZ245" s="312"/>
      <c r="XDA245" s="263"/>
      <c r="XDB245" s="314"/>
      <c r="XDC245" s="314"/>
      <c r="XDD245" s="314"/>
      <c r="XDE245" s="315"/>
      <c r="XDF245" s="314"/>
      <c r="XDG245" s="314"/>
      <c r="XDH245" s="314"/>
      <c r="XDI245" s="314"/>
      <c r="XDJ245" s="314"/>
      <c r="XDK245" s="314"/>
      <c r="XDL245" s="286"/>
      <c r="XDQ245" s="314"/>
      <c r="XDR245" s="314"/>
      <c r="XDS245" s="263"/>
      <c r="XDT245" s="312"/>
      <c r="XDU245" s="263"/>
      <c r="XDV245" s="314"/>
      <c r="XDW245" s="314"/>
      <c r="XDX245" s="314"/>
      <c r="XDY245" s="315"/>
      <c r="XDZ245" s="314"/>
      <c r="XEA245" s="314"/>
      <c r="XEB245" s="314"/>
      <c r="XEC245" s="314"/>
      <c r="XED245" s="314"/>
      <c r="XEE245" s="286"/>
      <c r="XEK245" s="314"/>
      <c r="XEL245" s="314"/>
      <c r="XEM245" s="263"/>
      <c r="XEN245" s="312"/>
      <c r="XEO245" s="263"/>
      <c r="XEP245" s="314"/>
      <c r="XEQ245" s="314"/>
      <c r="XER245" s="314"/>
      <c r="XES245" s="315"/>
      <c r="XET245" s="314"/>
      <c r="XEU245" s="314"/>
      <c r="XEV245" s="314"/>
      <c r="XEW245" s="314"/>
      <c r="XEX245" s="314"/>
    </row>
    <row r="246" spans="1:53 16265:16379" ht="40.5" hidden="1" customHeight="1" x14ac:dyDescent="0.2">
      <c r="A246" s="362"/>
      <c r="B246" s="374"/>
      <c r="C246" s="356"/>
      <c r="D246" s="359"/>
      <c r="E246" s="356"/>
      <c r="F246" s="364"/>
      <c r="G246" s="275" t="s">
        <v>271</v>
      </c>
      <c r="H246" s="275" t="s">
        <v>38</v>
      </c>
      <c r="I246" s="168" t="s">
        <v>1599</v>
      </c>
      <c r="J246" s="364"/>
      <c r="K246" s="364"/>
      <c r="L246" s="375"/>
      <c r="M246" s="375"/>
      <c r="N246" s="364"/>
      <c r="O246" s="365"/>
      <c r="P246" s="364"/>
      <c r="Q246" s="365"/>
      <c r="R246" s="365"/>
      <c r="S246" s="162" t="s">
        <v>327</v>
      </c>
      <c r="T246" s="334">
        <f t="shared" si="848"/>
        <v>1</v>
      </c>
      <c r="U246" s="356"/>
      <c r="V246" s="356"/>
      <c r="W246" s="168" t="s">
        <v>1600</v>
      </c>
      <c r="X246" s="364"/>
      <c r="Y246" s="368"/>
      <c r="Z246" s="335">
        <f t="shared" si="850"/>
        <v>4</v>
      </c>
      <c r="AA246" s="275" t="s">
        <v>330</v>
      </c>
      <c r="AB246" s="275"/>
      <c r="AC246" s="368"/>
      <c r="AD246" s="356"/>
      <c r="AE246" s="336">
        <f t="shared" si="853"/>
        <v>1</v>
      </c>
      <c r="AF246" s="275" t="s">
        <v>307</v>
      </c>
      <c r="AG246" s="275" t="s">
        <v>1589</v>
      </c>
      <c r="AH246" s="368"/>
      <c r="AI246" s="356"/>
      <c r="AJ246" s="336">
        <f t="shared" si="856"/>
        <v>1</v>
      </c>
      <c r="AK246" s="275" t="s">
        <v>304</v>
      </c>
      <c r="AL246" s="275" t="s">
        <v>312</v>
      </c>
      <c r="AM246" s="368"/>
      <c r="AN246" s="356"/>
      <c r="AO246" s="336">
        <f t="shared" si="863"/>
        <v>1</v>
      </c>
      <c r="AP246" s="275" t="s">
        <v>592</v>
      </c>
      <c r="AQ246" s="356"/>
      <c r="AR246" s="356"/>
      <c r="AS246" s="357"/>
      <c r="AT246" s="358"/>
      <c r="AU246" s="376"/>
      <c r="AV246" s="359"/>
      <c r="AW246" s="275" t="s">
        <v>90</v>
      </c>
      <c r="AX246" s="275"/>
      <c r="AY246" s="159"/>
      <c r="AZ246" s="159"/>
      <c r="BA246" s="344"/>
      <c r="XAO246" s="314"/>
      <c r="XAP246" s="314"/>
      <c r="XAQ246" s="263"/>
      <c r="XAR246" s="312"/>
      <c r="XAS246" s="263"/>
      <c r="XAT246" s="314"/>
      <c r="XAU246" s="314"/>
      <c r="XAV246" s="314"/>
      <c r="XAW246" s="315"/>
      <c r="XAX246" s="314"/>
      <c r="XAY246" s="314"/>
      <c r="XAZ246" s="314"/>
      <c r="XBA246" s="314"/>
      <c r="XBB246" s="314"/>
      <c r="XBC246" s="314"/>
      <c r="XBD246" s="281"/>
      <c r="XBE246" s="316"/>
      <c r="XBF246" s="317"/>
      <c r="XBG246" s="314"/>
      <c r="XBH246" s="314"/>
      <c r="XBI246" s="314"/>
      <c r="XBJ246" s="314"/>
      <c r="XBK246" s="263"/>
      <c r="XBL246" s="312"/>
      <c r="XBM246" s="263"/>
      <c r="XBN246" s="314"/>
      <c r="XBO246" s="314"/>
      <c r="XBP246" s="314"/>
      <c r="XBQ246" s="315"/>
      <c r="XBR246" s="314"/>
      <c r="XBS246" s="314"/>
      <c r="XBT246" s="314"/>
      <c r="XBU246" s="314"/>
      <c r="XBV246" s="314"/>
      <c r="XBW246" s="281"/>
      <c r="XBX246" s="317"/>
      <c r="XBY246" s="314"/>
      <c r="XBZ246" s="314"/>
      <c r="XCA246" s="318"/>
      <c r="XCB246" s="312"/>
      <c r="XCC246" s="314"/>
      <c r="XCD246" s="314"/>
      <c r="XCE246" s="263"/>
      <c r="XCF246" s="312"/>
      <c r="XCG246" s="263"/>
      <c r="XCH246" s="314"/>
      <c r="XCI246" s="314"/>
      <c r="XCJ246" s="314"/>
      <c r="XCK246" s="315"/>
      <c r="XCL246" s="314"/>
      <c r="XCM246" s="314"/>
      <c r="XCN246" s="314"/>
      <c r="XCO246" s="314"/>
      <c r="XCP246" s="314"/>
      <c r="XCQ246" s="317"/>
      <c r="XCR246" s="314"/>
      <c r="XCS246" s="318"/>
      <c r="XCT246" s="286"/>
      <c r="XCW246" s="314"/>
      <c r="XCX246" s="314"/>
      <c r="XCY246" s="263"/>
      <c r="XCZ246" s="312"/>
      <c r="XDA246" s="263"/>
      <c r="XDB246" s="314"/>
      <c r="XDC246" s="314"/>
      <c r="XDD246" s="314"/>
      <c r="XDE246" s="315"/>
      <c r="XDF246" s="314"/>
      <c r="XDG246" s="314"/>
      <c r="XDH246" s="314"/>
      <c r="XDI246" s="314"/>
      <c r="XDJ246" s="314"/>
      <c r="XDK246" s="314"/>
      <c r="XDL246" s="286"/>
      <c r="XDQ246" s="314"/>
      <c r="XDR246" s="314"/>
      <c r="XDS246" s="263"/>
      <c r="XDT246" s="312"/>
      <c r="XDU246" s="263"/>
      <c r="XDV246" s="314"/>
      <c r="XDW246" s="314"/>
      <c r="XDX246" s="314"/>
      <c r="XDY246" s="315"/>
      <c r="XDZ246" s="314"/>
      <c r="XEA246" s="314"/>
      <c r="XEB246" s="314"/>
      <c r="XEC246" s="314"/>
      <c r="XED246" s="314"/>
      <c r="XEE246" s="286"/>
      <c r="XEK246" s="314"/>
      <c r="XEL246" s="314"/>
      <c r="XEM246" s="263"/>
      <c r="XEN246" s="312"/>
      <c r="XEO246" s="263"/>
      <c r="XEP246" s="314"/>
      <c r="XEQ246" s="314"/>
      <c r="XER246" s="314"/>
      <c r="XES246" s="315"/>
      <c r="XET246" s="314"/>
      <c r="XEU246" s="314"/>
      <c r="XEV246" s="314"/>
      <c r="XEW246" s="314"/>
      <c r="XEX246" s="314"/>
    </row>
    <row r="247" spans="1:53 16265:16379" ht="40.5" hidden="1" customHeight="1" x14ac:dyDescent="0.2">
      <c r="A247" s="362"/>
      <c r="B247" s="374"/>
      <c r="C247" s="356"/>
      <c r="D247" s="359"/>
      <c r="E247" s="356"/>
      <c r="F247" s="364"/>
      <c r="G247" s="275"/>
      <c r="H247" s="275"/>
      <c r="I247" s="168"/>
      <c r="J247" s="364"/>
      <c r="K247" s="364"/>
      <c r="L247" s="375"/>
      <c r="M247" s="375"/>
      <c r="N247" s="364"/>
      <c r="O247" s="365"/>
      <c r="P247" s="364"/>
      <c r="Q247" s="365"/>
      <c r="R247" s="365"/>
      <c r="S247" s="162"/>
      <c r="T247" s="334">
        <f t="shared" si="848"/>
        <v>0</v>
      </c>
      <c r="U247" s="356"/>
      <c r="V247" s="356"/>
      <c r="W247" s="275"/>
      <c r="X247" s="364"/>
      <c r="Y247" s="368"/>
      <c r="Z247" s="335">
        <f t="shared" si="850"/>
        <v>0</v>
      </c>
      <c r="AA247" s="275"/>
      <c r="AB247" s="275"/>
      <c r="AC247" s="368"/>
      <c r="AD247" s="356"/>
      <c r="AE247" s="336">
        <f t="shared" si="853"/>
        <v>0</v>
      </c>
      <c r="AF247" s="275"/>
      <c r="AG247" s="275"/>
      <c r="AH247" s="368"/>
      <c r="AI247" s="356"/>
      <c r="AJ247" s="336">
        <f t="shared" si="856"/>
        <v>0</v>
      </c>
      <c r="AK247" s="275"/>
      <c r="AL247" s="275"/>
      <c r="AM247" s="368"/>
      <c r="AN247" s="356"/>
      <c r="AO247" s="336">
        <f t="shared" si="863"/>
        <v>0</v>
      </c>
      <c r="AP247" s="275"/>
      <c r="AQ247" s="356"/>
      <c r="AR247" s="356"/>
      <c r="AS247" s="357"/>
      <c r="AT247" s="358"/>
      <c r="AU247" s="376"/>
      <c r="AV247" s="359"/>
      <c r="AW247" s="275" t="s">
        <v>90</v>
      </c>
      <c r="AX247" s="275"/>
      <c r="AY247" s="159"/>
      <c r="AZ247" s="159"/>
      <c r="BA247" s="344"/>
      <c r="XAO247" s="314"/>
      <c r="XAP247" s="314"/>
      <c r="XAQ247" s="263"/>
      <c r="XAR247" s="312"/>
      <c r="XAS247" s="263"/>
      <c r="XAT247" s="314"/>
      <c r="XAU247" s="314"/>
      <c r="XAV247" s="314"/>
      <c r="XAW247" s="315"/>
      <c r="XAX247" s="314"/>
      <c r="XAY247" s="314"/>
      <c r="XAZ247" s="314"/>
      <c r="XBA247" s="314"/>
      <c r="XBB247" s="314"/>
      <c r="XBC247" s="314"/>
      <c r="XBD247" s="281"/>
      <c r="XBE247" s="316"/>
      <c r="XBF247" s="317"/>
      <c r="XBG247" s="314"/>
      <c r="XBH247" s="314"/>
      <c r="XBI247" s="314"/>
      <c r="XBJ247" s="314"/>
      <c r="XBK247" s="263"/>
      <c r="XBL247" s="312"/>
      <c r="XBM247" s="263"/>
      <c r="XBN247" s="314"/>
      <c r="XBO247" s="314"/>
      <c r="XBP247" s="314"/>
      <c r="XBQ247" s="315"/>
      <c r="XBR247" s="314"/>
      <c r="XBS247" s="314"/>
      <c r="XBT247" s="314"/>
      <c r="XBU247" s="314"/>
      <c r="XBV247" s="314"/>
      <c r="XBW247" s="281"/>
      <c r="XBX247" s="317"/>
      <c r="XBY247" s="314"/>
      <c r="XBZ247" s="314"/>
      <c r="XCA247" s="318"/>
      <c r="XCB247" s="312"/>
      <c r="XCC247" s="314"/>
      <c r="XCD247" s="314"/>
      <c r="XCE247" s="263"/>
      <c r="XCF247" s="312"/>
      <c r="XCG247" s="263"/>
      <c r="XCH247" s="314"/>
      <c r="XCI247" s="314"/>
      <c r="XCJ247" s="314"/>
      <c r="XCK247" s="315"/>
      <c r="XCL247" s="314"/>
      <c r="XCM247" s="314"/>
      <c r="XCN247" s="314"/>
      <c r="XCO247" s="314"/>
      <c r="XCP247" s="314"/>
      <c r="XCQ247" s="317"/>
      <c r="XCR247" s="314"/>
      <c r="XCS247" s="318"/>
      <c r="XCT247" s="286"/>
      <c r="XCW247" s="314"/>
      <c r="XCX247" s="314"/>
      <c r="XCY247" s="263"/>
      <c r="XCZ247" s="312"/>
      <c r="XDA247" s="263"/>
      <c r="XDB247" s="314"/>
      <c r="XDC247" s="314"/>
      <c r="XDD247" s="314"/>
      <c r="XDE247" s="315"/>
      <c r="XDF247" s="314"/>
      <c r="XDG247" s="314"/>
      <c r="XDH247" s="314"/>
      <c r="XDI247" s="314"/>
      <c r="XDJ247" s="314"/>
      <c r="XDK247" s="314"/>
      <c r="XDL247" s="286"/>
      <c r="XDQ247" s="314"/>
      <c r="XDR247" s="314"/>
      <c r="XDS247" s="263"/>
      <c r="XDT247" s="312"/>
      <c r="XDU247" s="263"/>
      <c r="XDV247" s="314"/>
      <c r="XDW247" s="314"/>
      <c r="XDX247" s="314"/>
      <c r="XDY247" s="315"/>
      <c r="XDZ247" s="314"/>
      <c r="XEA247" s="314"/>
      <c r="XEB247" s="314"/>
      <c r="XEC247" s="314"/>
      <c r="XED247" s="314"/>
      <c r="XEE247" s="286"/>
      <c r="XEK247" s="314"/>
      <c r="XEL247" s="314"/>
      <c r="XEM247" s="263"/>
      <c r="XEN247" s="312"/>
      <c r="XEO247" s="263"/>
      <c r="XEP247" s="314"/>
      <c r="XEQ247" s="314"/>
      <c r="XER247" s="314"/>
      <c r="XES247" s="315"/>
      <c r="XET247" s="314"/>
      <c r="XEU247" s="314"/>
      <c r="XEV247" s="314"/>
      <c r="XEW247" s="314"/>
      <c r="XEX247" s="314"/>
    </row>
    <row r="248" spans="1:53 16265:16379" ht="40.5" hidden="1" customHeight="1" x14ac:dyDescent="0.2">
      <c r="A248" s="362">
        <v>80</v>
      </c>
      <c r="B248" s="374" t="s">
        <v>460</v>
      </c>
      <c r="C248" s="356" t="str">
        <f>+VLOOKUP(B248,$A$770:$B$812,2,0)</f>
        <v>JUAN CARLOS SEPÚLVEDA</v>
      </c>
      <c r="D248" s="359" t="s">
        <v>171</v>
      </c>
      <c r="E248" s="356" t="str">
        <f>IF(D248=$D$740,$E$740,IF(D248=$D$741,$E$741,IF(D248=$D$742,$E$742,IF(D248=$D$743,$E$743,IF(D248=$D$744,$E$744,IF(D248=$D$745,$E$745,IF(D248=$D$746,$E$746,IF(D248=$D$747,$E$747,IF(D248=$D$748,$E$748,IF(D248=$D$749,$E$749,IF(D248=VICERRECTORÍA_ACADÉMICA_,$BF$740,IF(D248=_VICERRECTORÍA_INVESTIGACIONES_INNOVACIÓN_Y_EXTENSIÓN_,$BF$741,IF(D248=PLANEACIÓN_,$BF$742,IF(D248=VICERRECTORÍA_ADMINISTRATIVA_FINANCIERA_,$BF$743,IF(D248=VICERRECTORÍA_RESPONSABILIDAD_SOCIAL_Y_BIENESTAR_UNIVERSITARIO_PDI,$BF$744)))))))))))))))</f>
        <v>Promover y facilitar la interacción con la sociedad contribuyendo a la satisfacción de sus demandas, mediante servicios especializados, programas de educación continuada y de proyección social.</v>
      </c>
      <c r="F248" s="364" t="s">
        <v>276</v>
      </c>
      <c r="G248" s="275" t="s">
        <v>271</v>
      </c>
      <c r="H248" s="275" t="s">
        <v>34</v>
      </c>
      <c r="I248" s="168" t="s">
        <v>1601</v>
      </c>
      <c r="J248" s="364" t="s">
        <v>106</v>
      </c>
      <c r="K248" s="364" t="s">
        <v>1602</v>
      </c>
      <c r="L248" s="375" t="s">
        <v>1603</v>
      </c>
      <c r="M248" s="375" t="s">
        <v>1573</v>
      </c>
      <c r="N248" s="364" t="s">
        <v>105</v>
      </c>
      <c r="O248" s="365">
        <f t="shared" ref="O248" si="1037">IF(N248="ALTA",5,IF(N248="MEDIO ALTA",4,IF(N248="MEDIA",3,IF(N248="MEDIO BAJA",2,IF(N248="BAJA",1,0)))))</f>
        <v>3</v>
      </c>
      <c r="P248" s="364" t="s">
        <v>145</v>
      </c>
      <c r="Q248" s="365">
        <f t="shared" ref="Q248" si="1038">IF(P248="ALTO",5,IF(P248="MEDIO ALTO",4,IF(P248="MEDIO",3,IF(P248="MEDIO BAJO",2,IF(P248="BAJO",1,0)))))</f>
        <v>2</v>
      </c>
      <c r="R248" s="365">
        <f t="shared" si="1012"/>
        <v>6</v>
      </c>
      <c r="S248" s="162" t="s">
        <v>326</v>
      </c>
      <c r="T248" s="334">
        <f t="shared" si="848"/>
        <v>2</v>
      </c>
      <c r="U248" s="356">
        <f t="shared" si="836"/>
        <v>2</v>
      </c>
      <c r="V248" s="356">
        <f t="shared" si="889"/>
        <v>1.2</v>
      </c>
      <c r="W248" s="168" t="s">
        <v>1604</v>
      </c>
      <c r="X248" s="364">
        <f t="shared" ref="X248" si="1039">IF(S248="No_existen",5*$X$10,Y248*$X$10)</f>
        <v>0.2</v>
      </c>
      <c r="Y248" s="368">
        <f t="shared" ref="Y248" si="1040">ROUND(AVERAGEIF(Z248:Z250,"&gt;0"),0)</f>
        <v>4</v>
      </c>
      <c r="Z248" s="335">
        <f t="shared" si="850"/>
        <v>4</v>
      </c>
      <c r="AA248" s="275" t="s">
        <v>330</v>
      </c>
      <c r="AB248" s="275"/>
      <c r="AC248" s="368">
        <f t="shared" ref="AC248" si="1041">IF(S248="No_existen",5*$AC$10,AD248*$AC$10)</f>
        <v>0.15</v>
      </c>
      <c r="AD248" s="356">
        <f t="shared" ref="AD248" si="1042">ROUND(AVERAGEIF(AE248:AE250,"&gt;0"),0)</f>
        <v>1</v>
      </c>
      <c r="AE248" s="336">
        <f t="shared" si="853"/>
        <v>1</v>
      </c>
      <c r="AF248" s="275" t="s">
        <v>307</v>
      </c>
      <c r="AG248" s="275" t="s">
        <v>1592</v>
      </c>
      <c r="AH248" s="368">
        <f t="shared" ref="AH248" si="1043">IF(S248="No_existen",5*$AH$10,AI248*$AH$10)</f>
        <v>0.1</v>
      </c>
      <c r="AI248" s="356">
        <f t="shared" ref="AI248" si="1044">ROUND(AVERAGEIF(AJ248:AJ250,"&gt;0"),0)</f>
        <v>1</v>
      </c>
      <c r="AJ248" s="336">
        <f t="shared" si="856"/>
        <v>1</v>
      </c>
      <c r="AK248" s="275" t="s">
        <v>304</v>
      </c>
      <c r="AL248" s="275" t="s">
        <v>318</v>
      </c>
      <c r="AM248" s="368">
        <f t="shared" ref="AM248" si="1045">IF(S248="No_existen",5*$AM$10,AN248*$AM$10)</f>
        <v>0.1</v>
      </c>
      <c r="AN248" s="356">
        <f t="shared" ref="AN248" si="1046">ROUND(AVERAGEIF(AO248:AO250,"&gt;0"),0)</f>
        <v>1</v>
      </c>
      <c r="AO248" s="336">
        <f t="shared" si="863"/>
        <v>1</v>
      </c>
      <c r="AP248" s="275" t="s">
        <v>592</v>
      </c>
      <c r="AQ248" s="356">
        <f t="shared" ref="AQ248" si="1047">ROUND(AVERAGE(U248,Y248,AD248,AI248,AN248),0)</f>
        <v>2</v>
      </c>
      <c r="AR248" s="356" t="str">
        <f t="shared" ref="AR248" si="1048">IF(AQ248&lt;1.5,"FUERTE",IF(AND(AQ248&gt;=1.5,AQ248&lt;2.5),"ACEPTABLE",IF(AQ248&gt;=5,"INEXISTENTE","DÉBIL")))</f>
        <v>ACEPTABLE</v>
      </c>
      <c r="AS248" s="357">
        <f t="shared" ref="AS248" si="1049">IF(R248=0,0,ROUND((R248*AQ248),0))</f>
        <v>12</v>
      </c>
      <c r="AT248" s="358" t="str">
        <f t="shared" ref="AT248" si="1050">IF(AS248&gt;=36,"GRAVE", IF(AS248&lt;=10, "LEVE", "MODERADO"))</f>
        <v>MODERADO</v>
      </c>
      <c r="AU248" s="376" t="s">
        <v>1605</v>
      </c>
      <c r="AV248" s="359" t="s">
        <v>1598</v>
      </c>
      <c r="AW248" s="275" t="s">
        <v>91</v>
      </c>
      <c r="AX248" s="168" t="s">
        <v>1606</v>
      </c>
      <c r="AY248" s="159">
        <v>45291</v>
      </c>
      <c r="AZ248" s="159"/>
      <c r="BA248" s="344"/>
      <c r="XAO248" s="314"/>
      <c r="XAP248" s="314"/>
      <c r="XAQ248" s="263"/>
      <c r="XAR248" s="312"/>
      <c r="XAS248" s="263"/>
      <c r="XAT248" s="314"/>
      <c r="XAU248" s="314"/>
      <c r="XAV248" s="314"/>
      <c r="XAW248" s="315"/>
      <c r="XAX248" s="314"/>
      <c r="XAY248" s="314"/>
      <c r="XAZ248" s="314"/>
      <c r="XBA248" s="314"/>
      <c r="XBB248" s="314"/>
      <c r="XBC248" s="314"/>
      <c r="XBD248" s="281"/>
      <c r="XBE248" s="316"/>
      <c r="XBF248" s="317"/>
      <c r="XBG248" s="314"/>
      <c r="XBH248" s="314"/>
      <c r="XBI248" s="314"/>
      <c r="XBJ248" s="314"/>
      <c r="XBK248" s="263"/>
      <c r="XBL248" s="312"/>
      <c r="XBM248" s="263"/>
      <c r="XBN248" s="314"/>
      <c r="XBO248" s="314"/>
      <c r="XBP248" s="314"/>
      <c r="XBQ248" s="315"/>
      <c r="XBR248" s="314"/>
      <c r="XBS248" s="314"/>
      <c r="XBT248" s="314"/>
      <c r="XBU248" s="314"/>
      <c r="XBV248" s="314"/>
      <c r="XBW248" s="281"/>
      <c r="XBX248" s="317"/>
      <c r="XBY248" s="314"/>
      <c r="XBZ248" s="314"/>
      <c r="XCA248" s="318"/>
      <c r="XCB248" s="312"/>
      <c r="XCC248" s="314"/>
      <c r="XCD248" s="314"/>
      <c r="XCE248" s="263"/>
      <c r="XCF248" s="312"/>
      <c r="XCG248" s="263"/>
      <c r="XCH248" s="314"/>
      <c r="XCI248" s="314"/>
      <c r="XCJ248" s="314"/>
      <c r="XCK248" s="315"/>
      <c r="XCL248" s="314"/>
      <c r="XCM248" s="314"/>
      <c r="XCN248" s="314"/>
      <c r="XCO248" s="314"/>
      <c r="XCP248" s="314"/>
      <c r="XCQ248" s="317"/>
      <c r="XCR248" s="314"/>
      <c r="XCS248" s="318"/>
      <c r="XCT248" s="286"/>
      <c r="XCW248" s="314"/>
      <c r="XCX248" s="314"/>
      <c r="XCY248" s="263"/>
      <c r="XCZ248" s="312"/>
      <c r="XDA248" s="263"/>
      <c r="XDB248" s="314"/>
      <c r="XDC248" s="314"/>
      <c r="XDD248" s="314"/>
      <c r="XDE248" s="315"/>
      <c r="XDF248" s="314"/>
      <c r="XDG248" s="314"/>
      <c r="XDH248" s="314"/>
      <c r="XDI248" s="314"/>
      <c r="XDJ248" s="314"/>
      <c r="XDK248" s="314"/>
      <c r="XDL248" s="286"/>
      <c r="XDQ248" s="314"/>
      <c r="XDR248" s="314"/>
      <c r="XDS248" s="263"/>
      <c r="XDT248" s="312"/>
      <c r="XDU248" s="263"/>
      <c r="XDV248" s="314"/>
      <c r="XDW248" s="314"/>
      <c r="XDX248" s="314"/>
      <c r="XDY248" s="315"/>
      <c r="XDZ248" s="314"/>
      <c r="XEA248" s="314"/>
      <c r="XEB248" s="314"/>
      <c r="XEC248" s="314"/>
      <c r="XED248" s="314"/>
      <c r="XEE248" s="286"/>
      <c r="XEK248" s="314"/>
      <c r="XEL248" s="314"/>
      <c r="XEM248" s="263"/>
      <c r="XEN248" s="312"/>
      <c r="XEO248" s="263"/>
      <c r="XEP248" s="314"/>
      <c r="XEQ248" s="314"/>
      <c r="XER248" s="314"/>
      <c r="XES248" s="315"/>
      <c r="XET248" s="314"/>
      <c r="XEU248" s="314"/>
      <c r="XEV248" s="314"/>
      <c r="XEW248" s="314"/>
      <c r="XEX248" s="314"/>
    </row>
    <row r="249" spans="1:53 16265:16379" ht="40.5" hidden="1" customHeight="1" x14ac:dyDescent="0.2">
      <c r="A249" s="362"/>
      <c r="B249" s="374"/>
      <c r="C249" s="356"/>
      <c r="D249" s="359"/>
      <c r="E249" s="356"/>
      <c r="F249" s="364"/>
      <c r="G249" s="275" t="s">
        <v>271</v>
      </c>
      <c r="H249" s="275" t="s">
        <v>34</v>
      </c>
      <c r="I249" s="168" t="s">
        <v>1607</v>
      </c>
      <c r="J249" s="364"/>
      <c r="K249" s="364"/>
      <c r="L249" s="375"/>
      <c r="M249" s="375"/>
      <c r="N249" s="364"/>
      <c r="O249" s="365"/>
      <c r="P249" s="364"/>
      <c r="Q249" s="365"/>
      <c r="R249" s="365"/>
      <c r="S249" s="162" t="s">
        <v>326</v>
      </c>
      <c r="T249" s="334">
        <f t="shared" si="848"/>
        <v>2</v>
      </c>
      <c r="U249" s="356"/>
      <c r="V249" s="356"/>
      <c r="W249" s="168" t="s">
        <v>1608</v>
      </c>
      <c r="X249" s="364"/>
      <c r="Y249" s="368"/>
      <c r="Z249" s="335">
        <f t="shared" si="850"/>
        <v>4</v>
      </c>
      <c r="AA249" s="275" t="s">
        <v>330</v>
      </c>
      <c r="AB249" s="275"/>
      <c r="AC249" s="368"/>
      <c r="AD249" s="356"/>
      <c r="AE249" s="336">
        <f t="shared" si="853"/>
        <v>1</v>
      </c>
      <c r="AF249" s="275" t="s">
        <v>307</v>
      </c>
      <c r="AG249" s="275" t="s">
        <v>1609</v>
      </c>
      <c r="AH249" s="368"/>
      <c r="AI249" s="356"/>
      <c r="AJ249" s="336">
        <f t="shared" si="856"/>
        <v>1</v>
      </c>
      <c r="AK249" s="275" t="s">
        <v>304</v>
      </c>
      <c r="AL249" s="275" t="s">
        <v>1579</v>
      </c>
      <c r="AM249" s="368"/>
      <c r="AN249" s="356"/>
      <c r="AO249" s="336">
        <f t="shared" si="863"/>
        <v>1</v>
      </c>
      <c r="AP249" s="275" t="s">
        <v>592</v>
      </c>
      <c r="AQ249" s="356"/>
      <c r="AR249" s="356"/>
      <c r="AS249" s="357"/>
      <c r="AT249" s="358"/>
      <c r="AU249" s="376"/>
      <c r="AV249" s="359"/>
      <c r="AW249" s="275" t="s">
        <v>91</v>
      </c>
      <c r="AX249" s="168" t="s">
        <v>1610</v>
      </c>
      <c r="AY249" s="159">
        <v>45291</v>
      </c>
      <c r="AZ249" s="159"/>
      <c r="BA249" s="344"/>
      <c r="XAO249" s="314"/>
      <c r="XAP249" s="314"/>
      <c r="XAQ249" s="263"/>
      <c r="XAR249" s="312"/>
      <c r="XAS249" s="263"/>
      <c r="XAT249" s="314"/>
      <c r="XAU249" s="314"/>
      <c r="XAV249" s="314"/>
      <c r="XAW249" s="315"/>
      <c r="XAX249" s="314"/>
      <c r="XAY249" s="314"/>
      <c r="XAZ249" s="314"/>
      <c r="XBA249" s="314"/>
      <c r="XBB249" s="314"/>
      <c r="XBC249" s="314"/>
      <c r="XBD249" s="281"/>
      <c r="XBE249" s="316"/>
      <c r="XBF249" s="317"/>
      <c r="XBG249" s="314"/>
      <c r="XBH249" s="314"/>
      <c r="XBI249" s="314"/>
      <c r="XBJ249" s="314"/>
      <c r="XBK249" s="263"/>
      <c r="XBL249" s="312"/>
      <c r="XBM249" s="263"/>
      <c r="XBN249" s="314"/>
      <c r="XBO249" s="314"/>
      <c r="XBP249" s="314"/>
      <c r="XBQ249" s="315"/>
      <c r="XBR249" s="314"/>
      <c r="XBS249" s="314"/>
      <c r="XBT249" s="314"/>
      <c r="XBU249" s="314"/>
      <c r="XBV249" s="314"/>
      <c r="XBW249" s="281"/>
      <c r="XBX249" s="317"/>
      <c r="XBY249" s="314"/>
      <c r="XBZ249" s="314"/>
      <c r="XCA249" s="318"/>
      <c r="XCB249" s="312"/>
      <c r="XCC249" s="314"/>
      <c r="XCD249" s="314"/>
      <c r="XCE249" s="263"/>
      <c r="XCF249" s="312"/>
      <c r="XCG249" s="263"/>
      <c r="XCH249" s="314"/>
      <c r="XCI249" s="314"/>
      <c r="XCJ249" s="314"/>
      <c r="XCK249" s="315"/>
      <c r="XCL249" s="314"/>
      <c r="XCM249" s="314"/>
      <c r="XCN249" s="314"/>
      <c r="XCO249" s="314"/>
      <c r="XCP249" s="314"/>
      <c r="XCQ249" s="317"/>
      <c r="XCR249" s="314"/>
      <c r="XCS249" s="318"/>
      <c r="XCT249" s="286"/>
      <c r="XCW249" s="314"/>
      <c r="XCX249" s="314"/>
      <c r="XCY249" s="263"/>
      <c r="XCZ249" s="312"/>
      <c r="XDA249" s="263"/>
      <c r="XDB249" s="314"/>
      <c r="XDC249" s="314"/>
      <c r="XDD249" s="314"/>
      <c r="XDE249" s="315"/>
      <c r="XDF249" s="314"/>
      <c r="XDG249" s="314"/>
      <c r="XDH249" s="314"/>
      <c r="XDI249" s="314"/>
      <c r="XDJ249" s="314"/>
      <c r="XDK249" s="314"/>
      <c r="XDL249" s="286"/>
      <c r="XDQ249" s="314"/>
      <c r="XDR249" s="314"/>
      <c r="XDS249" s="263"/>
      <c r="XDT249" s="312"/>
      <c r="XDU249" s="263"/>
      <c r="XDV249" s="314"/>
      <c r="XDW249" s="314"/>
      <c r="XDX249" s="314"/>
      <c r="XDY249" s="315"/>
      <c r="XDZ249" s="314"/>
      <c r="XEA249" s="314"/>
      <c r="XEB249" s="314"/>
      <c r="XEC249" s="314"/>
      <c r="XED249" s="314"/>
      <c r="XEE249" s="286"/>
      <c r="XEK249" s="314"/>
      <c r="XEL249" s="314"/>
      <c r="XEM249" s="263"/>
      <c r="XEN249" s="312"/>
      <c r="XEO249" s="263"/>
      <c r="XEP249" s="314"/>
      <c r="XEQ249" s="314"/>
      <c r="XER249" s="314"/>
      <c r="XES249" s="315"/>
      <c r="XET249" s="314"/>
      <c r="XEU249" s="314"/>
      <c r="XEV249" s="314"/>
      <c r="XEW249" s="314"/>
      <c r="XEX249" s="314"/>
    </row>
    <row r="250" spans="1:53 16265:16379" ht="40.5" hidden="1" customHeight="1" x14ac:dyDescent="0.2">
      <c r="A250" s="362"/>
      <c r="B250" s="374"/>
      <c r="C250" s="356"/>
      <c r="D250" s="359"/>
      <c r="E250" s="356"/>
      <c r="F250" s="364"/>
      <c r="G250" s="275" t="s">
        <v>271</v>
      </c>
      <c r="H250" s="275" t="s">
        <v>34</v>
      </c>
      <c r="I250" s="168" t="s">
        <v>1611</v>
      </c>
      <c r="J250" s="364"/>
      <c r="K250" s="364"/>
      <c r="L250" s="375"/>
      <c r="M250" s="375"/>
      <c r="N250" s="364"/>
      <c r="O250" s="365"/>
      <c r="P250" s="364"/>
      <c r="Q250" s="365"/>
      <c r="R250" s="365"/>
      <c r="S250" s="162" t="s">
        <v>326</v>
      </c>
      <c r="T250" s="334">
        <f t="shared" si="848"/>
        <v>2</v>
      </c>
      <c r="U250" s="356"/>
      <c r="V250" s="356"/>
      <c r="W250" s="168" t="s">
        <v>1612</v>
      </c>
      <c r="X250" s="364"/>
      <c r="Y250" s="368"/>
      <c r="Z250" s="335">
        <f t="shared" si="850"/>
        <v>4</v>
      </c>
      <c r="AA250" s="275" t="s">
        <v>330</v>
      </c>
      <c r="AB250" s="275"/>
      <c r="AC250" s="368"/>
      <c r="AD250" s="356"/>
      <c r="AE250" s="336">
        <f t="shared" si="853"/>
        <v>1</v>
      </c>
      <c r="AF250" s="275" t="s">
        <v>307</v>
      </c>
      <c r="AG250" s="275" t="s">
        <v>1613</v>
      </c>
      <c r="AH250" s="368"/>
      <c r="AI250" s="356"/>
      <c r="AJ250" s="336">
        <f t="shared" si="856"/>
        <v>1</v>
      </c>
      <c r="AK250" s="275" t="s">
        <v>304</v>
      </c>
      <c r="AL250" s="275" t="s">
        <v>311</v>
      </c>
      <c r="AM250" s="368"/>
      <c r="AN250" s="356"/>
      <c r="AO250" s="336">
        <f t="shared" si="863"/>
        <v>1</v>
      </c>
      <c r="AP250" s="275" t="s">
        <v>592</v>
      </c>
      <c r="AQ250" s="356"/>
      <c r="AR250" s="356"/>
      <c r="AS250" s="357"/>
      <c r="AT250" s="358"/>
      <c r="AU250" s="376"/>
      <c r="AV250" s="359"/>
      <c r="AW250" s="275" t="s">
        <v>91</v>
      </c>
      <c r="AX250" s="168" t="s">
        <v>1614</v>
      </c>
      <c r="AY250" s="159">
        <v>45291</v>
      </c>
      <c r="AZ250" s="159"/>
      <c r="BA250" s="344"/>
      <c r="XAO250" s="314"/>
      <c r="XAP250" s="314"/>
      <c r="XAQ250" s="263"/>
      <c r="XAR250" s="312"/>
      <c r="XAS250" s="263"/>
      <c r="XAT250" s="314"/>
      <c r="XAU250" s="314"/>
      <c r="XAV250" s="314"/>
      <c r="XAW250" s="315"/>
      <c r="XAX250" s="314"/>
      <c r="XAY250" s="314"/>
      <c r="XAZ250" s="314"/>
      <c r="XBA250" s="314"/>
      <c r="XBB250" s="314"/>
      <c r="XBC250" s="314"/>
      <c r="XBD250" s="281"/>
      <c r="XBE250" s="316"/>
      <c r="XBF250" s="317"/>
      <c r="XBG250" s="314"/>
      <c r="XBH250" s="314"/>
      <c r="XBI250" s="314"/>
      <c r="XBJ250" s="314"/>
      <c r="XBK250" s="263"/>
      <c r="XBL250" s="312"/>
      <c r="XBM250" s="263"/>
      <c r="XBN250" s="314"/>
      <c r="XBO250" s="314"/>
      <c r="XBP250" s="314"/>
      <c r="XBQ250" s="315"/>
      <c r="XBR250" s="314"/>
      <c r="XBS250" s="314"/>
      <c r="XBT250" s="314"/>
      <c r="XBU250" s="314"/>
      <c r="XBV250" s="314"/>
      <c r="XBW250" s="281"/>
      <c r="XBX250" s="317"/>
      <c r="XBY250" s="314"/>
      <c r="XBZ250" s="314"/>
      <c r="XCA250" s="318"/>
      <c r="XCB250" s="312"/>
      <c r="XCC250" s="314"/>
      <c r="XCD250" s="314"/>
      <c r="XCE250" s="263"/>
      <c r="XCF250" s="312"/>
      <c r="XCG250" s="263"/>
      <c r="XCH250" s="314"/>
      <c r="XCI250" s="314"/>
      <c r="XCJ250" s="314"/>
      <c r="XCK250" s="315"/>
      <c r="XCL250" s="314"/>
      <c r="XCM250" s="314"/>
      <c r="XCN250" s="314"/>
      <c r="XCO250" s="314"/>
      <c r="XCP250" s="314"/>
      <c r="XCQ250" s="317"/>
      <c r="XCR250" s="314"/>
      <c r="XCS250" s="318"/>
      <c r="XCT250" s="286"/>
      <c r="XCW250" s="314"/>
      <c r="XCX250" s="314"/>
      <c r="XCY250" s="263"/>
      <c r="XCZ250" s="312"/>
      <c r="XDA250" s="263"/>
      <c r="XDB250" s="314"/>
      <c r="XDC250" s="314"/>
      <c r="XDD250" s="314"/>
      <c r="XDE250" s="315"/>
      <c r="XDF250" s="314"/>
      <c r="XDG250" s="314"/>
      <c r="XDH250" s="314"/>
      <c r="XDI250" s="314"/>
      <c r="XDJ250" s="314"/>
      <c r="XDK250" s="314"/>
      <c r="XDL250" s="286"/>
      <c r="XDQ250" s="314"/>
      <c r="XDR250" s="314"/>
      <c r="XDS250" s="263"/>
      <c r="XDT250" s="312"/>
      <c r="XDU250" s="263"/>
      <c r="XDV250" s="314"/>
      <c r="XDW250" s="314"/>
      <c r="XDX250" s="314"/>
      <c r="XDY250" s="315"/>
      <c r="XDZ250" s="314"/>
      <c r="XEA250" s="314"/>
      <c r="XEB250" s="314"/>
      <c r="XEC250" s="314"/>
      <c r="XED250" s="314"/>
      <c r="XEE250" s="286"/>
      <c r="XEK250" s="314"/>
      <c r="XEL250" s="314"/>
      <c r="XEM250" s="263"/>
      <c r="XEN250" s="312"/>
      <c r="XEO250" s="263"/>
      <c r="XEP250" s="314"/>
      <c r="XEQ250" s="314"/>
      <c r="XER250" s="314"/>
      <c r="XES250" s="315"/>
      <c r="XET250" s="314"/>
      <c r="XEU250" s="314"/>
      <c r="XEV250" s="314"/>
      <c r="XEW250" s="314"/>
      <c r="XEX250" s="314"/>
    </row>
    <row r="251" spans="1:53 16265:16379" ht="40.5" hidden="1" customHeight="1" x14ac:dyDescent="0.2">
      <c r="A251" s="362">
        <v>81</v>
      </c>
      <c r="B251" s="374" t="s">
        <v>460</v>
      </c>
      <c r="C251" s="356" t="str">
        <f>+VLOOKUP(B251,$A$770:$B$812,2,0)</f>
        <v>JUAN CARLOS SEPÚLVEDA</v>
      </c>
      <c r="D251" s="359" t="s">
        <v>171</v>
      </c>
      <c r="E251" s="356" t="str">
        <f>IF(D251=$D$740,$E$740,IF(D251=$D$741,$E$741,IF(D251=$D$742,$E$742,IF(D251=$D$743,$E$743,IF(D251=$D$744,$E$744,IF(D251=$D$745,$E$745,IF(D251=$D$746,$E$746,IF(D251=$D$747,$E$747,IF(D251=$D$748,$E$748,IF(D251=$D$749,$E$749,IF(D251=VICERRECTORÍA_ACADÉMICA_,$BF$740,IF(D251=_VICERRECTORÍA_INVESTIGACIONES_INNOVACIÓN_Y_EXTENSIÓN_,$BF$741,IF(D251=PLANEACIÓN_,$BF$742,IF(D251=VICERRECTORÍA_ADMINISTRATIVA_FINANCIERA_,$BF$743,IF(D251=VICERRECTORÍA_RESPONSABILIDAD_SOCIAL_Y_BIENESTAR_UNIVERSITARIO_PDI,$BF$744)))))))))))))))</f>
        <v>Promover y facilitar la interacción con la sociedad contribuyendo a la satisfacción de sus demandas, mediante servicios especializados, programas de educación continuada y de proyección social.</v>
      </c>
      <c r="F251" s="364" t="s">
        <v>276</v>
      </c>
      <c r="G251" s="275" t="s">
        <v>271</v>
      </c>
      <c r="H251" s="275" t="s">
        <v>38</v>
      </c>
      <c r="I251" s="168" t="s">
        <v>1615</v>
      </c>
      <c r="J251" s="364" t="s">
        <v>106</v>
      </c>
      <c r="K251" s="364" t="s">
        <v>1616</v>
      </c>
      <c r="L251" s="375" t="s">
        <v>1617</v>
      </c>
      <c r="M251" s="375" t="s">
        <v>1573</v>
      </c>
      <c r="N251" s="364" t="s">
        <v>128</v>
      </c>
      <c r="O251" s="365">
        <f t="shared" ref="O251" si="1051">IF(N251="ALTA",5,IF(N251="MEDIO ALTA",4,IF(N251="MEDIA",3,IF(N251="MEDIO BAJA",2,IF(N251="BAJA",1,0)))))</f>
        <v>1</v>
      </c>
      <c r="P251" s="364" t="s">
        <v>141</v>
      </c>
      <c r="Q251" s="365">
        <f t="shared" ref="Q251" si="1052">IF(P251="ALTO",5,IF(P251="MEDIO ALTO",4,IF(P251="MEDIO",3,IF(P251="MEDIO BAJO",2,IF(P251="BAJO",1,0)))))</f>
        <v>3</v>
      </c>
      <c r="R251" s="365">
        <f>Q251*O251</f>
        <v>3</v>
      </c>
      <c r="S251" s="162" t="s">
        <v>326</v>
      </c>
      <c r="T251" s="334">
        <f t="shared" si="848"/>
        <v>2</v>
      </c>
      <c r="U251" s="356">
        <f t="shared" si="836"/>
        <v>2</v>
      </c>
      <c r="V251" s="356">
        <f t="shared" si="889"/>
        <v>1.2</v>
      </c>
      <c r="W251" s="168" t="s">
        <v>1618</v>
      </c>
      <c r="X251" s="364">
        <f t="shared" ref="X251" si="1053">IF(S251="No_existen",5*$X$10,Y251*$X$10)</f>
        <v>0.2</v>
      </c>
      <c r="Y251" s="368">
        <f t="shared" ref="Y251" si="1054">ROUND(AVERAGEIF(Z251:Z253,"&gt;0"),0)</f>
        <v>4</v>
      </c>
      <c r="Z251" s="335">
        <f t="shared" si="850"/>
        <v>4</v>
      </c>
      <c r="AA251" s="275" t="s">
        <v>330</v>
      </c>
      <c r="AB251" s="275"/>
      <c r="AC251" s="368">
        <f t="shared" ref="AC251" si="1055">IF(S251="No_existen",5*$AC$10,AD251*$AC$10)</f>
        <v>0.15</v>
      </c>
      <c r="AD251" s="356">
        <f t="shared" ref="AD251" si="1056">ROUND(AVERAGEIF(AE251:AE253,"&gt;0"),0)</f>
        <v>1</v>
      </c>
      <c r="AE251" s="336">
        <f t="shared" si="853"/>
        <v>1</v>
      </c>
      <c r="AF251" s="275" t="s">
        <v>307</v>
      </c>
      <c r="AG251" s="275" t="s">
        <v>1613</v>
      </c>
      <c r="AH251" s="368">
        <f t="shared" ref="AH251" si="1057">IF(S251="No_existen",5*$AH$10,AI251*$AH$10)</f>
        <v>0.1</v>
      </c>
      <c r="AI251" s="356">
        <f t="shared" ref="AI251" si="1058">ROUND(AVERAGEIF(AJ251:AJ253,"&gt;0"),0)</f>
        <v>1</v>
      </c>
      <c r="AJ251" s="336">
        <f t="shared" si="856"/>
        <v>1</v>
      </c>
      <c r="AK251" s="275" t="s">
        <v>304</v>
      </c>
      <c r="AL251" s="275" t="s">
        <v>311</v>
      </c>
      <c r="AM251" s="368">
        <f t="shared" ref="AM251" si="1059">IF(S251="No_existen",5*$AM$10,AN251*$AM$10)</f>
        <v>0.1</v>
      </c>
      <c r="AN251" s="356">
        <f t="shared" ref="AN251" si="1060">ROUND(AVERAGEIF(AO251:AO253,"&gt;0"),0)</f>
        <v>1</v>
      </c>
      <c r="AO251" s="336">
        <f t="shared" si="863"/>
        <v>1</v>
      </c>
      <c r="AP251" s="275" t="s">
        <v>592</v>
      </c>
      <c r="AQ251" s="356">
        <f t="shared" ref="AQ251" si="1061">ROUND(AVERAGE(U251,Y251,AD251,AI251,AN251),0)</f>
        <v>2</v>
      </c>
      <c r="AR251" s="356" t="str">
        <f t="shared" ref="AR251" si="1062">IF(AQ251&lt;1.5,"FUERTE",IF(AND(AQ251&gt;=1.5,AQ251&lt;2.5),"ACEPTABLE",IF(AQ251&gt;=5,"INEXISTENTE","DÉBIL")))</f>
        <v>ACEPTABLE</v>
      </c>
      <c r="AS251" s="357">
        <f t="shared" ref="AS251" si="1063">IF(R251=0,0,ROUND((R251*AQ251),0))</f>
        <v>6</v>
      </c>
      <c r="AT251" s="358" t="str">
        <f t="shared" ref="AT251" si="1064">IF(AS251&gt;=36,"GRAVE", IF(AS251&lt;=10, "LEVE", "MODERADO"))</f>
        <v>LEVE</v>
      </c>
      <c r="AU251" s="376" t="s">
        <v>1619</v>
      </c>
      <c r="AV251" s="372">
        <v>0</v>
      </c>
      <c r="AW251" s="275" t="s">
        <v>90</v>
      </c>
      <c r="AX251" s="275"/>
      <c r="AY251" s="159"/>
      <c r="AZ251" s="159"/>
      <c r="BA251" s="344"/>
      <c r="XAO251" s="314"/>
      <c r="XAP251" s="314"/>
      <c r="XAQ251" s="263"/>
      <c r="XAR251" s="312"/>
      <c r="XAS251" s="263"/>
      <c r="XAT251" s="314"/>
      <c r="XAU251" s="314"/>
      <c r="XAV251" s="314"/>
      <c r="XAW251" s="315"/>
      <c r="XAX251" s="314"/>
      <c r="XAY251" s="314"/>
      <c r="XAZ251" s="314"/>
      <c r="XBA251" s="314"/>
      <c r="XBB251" s="314"/>
      <c r="XBC251" s="314"/>
      <c r="XBD251" s="281"/>
      <c r="XBE251" s="316"/>
      <c r="XBF251" s="317"/>
      <c r="XBG251" s="314"/>
      <c r="XBH251" s="314"/>
      <c r="XBI251" s="314"/>
      <c r="XBJ251" s="314"/>
      <c r="XBK251" s="263"/>
      <c r="XBL251" s="312"/>
      <c r="XBM251" s="263"/>
      <c r="XBN251" s="314"/>
      <c r="XBO251" s="314"/>
      <c r="XBP251" s="314"/>
      <c r="XBQ251" s="315"/>
      <c r="XBR251" s="314"/>
      <c r="XBS251" s="314"/>
      <c r="XBT251" s="314"/>
      <c r="XBU251" s="314"/>
      <c r="XBV251" s="314"/>
      <c r="XBW251" s="281"/>
      <c r="XBX251" s="317"/>
      <c r="XBY251" s="314"/>
      <c r="XBZ251" s="314"/>
      <c r="XCA251" s="318"/>
      <c r="XCB251" s="312"/>
      <c r="XCC251" s="314"/>
      <c r="XCD251" s="314"/>
      <c r="XCE251" s="263"/>
      <c r="XCF251" s="312"/>
      <c r="XCG251" s="263"/>
      <c r="XCH251" s="314"/>
      <c r="XCI251" s="314"/>
      <c r="XCJ251" s="314"/>
      <c r="XCK251" s="315"/>
      <c r="XCL251" s="314"/>
      <c r="XCM251" s="314"/>
      <c r="XCN251" s="314"/>
      <c r="XCO251" s="314"/>
      <c r="XCP251" s="314"/>
      <c r="XCQ251" s="317"/>
      <c r="XCR251" s="314"/>
      <c r="XCS251" s="318"/>
      <c r="XCT251" s="286"/>
      <c r="XCW251" s="314"/>
      <c r="XCX251" s="314"/>
      <c r="XCY251" s="263"/>
      <c r="XCZ251" s="312"/>
      <c r="XDA251" s="263"/>
      <c r="XDB251" s="314"/>
      <c r="XDC251" s="314"/>
      <c r="XDD251" s="314"/>
      <c r="XDE251" s="315"/>
      <c r="XDF251" s="314"/>
      <c r="XDG251" s="314"/>
      <c r="XDH251" s="314"/>
      <c r="XDI251" s="314"/>
      <c r="XDJ251" s="314"/>
      <c r="XDK251" s="314"/>
      <c r="XDL251" s="286"/>
      <c r="XDQ251" s="314"/>
      <c r="XDR251" s="314"/>
      <c r="XDS251" s="263"/>
      <c r="XDT251" s="312"/>
      <c r="XDU251" s="263"/>
      <c r="XDV251" s="314"/>
      <c r="XDW251" s="314"/>
      <c r="XDX251" s="314"/>
      <c r="XDY251" s="315"/>
      <c r="XDZ251" s="314"/>
      <c r="XEA251" s="314"/>
      <c r="XEB251" s="314"/>
      <c r="XEC251" s="314"/>
      <c r="XED251" s="314"/>
      <c r="XEE251" s="286"/>
      <c r="XEK251" s="314"/>
      <c r="XEL251" s="314"/>
      <c r="XEM251" s="263"/>
      <c r="XEN251" s="312"/>
      <c r="XEO251" s="263"/>
      <c r="XEP251" s="314"/>
      <c r="XEQ251" s="314"/>
      <c r="XER251" s="314"/>
      <c r="XES251" s="315"/>
      <c r="XET251" s="314"/>
      <c r="XEU251" s="314"/>
      <c r="XEV251" s="314"/>
      <c r="XEW251" s="314"/>
      <c r="XEX251" s="314"/>
    </row>
    <row r="252" spans="1:53 16265:16379" ht="40.5" hidden="1" customHeight="1" x14ac:dyDescent="0.2">
      <c r="A252" s="362"/>
      <c r="B252" s="374"/>
      <c r="C252" s="356"/>
      <c r="D252" s="359"/>
      <c r="E252" s="356"/>
      <c r="F252" s="364"/>
      <c r="G252" s="275" t="s">
        <v>271</v>
      </c>
      <c r="H252" s="275" t="s">
        <v>38</v>
      </c>
      <c r="I252" s="168" t="s">
        <v>1620</v>
      </c>
      <c r="J252" s="364"/>
      <c r="K252" s="364"/>
      <c r="L252" s="375"/>
      <c r="M252" s="375"/>
      <c r="N252" s="364"/>
      <c r="O252" s="365"/>
      <c r="P252" s="364"/>
      <c r="Q252" s="365"/>
      <c r="R252" s="365"/>
      <c r="S252" s="162" t="s">
        <v>326</v>
      </c>
      <c r="T252" s="334">
        <f t="shared" si="848"/>
        <v>2</v>
      </c>
      <c r="U252" s="356"/>
      <c r="V252" s="356"/>
      <c r="W252" s="168" t="s">
        <v>1621</v>
      </c>
      <c r="X252" s="364"/>
      <c r="Y252" s="368"/>
      <c r="Z252" s="335">
        <f t="shared" si="850"/>
        <v>4</v>
      </c>
      <c r="AA252" s="275" t="s">
        <v>330</v>
      </c>
      <c r="AB252" s="275"/>
      <c r="AC252" s="368"/>
      <c r="AD252" s="356"/>
      <c r="AE252" s="336">
        <f t="shared" si="853"/>
        <v>1</v>
      </c>
      <c r="AF252" s="275" t="s">
        <v>307</v>
      </c>
      <c r="AG252" s="275" t="s">
        <v>1613</v>
      </c>
      <c r="AH252" s="368"/>
      <c r="AI252" s="356"/>
      <c r="AJ252" s="336">
        <f t="shared" si="856"/>
        <v>1</v>
      </c>
      <c r="AK252" s="275" t="s">
        <v>304</v>
      </c>
      <c r="AL252" s="275" t="s">
        <v>311</v>
      </c>
      <c r="AM252" s="368"/>
      <c r="AN252" s="356"/>
      <c r="AO252" s="336">
        <f t="shared" si="863"/>
        <v>1</v>
      </c>
      <c r="AP252" s="275" t="s">
        <v>592</v>
      </c>
      <c r="AQ252" s="356"/>
      <c r="AR252" s="356"/>
      <c r="AS252" s="357"/>
      <c r="AT252" s="358"/>
      <c r="AU252" s="376"/>
      <c r="AV252" s="359"/>
      <c r="AW252" s="275" t="s">
        <v>90</v>
      </c>
      <c r="AX252" s="275"/>
      <c r="AY252" s="159"/>
      <c r="AZ252" s="159"/>
      <c r="BA252" s="344"/>
      <c r="XAO252" s="314"/>
      <c r="XAP252" s="314"/>
      <c r="XAQ252" s="263"/>
      <c r="XAR252" s="312"/>
      <c r="XAS252" s="263"/>
      <c r="XAT252" s="314"/>
      <c r="XAU252" s="314"/>
      <c r="XAV252" s="314"/>
      <c r="XAW252" s="315"/>
      <c r="XAX252" s="314"/>
      <c r="XAY252" s="314"/>
      <c r="XAZ252" s="314"/>
      <c r="XBA252" s="314"/>
      <c r="XBB252" s="314"/>
      <c r="XBC252" s="314"/>
      <c r="XBD252" s="281"/>
      <c r="XBE252" s="316"/>
      <c r="XBF252" s="317"/>
      <c r="XBG252" s="314"/>
      <c r="XBH252" s="314"/>
      <c r="XBI252" s="314"/>
      <c r="XBJ252" s="314"/>
      <c r="XBK252" s="263"/>
      <c r="XBL252" s="312"/>
      <c r="XBM252" s="263"/>
      <c r="XBN252" s="314"/>
      <c r="XBO252" s="314"/>
      <c r="XBP252" s="314"/>
      <c r="XBQ252" s="315"/>
      <c r="XBR252" s="314"/>
      <c r="XBS252" s="314"/>
      <c r="XBT252" s="314"/>
      <c r="XBU252" s="314"/>
      <c r="XBV252" s="314"/>
      <c r="XBW252" s="281"/>
      <c r="XBX252" s="317"/>
      <c r="XBY252" s="314"/>
      <c r="XBZ252" s="314"/>
      <c r="XCA252" s="318"/>
      <c r="XCB252" s="312"/>
      <c r="XCC252" s="314"/>
      <c r="XCD252" s="314"/>
      <c r="XCE252" s="263"/>
      <c r="XCF252" s="312"/>
      <c r="XCG252" s="263"/>
      <c r="XCH252" s="314"/>
      <c r="XCI252" s="314"/>
      <c r="XCJ252" s="314"/>
      <c r="XCK252" s="315"/>
      <c r="XCL252" s="314"/>
      <c r="XCM252" s="314"/>
      <c r="XCN252" s="314"/>
      <c r="XCO252" s="314"/>
      <c r="XCP252" s="314"/>
      <c r="XCQ252" s="317"/>
      <c r="XCR252" s="314"/>
      <c r="XCS252" s="318"/>
      <c r="XCT252" s="286"/>
      <c r="XCW252" s="314"/>
      <c r="XCX252" s="314"/>
      <c r="XCY252" s="263"/>
      <c r="XCZ252" s="312"/>
      <c r="XDA252" s="263"/>
      <c r="XDB252" s="314"/>
      <c r="XDC252" s="314"/>
      <c r="XDD252" s="314"/>
      <c r="XDE252" s="315"/>
      <c r="XDF252" s="314"/>
      <c r="XDG252" s="314"/>
      <c r="XDH252" s="314"/>
      <c r="XDI252" s="314"/>
      <c r="XDJ252" s="314"/>
      <c r="XDK252" s="314"/>
      <c r="XDL252" s="286"/>
      <c r="XDQ252" s="314"/>
      <c r="XDR252" s="314"/>
      <c r="XDS252" s="263"/>
      <c r="XDT252" s="312"/>
      <c r="XDU252" s="263"/>
      <c r="XDV252" s="314"/>
      <c r="XDW252" s="314"/>
      <c r="XDX252" s="314"/>
      <c r="XDY252" s="315"/>
      <c r="XDZ252" s="314"/>
      <c r="XEA252" s="314"/>
      <c r="XEB252" s="314"/>
      <c r="XEC252" s="314"/>
      <c r="XED252" s="314"/>
      <c r="XEE252" s="286"/>
      <c r="XEK252" s="314"/>
      <c r="XEL252" s="314"/>
      <c r="XEM252" s="263"/>
      <c r="XEN252" s="312"/>
      <c r="XEO252" s="263"/>
      <c r="XEP252" s="314"/>
      <c r="XEQ252" s="314"/>
      <c r="XER252" s="314"/>
      <c r="XES252" s="315"/>
      <c r="XET252" s="314"/>
      <c r="XEU252" s="314"/>
      <c r="XEV252" s="314"/>
      <c r="XEW252" s="314"/>
      <c r="XEX252" s="314"/>
    </row>
    <row r="253" spans="1:53 16265:16379" ht="40.5" hidden="1" customHeight="1" x14ac:dyDescent="0.2">
      <c r="A253" s="362"/>
      <c r="B253" s="374"/>
      <c r="C253" s="356"/>
      <c r="D253" s="359"/>
      <c r="E253" s="356"/>
      <c r="F253" s="364"/>
      <c r="G253" s="275"/>
      <c r="H253" s="275"/>
      <c r="I253" s="168"/>
      <c r="J253" s="364"/>
      <c r="K253" s="364"/>
      <c r="L253" s="375"/>
      <c r="M253" s="375"/>
      <c r="N253" s="364"/>
      <c r="O253" s="365"/>
      <c r="P253" s="364"/>
      <c r="Q253" s="365"/>
      <c r="R253" s="365"/>
      <c r="S253" s="162"/>
      <c r="T253" s="334">
        <f t="shared" si="848"/>
        <v>0</v>
      </c>
      <c r="U253" s="356"/>
      <c r="V253" s="356"/>
      <c r="W253" s="275"/>
      <c r="X253" s="364"/>
      <c r="Y253" s="368"/>
      <c r="Z253" s="335">
        <f t="shared" si="850"/>
        <v>0</v>
      </c>
      <c r="AA253" s="275"/>
      <c r="AB253" s="275"/>
      <c r="AC253" s="368"/>
      <c r="AD253" s="356"/>
      <c r="AE253" s="336">
        <f t="shared" si="853"/>
        <v>0</v>
      </c>
      <c r="AF253" s="275"/>
      <c r="AG253" s="275"/>
      <c r="AH253" s="368"/>
      <c r="AI253" s="356"/>
      <c r="AJ253" s="336">
        <f t="shared" si="856"/>
        <v>0</v>
      </c>
      <c r="AK253" s="275"/>
      <c r="AL253" s="275"/>
      <c r="AM253" s="368"/>
      <c r="AN253" s="356"/>
      <c r="AO253" s="336">
        <f t="shared" si="863"/>
        <v>0</v>
      </c>
      <c r="AP253" s="275"/>
      <c r="AQ253" s="356"/>
      <c r="AR253" s="356"/>
      <c r="AS253" s="357"/>
      <c r="AT253" s="358"/>
      <c r="AU253" s="376"/>
      <c r="AV253" s="359"/>
      <c r="AW253" s="275" t="s">
        <v>90</v>
      </c>
      <c r="AX253" s="275"/>
      <c r="AY253" s="159"/>
      <c r="AZ253" s="159"/>
      <c r="BA253" s="344"/>
      <c r="XAO253" s="314"/>
      <c r="XAP253" s="314"/>
      <c r="XAQ253" s="263"/>
      <c r="XAR253" s="312"/>
      <c r="XAS253" s="263"/>
      <c r="XAT253" s="314"/>
      <c r="XAU253" s="314"/>
      <c r="XAV253" s="314"/>
      <c r="XAW253" s="315"/>
      <c r="XAX253" s="314"/>
      <c r="XAY253" s="314"/>
      <c r="XAZ253" s="314"/>
      <c r="XBA253" s="314"/>
      <c r="XBB253" s="314"/>
      <c r="XBC253" s="314"/>
      <c r="XBD253" s="281"/>
      <c r="XBE253" s="316"/>
      <c r="XBF253" s="317"/>
      <c r="XBG253" s="314"/>
      <c r="XBH253" s="314"/>
      <c r="XBI253" s="314"/>
      <c r="XBJ253" s="314"/>
      <c r="XBK253" s="263"/>
      <c r="XBL253" s="312"/>
      <c r="XBM253" s="263"/>
      <c r="XBN253" s="314"/>
      <c r="XBO253" s="314"/>
      <c r="XBP253" s="314"/>
      <c r="XBQ253" s="315"/>
      <c r="XBR253" s="314"/>
      <c r="XBS253" s="314"/>
      <c r="XBT253" s="314"/>
      <c r="XBU253" s="314"/>
      <c r="XBV253" s="314"/>
      <c r="XBW253" s="281"/>
      <c r="XBX253" s="317"/>
      <c r="XBY253" s="314"/>
      <c r="XBZ253" s="314"/>
      <c r="XCA253" s="318"/>
      <c r="XCB253" s="312"/>
      <c r="XCC253" s="314"/>
      <c r="XCD253" s="314"/>
      <c r="XCE253" s="263"/>
      <c r="XCF253" s="312"/>
      <c r="XCG253" s="263"/>
      <c r="XCH253" s="314"/>
      <c r="XCI253" s="314"/>
      <c r="XCJ253" s="314"/>
      <c r="XCK253" s="315"/>
      <c r="XCL253" s="314"/>
      <c r="XCM253" s="314"/>
      <c r="XCN253" s="314"/>
      <c r="XCO253" s="314"/>
      <c r="XCP253" s="314"/>
      <c r="XCQ253" s="317"/>
      <c r="XCR253" s="314"/>
      <c r="XCS253" s="318"/>
      <c r="XCT253" s="286"/>
      <c r="XCW253" s="314"/>
      <c r="XCX253" s="314"/>
      <c r="XCY253" s="263"/>
      <c r="XCZ253" s="312"/>
      <c r="XDA253" s="263"/>
      <c r="XDB253" s="314"/>
      <c r="XDC253" s="314"/>
      <c r="XDD253" s="314"/>
      <c r="XDE253" s="315"/>
      <c r="XDF253" s="314"/>
      <c r="XDG253" s="314"/>
      <c r="XDH253" s="314"/>
      <c r="XDI253" s="314"/>
      <c r="XDJ253" s="314"/>
      <c r="XDK253" s="314"/>
      <c r="XDL253" s="286"/>
      <c r="XDQ253" s="314"/>
      <c r="XDR253" s="314"/>
      <c r="XDS253" s="263"/>
      <c r="XDT253" s="312"/>
      <c r="XDU253" s="263"/>
      <c r="XDV253" s="314"/>
      <c r="XDW253" s="314"/>
      <c r="XDX253" s="314"/>
      <c r="XDY253" s="315"/>
      <c r="XDZ253" s="314"/>
      <c r="XEA253" s="314"/>
      <c r="XEB253" s="314"/>
      <c r="XEC253" s="314"/>
      <c r="XED253" s="314"/>
      <c r="XEE253" s="286"/>
      <c r="XEK253" s="314"/>
      <c r="XEL253" s="314"/>
      <c r="XEM253" s="263"/>
      <c r="XEN253" s="312"/>
      <c r="XEO253" s="263"/>
      <c r="XEP253" s="314"/>
      <c r="XEQ253" s="314"/>
      <c r="XER253" s="314"/>
      <c r="XES253" s="315"/>
      <c r="XET253" s="314"/>
      <c r="XEU253" s="314"/>
      <c r="XEV253" s="314"/>
      <c r="XEW253" s="314"/>
      <c r="XEX253" s="314"/>
    </row>
    <row r="254" spans="1:53 16265:16379" ht="40.5" hidden="1" customHeight="1" x14ac:dyDescent="0.2">
      <c r="A254" s="362">
        <v>82</v>
      </c>
      <c r="B254" s="374" t="s">
        <v>460</v>
      </c>
      <c r="C254" s="356" t="str">
        <f>+VLOOKUP(B254,$A$770:$B$812,2,0)</f>
        <v>JUAN CARLOS SEPÚLVEDA</v>
      </c>
      <c r="D254" s="359" t="s">
        <v>171</v>
      </c>
      <c r="E254" s="356" t="str">
        <f>IF(D254=$D$740,$E$740,IF(D254=$D$741,$E$741,IF(D254=$D$742,$E$742,IF(D254=$D$743,$E$743,IF(D254=$D$744,$E$744,IF(D254=$D$745,$E$745,IF(D254=$D$746,$E$746,IF(D254=$D$747,$E$747,IF(D254=$D$748,$E$748,IF(D254=$D$749,$E$749,IF(D254=VICERRECTORÍA_ACADÉMICA_,$BF$740,IF(D254=_VICERRECTORÍA_INVESTIGACIONES_INNOVACIÓN_Y_EXTENSIÓN_,$BF$741,IF(D254=PLANEACIÓN_,$BF$742,IF(D254=VICERRECTORÍA_ADMINISTRATIVA_FINANCIERA_,$BF$743,IF(D254=VICERRECTORÍA_RESPONSABILIDAD_SOCIAL_Y_BIENESTAR_UNIVERSITARIO_PDI,$BF$744)))))))))))))))</f>
        <v>Promover y facilitar la interacción con la sociedad contribuyendo a la satisfacción de sus demandas, mediante servicios especializados, programas de educación continuada y de proyección social.</v>
      </c>
      <c r="F254" s="364" t="s">
        <v>276</v>
      </c>
      <c r="G254" s="275" t="s">
        <v>271</v>
      </c>
      <c r="H254" s="275" t="s">
        <v>35</v>
      </c>
      <c r="I254" s="168" t="s">
        <v>1622</v>
      </c>
      <c r="J254" s="364" t="s">
        <v>1623</v>
      </c>
      <c r="K254" s="364" t="s">
        <v>1624</v>
      </c>
      <c r="L254" s="375" t="s">
        <v>1625</v>
      </c>
      <c r="M254" s="364" t="s">
        <v>1626</v>
      </c>
      <c r="N254" s="364" t="s">
        <v>128</v>
      </c>
      <c r="O254" s="365">
        <f t="shared" ref="O254" si="1065">IF(N254="ALTA",5,IF(N254="MEDIO ALTA",4,IF(N254="MEDIA",3,IF(N254="MEDIO BAJA",2,IF(N254="BAJA",1,0)))))</f>
        <v>1</v>
      </c>
      <c r="P254" s="364" t="s">
        <v>140</v>
      </c>
      <c r="Q254" s="365">
        <f t="shared" ref="Q254" si="1066">IF(P254="ALTO",5,IF(P254="MEDIO ALTO",4,IF(P254="MEDIO",3,IF(P254="MEDIO BAJO",2,IF(P254="BAJO",1,0)))))</f>
        <v>5</v>
      </c>
      <c r="R254" s="365">
        <f t="shared" si="1012"/>
        <v>5</v>
      </c>
      <c r="S254" s="162" t="s">
        <v>327</v>
      </c>
      <c r="T254" s="334">
        <f t="shared" si="848"/>
        <v>1</v>
      </c>
      <c r="U254" s="356">
        <f t="shared" si="836"/>
        <v>1</v>
      </c>
      <c r="V254" s="356">
        <f t="shared" si="889"/>
        <v>0.6</v>
      </c>
      <c r="W254" s="168" t="s">
        <v>1627</v>
      </c>
      <c r="X254" s="364">
        <f>IF(S254="No_existen",5*$X$10,Y254*$X$10)</f>
        <v>0.2</v>
      </c>
      <c r="Y254" s="368">
        <f t="shared" ref="Y254" si="1067">ROUND(AVERAGEIF(Z254:Z256,"&gt;0"),0)</f>
        <v>4</v>
      </c>
      <c r="Z254" s="335">
        <f t="shared" si="850"/>
        <v>4</v>
      </c>
      <c r="AA254" s="275" t="s">
        <v>330</v>
      </c>
      <c r="AB254" s="275"/>
      <c r="AC254" s="368">
        <f t="shared" ref="AC254" si="1068">IF(S254="No_existen",5*$AC$10,AD254*$AC$10)</f>
        <v>0.15</v>
      </c>
      <c r="AD254" s="356">
        <f t="shared" ref="AD254" si="1069">ROUND(AVERAGEIF(AE254:AE256,"&gt;0"),0)</f>
        <v>1</v>
      </c>
      <c r="AE254" s="336">
        <f t="shared" si="853"/>
        <v>1</v>
      </c>
      <c r="AF254" s="275" t="s">
        <v>307</v>
      </c>
      <c r="AG254" s="275" t="s">
        <v>1592</v>
      </c>
      <c r="AH254" s="368">
        <f t="shared" ref="AH254" si="1070">IF(S254="No_existen",5*$AH$10,AI254*$AH$10)</f>
        <v>0.1</v>
      </c>
      <c r="AI254" s="356">
        <f t="shared" ref="AI254" si="1071">ROUND(AVERAGEIF(AJ254:AJ256,"&gt;0"),0)</f>
        <v>1</v>
      </c>
      <c r="AJ254" s="336">
        <f t="shared" si="856"/>
        <v>1</v>
      </c>
      <c r="AK254" s="275" t="s">
        <v>304</v>
      </c>
      <c r="AL254" s="275" t="s">
        <v>318</v>
      </c>
      <c r="AM254" s="368">
        <f t="shared" ref="AM254" si="1072">IF(S254="No_existen",5*$AM$10,AN254*$AM$10)</f>
        <v>0.1</v>
      </c>
      <c r="AN254" s="356">
        <f t="shared" ref="AN254" si="1073">ROUND(AVERAGEIF(AO254:AO256,"&gt;0"),0)</f>
        <v>1</v>
      </c>
      <c r="AO254" s="336">
        <f t="shared" si="863"/>
        <v>1</v>
      </c>
      <c r="AP254" s="275" t="s">
        <v>592</v>
      </c>
      <c r="AQ254" s="356">
        <f t="shared" ref="AQ254" si="1074">ROUND(AVERAGE(U254,Y254,AD254,AI254,AN254),0)</f>
        <v>2</v>
      </c>
      <c r="AR254" s="356" t="str">
        <f t="shared" ref="AR254" si="1075">IF(AQ254&lt;1.5,"FUERTE",IF(AND(AQ254&gt;=1.5,AQ254&lt;2.5),"ACEPTABLE",IF(AQ254&gt;=5,"INEXISTENTE","DÉBIL")))</f>
        <v>ACEPTABLE</v>
      </c>
      <c r="AS254" s="357">
        <f t="shared" ref="AS254" si="1076">IF(R254=0,0,ROUND((R254*AQ254),0))</f>
        <v>10</v>
      </c>
      <c r="AT254" s="358" t="str">
        <f t="shared" ref="AT254" si="1077">IF(AS254&gt;=36,"GRAVE", IF(AS254&lt;=10, "LEVE", "MODERADO"))</f>
        <v>LEVE</v>
      </c>
      <c r="AU254" s="376" t="s">
        <v>1628</v>
      </c>
      <c r="AV254" s="372">
        <v>0</v>
      </c>
      <c r="AW254" s="275" t="s">
        <v>90</v>
      </c>
      <c r="AX254" s="275"/>
      <c r="AY254" s="159"/>
      <c r="AZ254" s="159"/>
      <c r="BA254" s="344"/>
      <c r="XAO254" s="314"/>
      <c r="XAP254" s="314"/>
      <c r="XAQ254" s="263"/>
      <c r="XAR254" s="312"/>
      <c r="XAS254" s="263"/>
      <c r="XAT254" s="314"/>
      <c r="XAU254" s="314"/>
      <c r="XAV254" s="314"/>
      <c r="XAW254" s="315"/>
      <c r="XAX254" s="314"/>
      <c r="XAY254" s="314"/>
      <c r="XAZ254" s="314"/>
      <c r="XBA254" s="314"/>
      <c r="XBB254" s="314"/>
      <c r="XBC254" s="314"/>
      <c r="XBD254" s="281"/>
      <c r="XBE254" s="316"/>
      <c r="XBF254" s="317"/>
      <c r="XBG254" s="314"/>
      <c r="XBH254" s="314"/>
      <c r="XBI254" s="314"/>
      <c r="XBJ254" s="314"/>
      <c r="XBK254" s="263"/>
      <c r="XBL254" s="312"/>
      <c r="XBM254" s="263"/>
      <c r="XBN254" s="314"/>
      <c r="XBO254" s="314"/>
      <c r="XBP254" s="314"/>
      <c r="XBQ254" s="315"/>
      <c r="XBR254" s="314"/>
      <c r="XBS254" s="314"/>
      <c r="XBT254" s="314"/>
      <c r="XBU254" s="314"/>
      <c r="XBV254" s="314"/>
      <c r="XBW254" s="281"/>
      <c r="XBX254" s="317"/>
      <c r="XBY254" s="314"/>
      <c r="XBZ254" s="314"/>
      <c r="XCA254" s="318"/>
      <c r="XCB254" s="312"/>
      <c r="XCC254" s="314"/>
      <c r="XCD254" s="314"/>
      <c r="XCE254" s="263"/>
      <c r="XCF254" s="312"/>
      <c r="XCG254" s="263"/>
      <c r="XCH254" s="314"/>
      <c r="XCI254" s="314"/>
      <c r="XCJ254" s="314"/>
      <c r="XCK254" s="315"/>
      <c r="XCL254" s="314"/>
      <c r="XCM254" s="314"/>
      <c r="XCN254" s="314"/>
      <c r="XCO254" s="314"/>
      <c r="XCP254" s="314"/>
      <c r="XCQ254" s="317"/>
      <c r="XCR254" s="314"/>
      <c r="XCS254" s="318"/>
      <c r="XCT254" s="286"/>
      <c r="XCW254" s="314"/>
      <c r="XCX254" s="314"/>
      <c r="XCY254" s="263"/>
      <c r="XCZ254" s="312"/>
      <c r="XDA254" s="263"/>
      <c r="XDB254" s="314"/>
      <c r="XDC254" s="314"/>
      <c r="XDD254" s="314"/>
      <c r="XDE254" s="315"/>
      <c r="XDF254" s="314"/>
      <c r="XDG254" s="314"/>
      <c r="XDH254" s="314"/>
      <c r="XDI254" s="314"/>
      <c r="XDJ254" s="314"/>
      <c r="XDK254" s="314"/>
      <c r="XDL254" s="286"/>
      <c r="XDQ254" s="314"/>
      <c r="XDR254" s="314"/>
      <c r="XDS254" s="263"/>
      <c r="XDT254" s="312"/>
      <c r="XDU254" s="263"/>
      <c r="XDV254" s="314"/>
      <c r="XDW254" s="314"/>
      <c r="XDX254" s="314"/>
      <c r="XDY254" s="315"/>
      <c r="XDZ254" s="314"/>
      <c r="XEA254" s="314"/>
      <c r="XEB254" s="314"/>
      <c r="XEC254" s="314"/>
      <c r="XED254" s="314"/>
      <c r="XEE254" s="286"/>
      <c r="XEK254" s="314"/>
      <c r="XEL254" s="314"/>
      <c r="XEM254" s="263"/>
      <c r="XEN254" s="312"/>
      <c r="XEO254" s="263"/>
      <c r="XEP254" s="314"/>
      <c r="XEQ254" s="314"/>
      <c r="XER254" s="314"/>
      <c r="XES254" s="315"/>
      <c r="XET254" s="314"/>
      <c r="XEU254" s="314"/>
      <c r="XEV254" s="314"/>
      <c r="XEW254" s="314"/>
      <c r="XEX254" s="314"/>
    </row>
    <row r="255" spans="1:53 16265:16379" ht="40.5" hidden="1" customHeight="1" x14ac:dyDescent="0.2">
      <c r="A255" s="362"/>
      <c r="B255" s="374"/>
      <c r="C255" s="356"/>
      <c r="D255" s="359"/>
      <c r="E255" s="356"/>
      <c r="F255" s="364"/>
      <c r="G255" s="275"/>
      <c r="H255" s="275"/>
      <c r="I255" s="168"/>
      <c r="J255" s="364"/>
      <c r="K255" s="364"/>
      <c r="L255" s="375"/>
      <c r="M255" s="364"/>
      <c r="N255" s="364"/>
      <c r="O255" s="365"/>
      <c r="P255" s="364"/>
      <c r="Q255" s="365"/>
      <c r="R255" s="365"/>
      <c r="S255" s="162"/>
      <c r="T255" s="334">
        <f t="shared" si="848"/>
        <v>0</v>
      </c>
      <c r="U255" s="356"/>
      <c r="V255" s="356"/>
      <c r="W255" s="275"/>
      <c r="X255" s="364"/>
      <c r="Y255" s="368"/>
      <c r="Z255" s="335">
        <f t="shared" si="850"/>
        <v>0</v>
      </c>
      <c r="AA255" s="275"/>
      <c r="AB255" s="275"/>
      <c r="AC255" s="368"/>
      <c r="AD255" s="356"/>
      <c r="AE255" s="336">
        <f t="shared" si="853"/>
        <v>0</v>
      </c>
      <c r="AF255" s="275"/>
      <c r="AG255" s="275"/>
      <c r="AH255" s="368"/>
      <c r="AI255" s="356"/>
      <c r="AJ255" s="336">
        <f t="shared" si="856"/>
        <v>0</v>
      </c>
      <c r="AK255" s="275"/>
      <c r="AL255" s="275"/>
      <c r="AM255" s="368"/>
      <c r="AN255" s="356"/>
      <c r="AO255" s="336">
        <f t="shared" si="863"/>
        <v>0</v>
      </c>
      <c r="AP255" s="275"/>
      <c r="AQ255" s="356"/>
      <c r="AR255" s="356"/>
      <c r="AS255" s="357"/>
      <c r="AT255" s="358"/>
      <c r="AU255" s="376"/>
      <c r="AV255" s="359"/>
      <c r="AW255" s="275" t="s">
        <v>90</v>
      </c>
      <c r="AX255" s="275"/>
      <c r="AY255" s="159"/>
      <c r="AZ255" s="159"/>
      <c r="BA255" s="344"/>
      <c r="XAO255" s="314"/>
      <c r="XAP255" s="314"/>
      <c r="XAQ255" s="263"/>
      <c r="XAR255" s="312"/>
      <c r="XAS255" s="263"/>
      <c r="XAT255" s="314"/>
      <c r="XAU255" s="314"/>
      <c r="XAV255" s="314"/>
      <c r="XAW255" s="315"/>
      <c r="XAX255" s="314"/>
      <c r="XAY255" s="314"/>
      <c r="XAZ255" s="314"/>
      <c r="XBA255" s="314"/>
      <c r="XBB255" s="314"/>
      <c r="XBC255" s="314"/>
      <c r="XBD255" s="281"/>
      <c r="XBE255" s="316"/>
      <c r="XBF255" s="317"/>
      <c r="XBG255" s="314"/>
      <c r="XBH255" s="314"/>
      <c r="XBI255" s="314"/>
      <c r="XBJ255" s="314"/>
      <c r="XBK255" s="263"/>
      <c r="XBL255" s="312"/>
      <c r="XBM255" s="263"/>
      <c r="XBN255" s="314"/>
      <c r="XBO255" s="314"/>
      <c r="XBP255" s="314"/>
      <c r="XBQ255" s="315"/>
      <c r="XBR255" s="314"/>
      <c r="XBS255" s="314"/>
      <c r="XBT255" s="314"/>
      <c r="XBU255" s="314"/>
      <c r="XBV255" s="314"/>
      <c r="XBW255" s="281"/>
      <c r="XBX255" s="317"/>
      <c r="XBY255" s="314"/>
      <c r="XBZ255" s="314"/>
      <c r="XCA255" s="318"/>
      <c r="XCB255" s="312"/>
      <c r="XCC255" s="314"/>
      <c r="XCD255" s="314"/>
      <c r="XCE255" s="263"/>
      <c r="XCF255" s="312"/>
      <c r="XCG255" s="263"/>
      <c r="XCH255" s="314"/>
      <c r="XCI255" s="314"/>
      <c r="XCJ255" s="314"/>
      <c r="XCK255" s="315"/>
      <c r="XCL255" s="314"/>
      <c r="XCM255" s="314"/>
      <c r="XCN255" s="314"/>
      <c r="XCO255" s="314"/>
      <c r="XCP255" s="314"/>
      <c r="XCQ255" s="317"/>
      <c r="XCR255" s="314"/>
      <c r="XCS255" s="318"/>
      <c r="XCT255" s="286"/>
      <c r="XCW255" s="314"/>
      <c r="XCX255" s="314"/>
      <c r="XCY255" s="263"/>
      <c r="XCZ255" s="312"/>
      <c r="XDA255" s="263"/>
      <c r="XDB255" s="314"/>
      <c r="XDC255" s="314"/>
      <c r="XDD255" s="314"/>
      <c r="XDE255" s="315"/>
      <c r="XDF255" s="314"/>
      <c r="XDG255" s="314"/>
      <c r="XDH255" s="314"/>
      <c r="XDI255" s="314"/>
      <c r="XDJ255" s="314"/>
      <c r="XDK255" s="314"/>
      <c r="XDL255" s="286"/>
      <c r="XDQ255" s="314"/>
      <c r="XDR255" s="314"/>
      <c r="XDS255" s="263"/>
      <c r="XDT255" s="312"/>
      <c r="XDU255" s="263"/>
      <c r="XDV255" s="314"/>
      <c r="XDW255" s="314"/>
      <c r="XDX255" s="314"/>
      <c r="XDY255" s="315"/>
      <c r="XDZ255" s="314"/>
      <c r="XEA255" s="314"/>
      <c r="XEB255" s="314"/>
      <c r="XEC255" s="314"/>
      <c r="XED255" s="314"/>
      <c r="XEE255" s="286"/>
      <c r="XEK255" s="314"/>
      <c r="XEL255" s="314"/>
      <c r="XEM255" s="263"/>
      <c r="XEN255" s="312"/>
      <c r="XEO255" s="263"/>
      <c r="XEP255" s="314"/>
      <c r="XEQ255" s="314"/>
      <c r="XER255" s="314"/>
      <c r="XES255" s="315"/>
      <c r="XET255" s="314"/>
      <c r="XEU255" s="314"/>
      <c r="XEV255" s="314"/>
      <c r="XEW255" s="314"/>
      <c r="XEX255" s="314"/>
    </row>
    <row r="256" spans="1:53 16265:16379" ht="40.5" hidden="1" customHeight="1" x14ac:dyDescent="0.2">
      <c r="A256" s="362"/>
      <c r="B256" s="374"/>
      <c r="C256" s="356"/>
      <c r="D256" s="359"/>
      <c r="E256" s="356"/>
      <c r="F256" s="364"/>
      <c r="G256" s="275"/>
      <c r="H256" s="275"/>
      <c r="I256" s="168"/>
      <c r="J256" s="364"/>
      <c r="K256" s="364"/>
      <c r="L256" s="375"/>
      <c r="M256" s="364"/>
      <c r="N256" s="364"/>
      <c r="O256" s="365"/>
      <c r="P256" s="364"/>
      <c r="Q256" s="365"/>
      <c r="R256" s="365"/>
      <c r="S256" s="162"/>
      <c r="T256" s="334">
        <f t="shared" si="848"/>
        <v>0</v>
      </c>
      <c r="U256" s="356"/>
      <c r="V256" s="356"/>
      <c r="W256" s="275"/>
      <c r="X256" s="364"/>
      <c r="Y256" s="368"/>
      <c r="Z256" s="335">
        <f t="shared" si="850"/>
        <v>0</v>
      </c>
      <c r="AA256" s="275"/>
      <c r="AB256" s="275"/>
      <c r="AC256" s="368"/>
      <c r="AD256" s="356"/>
      <c r="AE256" s="336">
        <f t="shared" si="853"/>
        <v>0</v>
      </c>
      <c r="AF256" s="275"/>
      <c r="AG256" s="275"/>
      <c r="AH256" s="368"/>
      <c r="AI256" s="356"/>
      <c r="AJ256" s="336">
        <f t="shared" si="856"/>
        <v>0</v>
      </c>
      <c r="AK256" s="275"/>
      <c r="AL256" s="275"/>
      <c r="AM256" s="368"/>
      <c r="AN256" s="356"/>
      <c r="AO256" s="336">
        <f t="shared" si="863"/>
        <v>0</v>
      </c>
      <c r="AP256" s="275"/>
      <c r="AQ256" s="356"/>
      <c r="AR256" s="356"/>
      <c r="AS256" s="357"/>
      <c r="AT256" s="358"/>
      <c r="AU256" s="376"/>
      <c r="AV256" s="359"/>
      <c r="AW256" s="275" t="s">
        <v>90</v>
      </c>
      <c r="AX256" s="275"/>
      <c r="AY256" s="159"/>
      <c r="AZ256" s="159"/>
      <c r="BA256" s="344"/>
      <c r="XAO256" s="314"/>
      <c r="XAP256" s="314"/>
      <c r="XAQ256" s="263"/>
      <c r="XAR256" s="312"/>
      <c r="XAS256" s="263"/>
      <c r="XAT256" s="314"/>
      <c r="XAU256" s="314"/>
      <c r="XAV256" s="314"/>
      <c r="XAW256" s="315"/>
      <c r="XAX256" s="314"/>
      <c r="XAY256" s="314"/>
      <c r="XAZ256" s="314"/>
      <c r="XBA256" s="314"/>
      <c r="XBB256" s="314"/>
      <c r="XBC256" s="314"/>
      <c r="XBD256" s="281"/>
      <c r="XBE256" s="316"/>
      <c r="XBF256" s="317"/>
      <c r="XBG256" s="314"/>
      <c r="XBH256" s="314"/>
      <c r="XBI256" s="314"/>
      <c r="XBJ256" s="314"/>
      <c r="XBK256" s="263"/>
      <c r="XBL256" s="312"/>
      <c r="XBM256" s="263"/>
      <c r="XBN256" s="314"/>
      <c r="XBO256" s="314"/>
      <c r="XBP256" s="314"/>
      <c r="XBQ256" s="315"/>
      <c r="XBR256" s="314"/>
      <c r="XBS256" s="314"/>
      <c r="XBT256" s="314"/>
      <c r="XBU256" s="314"/>
      <c r="XBV256" s="314"/>
      <c r="XBW256" s="281"/>
      <c r="XBX256" s="317"/>
      <c r="XBY256" s="314"/>
      <c r="XBZ256" s="314"/>
      <c r="XCA256" s="318"/>
      <c r="XCB256" s="312"/>
      <c r="XCC256" s="314"/>
      <c r="XCD256" s="314"/>
      <c r="XCE256" s="263"/>
      <c r="XCF256" s="312"/>
      <c r="XCG256" s="263"/>
      <c r="XCH256" s="314"/>
      <c r="XCI256" s="314"/>
      <c r="XCJ256" s="314"/>
      <c r="XCK256" s="315"/>
      <c r="XCL256" s="314"/>
      <c r="XCM256" s="314"/>
      <c r="XCN256" s="314"/>
      <c r="XCO256" s="314"/>
      <c r="XCP256" s="314"/>
      <c r="XCQ256" s="317"/>
      <c r="XCR256" s="314"/>
      <c r="XCS256" s="318"/>
      <c r="XCT256" s="286"/>
      <c r="XCW256" s="314"/>
      <c r="XCX256" s="314"/>
      <c r="XCY256" s="263"/>
      <c r="XCZ256" s="312"/>
      <c r="XDA256" s="263"/>
      <c r="XDB256" s="314"/>
      <c r="XDC256" s="314"/>
      <c r="XDD256" s="314"/>
      <c r="XDE256" s="315"/>
      <c r="XDF256" s="314"/>
      <c r="XDG256" s="314"/>
      <c r="XDH256" s="314"/>
      <c r="XDI256" s="314"/>
      <c r="XDJ256" s="314"/>
      <c r="XDK256" s="314"/>
      <c r="XDL256" s="286"/>
      <c r="XDQ256" s="314"/>
      <c r="XDR256" s="314"/>
      <c r="XDS256" s="263"/>
      <c r="XDT256" s="312"/>
      <c r="XDU256" s="263"/>
      <c r="XDV256" s="314"/>
      <c r="XDW256" s="314"/>
      <c r="XDX256" s="314"/>
      <c r="XDY256" s="315"/>
      <c r="XDZ256" s="314"/>
      <c r="XEA256" s="314"/>
      <c r="XEB256" s="314"/>
      <c r="XEC256" s="314"/>
      <c r="XED256" s="314"/>
      <c r="XEE256" s="286"/>
      <c r="XEK256" s="314"/>
      <c r="XEL256" s="314"/>
      <c r="XEM256" s="263"/>
      <c r="XEN256" s="312"/>
      <c r="XEO256" s="263"/>
      <c r="XEP256" s="314"/>
      <c r="XEQ256" s="314"/>
      <c r="XER256" s="314"/>
      <c r="XES256" s="315"/>
      <c r="XET256" s="314"/>
      <c r="XEU256" s="314"/>
      <c r="XEV256" s="314"/>
      <c r="XEW256" s="314"/>
      <c r="XEX256" s="314"/>
    </row>
    <row r="257" spans="1:53 16265:16378" ht="40.5" hidden="1" customHeight="1" x14ac:dyDescent="0.2">
      <c r="A257" s="362">
        <v>83</v>
      </c>
      <c r="B257" s="374" t="s">
        <v>460</v>
      </c>
      <c r="C257" s="356" t="str">
        <f>+VLOOKUP(B257,$A$770:$B$812,2,0)</f>
        <v>JUAN CARLOS SEPÚLVEDA</v>
      </c>
      <c r="D257" s="359" t="s">
        <v>171</v>
      </c>
      <c r="E257" s="356" t="str">
        <f>IF(D257=$D$740,$E$740,IF(D257=$D$741,$E$741,IF(D257=$D$742,$E$742,IF(D257=$D$743,$E$743,IF(D257=$D$744,$E$744,IF(D257=$D$745,$E$745,IF(D257=$D$746,$E$746,IF(D257=$D$747,$E$747,IF(D257=$D$748,$E$748,IF(D257=$D$749,$E$749,IF(D257=VICERRECTORÍA_ACADÉMICA_,$BF$740,IF(D257=_VICERRECTORÍA_INVESTIGACIONES_INNOVACIÓN_Y_EXTENSIÓN_,$BF$741,IF(D257=PLANEACIÓN_,$BF$742,IF(D257=VICERRECTORÍA_ADMINISTRATIVA_FINANCIERA_,$BF$743,IF(D257=VICERRECTORÍA_RESPONSABILIDAD_SOCIAL_Y_BIENESTAR_UNIVERSITARIO_PDI,$BF$744)))))))))))))))</f>
        <v>Promover y facilitar la interacción con la sociedad contribuyendo a la satisfacción de sus demandas, mediante servicios especializados, programas de educación continuada y de proyección social.</v>
      </c>
      <c r="F257" s="364" t="s">
        <v>276</v>
      </c>
      <c r="G257" s="275" t="s">
        <v>271</v>
      </c>
      <c r="H257" s="275" t="s">
        <v>37</v>
      </c>
      <c r="I257" s="168" t="s">
        <v>1472</v>
      </c>
      <c r="J257" s="364" t="s">
        <v>106</v>
      </c>
      <c r="K257" s="364" t="s">
        <v>1473</v>
      </c>
      <c r="L257" s="375" t="s">
        <v>1474</v>
      </c>
      <c r="M257" s="364" t="s">
        <v>1475</v>
      </c>
      <c r="N257" s="364" t="s">
        <v>128</v>
      </c>
      <c r="O257" s="365">
        <f t="shared" ref="O257" si="1078">IF(N257="ALTA",5,IF(N257="MEDIO ALTA",4,IF(N257="MEDIA",3,IF(N257="MEDIO BAJA",2,IF(N257="BAJA",1,0)))))</f>
        <v>1</v>
      </c>
      <c r="P257" s="364" t="s">
        <v>140</v>
      </c>
      <c r="Q257" s="365">
        <f t="shared" ref="Q257" si="1079">IF(P257="ALTO",5,IF(P257="MEDIO ALTO",4,IF(P257="MEDIO",3,IF(P257="MEDIO BAJO",2,IF(P257="BAJO",1,0)))))</f>
        <v>5</v>
      </c>
      <c r="R257" s="365">
        <f t="shared" si="1012"/>
        <v>5</v>
      </c>
      <c r="S257" s="162" t="s">
        <v>327</v>
      </c>
      <c r="T257" s="334">
        <f t="shared" si="848"/>
        <v>1</v>
      </c>
      <c r="U257" s="356">
        <f t="shared" si="836"/>
        <v>1</v>
      </c>
      <c r="V257" s="356">
        <f t="shared" si="889"/>
        <v>0.6</v>
      </c>
      <c r="W257" s="168" t="s">
        <v>1629</v>
      </c>
      <c r="X257" s="364">
        <f t="shared" ref="X257" si="1080">IF(S257="No_existen",5*$X$10,Y257*$X$10)</f>
        <v>0.2</v>
      </c>
      <c r="Y257" s="368">
        <f t="shared" ref="Y257" si="1081">ROUND(AVERAGEIF(Z257:Z259,"&gt;0"),0)</f>
        <v>4</v>
      </c>
      <c r="Z257" s="335">
        <f t="shared" si="850"/>
        <v>4</v>
      </c>
      <c r="AA257" s="275" t="s">
        <v>330</v>
      </c>
      <c r="AB257" s="275"/>
      <c r="AC257" s="368">
        <f t="shared" ref="AC257" si="1082">IF(S257="No_existen",5*$AC$10,AD257*$AC$10)</f>
        <v>0.15</v>
      </c>
      <c r="AD257" s="356">
        <f t="shared" ref="AD257" si="1083">ROUND(AVERAGEIF(AE257:AE259,"&gt;0"),0)</f>
        <v>1</v>
      </c>
      <c r="AE257" s="336">
        <f t="shared" si="853"/>
        <v>1</v>
      </c>
      <c r="AF257" s="275" t="s">
        <v>307</v>
      </c>
      <c r="AG257" s="275" t="s">
        <v>1592</v>
      </c>
      <c r="AH257" s="368">
        <f t="shared" ref="AH257" si="1084">IF(S257="No_existen",5*$AH$10,AI257*$AH$10)</f>
        <v>0.1</v>
      </c>
      <c r="AI257" s="356">
        <f t="shared" ref="AI257" si="1085">ROUND(AVERAGEIF(AJ257:AJ259,"&gt;0"),0)</f>
        <v>1</v>
      </c>
      <c r="AJ257" s="336">
        <f t="shared" si="856"/>
        <v>1</v>
      </c>
      <c r="AK257" s="275" t="s">
        <v>304</v>
      </c>
      <c r="AL257" s="275" t="s">
        <v>311</v>
      </c>
      <c r="AM257" s="368">
        <f t="shared" ref="AM257" si="1086">IF(S257="No_existen",5*$AM$10,AN257*$AM$10)</f>
        <v>0.1</v>
      </c>
      <c r="AN257" s="356">
        <f t="shared" ref="AN257" si="1087">ROUND(AVERAGEIF(AO257:AO259,"&gt;0"),0)</f>
        <v>1</v>
      </c>
      <c r="AO257" s="336">
        <f t="shared" si="863"/>
        <v>1</v>
      </c>
      <c r="AP257" s="275" t="s">
        <v>592</v>
      </c>
      <c r="AQ257" s="356">
        <f t="shared" ref="AQ257" si="1088">ROUND(AVERAGE(U257,Y257,AD257,AI257,AN257),0)</f>
        <v>2</v>
      </c>
      <c r="AR257" s="356" t="str">
        <f t="shared" ref="AR257" si="1089">IF(AQ257&lt;1.5,"FUERTE",IF(AND(AQ257&gt;=1.5,AQ257&lt;2.5),"ACEPTABLE",IF(AQ257&gt;=5,"INEXISTENTE","DÉBIL")))</f>
        <v>ACEPTABLE</v>
      </c>
      <c r="AS257" s="357">
        <f t="shared" ref="AS257" si="1090">IF(R257=0,0,ROUND((R257*AQ257),0))</f>
        <v>10</v>
      </c>
      <c r="AT257" s="358" t="str">
        <f t="shared" ref="AT257" si="1091">IF(AS257&gt;=36,"GRAVE", IF(AS257&lt;=10, "LEVE", "MODERADO"))</f>
        <v>LEVE</v>
      </c>
      <c r="AU257" s="376" t="s">
        <v>1630</v>
      </c>
      <c r="AV257" s="372">
        <v>1</v>
      </c>
      <c r="AW257" s="275" t="s">
        <v>90</v>
      </c>
      <c r="AX257" s="275"/>
      <c r="AY257" s="159"/>
      <c r="AZ257" s="159"/>
      <c r="BA257" s="344"/>
      <c r="XAO257" s="314"/>
      <c r="XAP257" s="314"/>
      <c r="XAQ257" s="263"/>
      <c r="XAR257" s="312"/>
      <c r="XAS257" s="263"/>
      <c r="XAT257" s="314"/>
      <c r="XAU257" s="314"/>
      <c r="XAV257" s="314"/>
      <c r="XAW257" s="315"/>
      <c r="XAX257" s="314"/>
      <c r="XAY257" s="314"/>
      <c r="XAZ257" s="314"/>
      <c r="XBA257" s="314"/>
      <c r="XBB257" s="314"/>
      <c r="XBC257" s="314"/>
      <c r="XBD257" s="281"/>
      <c r="XBE257" s="316"/>
      <c r="XBF257" s="317"/>
      <c r="XBG257" s="314"/>
      <c r="XBH257" s="314"/>
      <c r="XBI257" s="314"/>
      <c r="XBJ257" s="314"/>
      <c r="XBK257" s="263"/>
      <c r="XBL257" s="312"/>
      <c r="XBM257" s="263"/>
      <c r="XBN257" s="314"/>
      <c r="XBO257" s="314"/>
      <c r="XBP257" s="314"/>
      <c r="XBQ257" s="315"/>
      <c r="XBR257" s="314"/>
      <c r="XBS257" s="314"/>
      <c r="XBT257" s="314"/>
      <c r="XBU257" s="314"/>
      <c r="XBV257" s="314"/>
      <c r="XBW257" s="281"/>
      <c r="XBX257" s="317"/>
      <c r="XBY257" s="314"/>
      <c r="XBZ257" s="314"/>
      <c r="XCA257" s="318"/>
      <c r="XCB257" s="312"/>
      <c r="XCC257" s="314"/>
      <c r="XCD257" s="314"/>
      <c r="XCE257" s="263"/>
      <c r="XCF257" s="312"/>
      <c r="XCG257" s="263"/>
      <c r="XCH257" s="314"/>
      <c r="XCI257" s="314"/>
      <c r="XCJ257" s="314"/>
      <c r="XCK257" s="315"/>
      <c r="XCL257" s="314"/>
      <c r="XCM257" s="314"/>
      <c r="XCN257" s="314"/>
      <c r="XCO257" s="314"/>
      <c r="XCP257" s="314"/>
      <c r="XCQ257" s="317"/>
      <c r="XCR257" s="314"/>
      <c r="XCS257" s="318"/>
      <c r="XCT257" s="286"/>
      <c r="XCW257" s="314"/>
      <c r="XCX257" s="314"/>
      <c r="XCY257" s="263"/>
      <c r="XCZ257" s="312"/>
      <c r="XDA257" s="263"/>
      <c r="XDB257" s="314"/>
      <c r="XDC257" s="314"/>
      <c r="XDD257" s="314"/>
      <c r="XDE257" s="315"/>
      <c r="XDF257" s="314"/>
      <c r="XDG257" s="314"/>
      <c r="XDH257" s="314"/>
      <c r="XDI257" s="314"/>
      <c r="XDJ257" s="314"/>
      <c r="XDK257" s="314"/>
      <c r="XDL257" s="286"/>
      <c r="XDQ257" s="314"/>
      <c r="XDR257" s="314"/>
      <c r="XDS257" s="263"/>
      <c r="XDT257" s="312"/>
      <c r="XDU257" s="263"/>
      <c r="XDV257" s="314"/>
      <c r="XDW257" s="314"/>
      <c r="XDX257" s="314"/>
      <c r="XDY257" s="315"/>
      <c r="XDZ257" s="314"/>
      <c r="XEA257" s="314"/>
      <c r="XEB257" s="314"/>
      <c r="XEC257" s="314"/>
      <c r="XED257" s="314"/>
      <c r="XEE257" s="286"/>
      <c r="XEK257" s="314"/>
      <c r="XEL257" s="314"/>
      <c r="XEM257" s="263"/>
      <c r="XEN257" s="312"/>
      <c r="XEO257" s="263"/>
      <c r="XEP257" s="314"/>
      <c r="XEQ257" s="314"/>
      <c r="XER257" s="314"/>
      <c r="XES257" s="315"/>
      <c r="XET257" s="314"/>
      <c r="XEU257" s="314"/>
      <c r="XEV257" s="314"/>
      <c r="XEW257" s="314"/>
      <c r="XEX257" s="314"/>
    </row>
    <row r="258" spans="1:53 16265:16378" ht="40.5" hidden="1" customHeight="1" x14ac:dyDescent="0.2">
      <c r="A258" s="362"/>
      <c r="B258" s="374"/>
      <c r="C258" s="356"/>
      <c r="D258" s="359"/>
      <c r="E258" s="356"/>
      <c r="F258" s="364"/>
      <c r="G258" s="275"/>
      <c r="H258" s="275"/>
      <c r="I258" s="275"/>
      <c r="J258" s="364"/>
      <c r="K258" s="364"/>
      <c r="L258" s="375"/>
      <c r="M258" s="364"/>
      <c r="N258" s="364"/>
      <c r="O258" s="365"/>
      <c r="P258" s="364"/>
      <c r="Q258" s="365"/>
      <c r="R258" s="365"/>
      <c r="S258" s="162"/>
      <c r="T258" s="334">
        <f t="shared" si="848"/>
        <v>0</v>
      </c>
      <c r="U258" s="356"/>
      <c r="V258" s="356"/>
      <c r="W258" s="275"/>
      <c r="X258" s="364"/>
      <c r="Y258" s="368"/>
      <c r="Z258" s="335">
        <f t="shared" si="850"/>
        <v>0</v>
      </c>
      <c r="AA258" s="275"/>
      <c r="AB258" s="275"/>
      <c r="AC258" s="368"/>
      <c r="AD258" s="356"/>
      <c r="AE258" s="336">
        <f t="shared" si="853"/>
        <v>0</v>
      </c>
      <c r="AF258" s="275"/>
      <c r="AG258" s="275"/>
      <c r="AH258" s="368"/>
      <c r="AI258" s="356"/>
      <c r="AJ258" s="336">
        <f t="shared" si="856"/>
        <v>0</v>
      </c>
      <c r="AK258" s="275"/>
      <c r="AL258" s="275"/>
      <c r="AM258" s="368"/>
      <c r="AN258" s="356"/>
      <c r="AO258" s="336">
        <f t="shared" si="863"/>
        <v>0</v>
      </c>
      <c r="AP258" s="275"/>
      <c r="AQ258" s="356"/>
      <c r="AR258" s="356"/>
      <c r="AS258" s="357"/>
      <c r="AT258" s="358"/>
      <c r="AU258" s="376"/>
      <c r="AV258" s="359"/>
      <c r="AW258" s="275" t="s">
        <v>90</v>
      </c>
      <c r="AX258" s="275"/>
      <c r="AY258" s="159"/>
      <c r="AZ258" s="159"/>
      <c r="BA258" s="344"/>
      <c r="XAO258" s="314"/>
      <c r="XAP258" s="314"/>
      <c r="XAQ258" s="263"/>
      <c r="XAR258" s="312"/>
      <c r="XAS258" s="263"/>
      <c r="XAT258" s="314"/>
      <c r="XAU258" s="314"/>
      <c r="XAV258" s="314"/>
      <c r="XAW258" s="315"/>
      <c r="XAX258" s="314"/>
      <c r="XAY258" s="314"/>
      <c r="XAZ258" s="314"/>
      <c r="XBA258" s="314"/>
      <c r="XBB258" s="314"/>
      <c r="XBC258" s="314"/>
      <c r="XBD258" s="281"/>
      <c r="XBE258" s="316"/>
      <c r="XBF258" s="317"/>
      <c r="XBG258" s="314"/>
      <c r="XBH258" s="314"/>
      <c r="XBI258" s="314"/>
      <c r="XBJ258" s="314"/>
      <c r="XBK258" s="263"/>
      <c r="XBL258" s="312"/>
      <c r="XBM258" s="263"/>
      <c r="XBN258" s="314"/>
      <c r="XBO258" s="314"/>
      <c r="XBP258" s="314"/>
      <c r="XBQ258" s="315"/>
      <c r="XBR258" s="314"/>
      <c r="XBS258" s="314"/>
      <c r="XBT258" s="314"/>
      <c r="XBU258" s="314"/>
      <c r="XBV258" s="314"/>
      <c r="XBW258" s="281"/>
      <c r="XBX258" s="317"/>
      <c r="XBY258" s="314"/>
      <c r="XBZ258" s="314"/>
      <c r="XCA258" s="318"/>
      <c r="XCB258" s="312"/>
      <c r="XCC258" s="314"/>
      <c r="XCD258" s="314"/>
      <c r="XCE258" s="263"/>
      <c r="XCF258" s="312"/>
      <c r="XCG258" s="263"/>
      <c r="XCH258" s="314"/>
      <c r="XCI258" s="314"/>
      <c r="XCJ258" s="314"/>
      <c r="XCK258" s="315"/>
      <c r="XCL258" s="314"/>
      <c r="XCM258" s="314"/>
      <c r="XCN258" s="314"/>
      <c r="XCO258" s="314"/>
      <c r="XCP258" s="314"/>
      <c r="XCQ258" s="317"/>
      <c r="XCR258" s="314"/>
      <c r="XCS258" s="318"/>
      <c r="XCT258" s="286"/>
      <c r="XCW258" s="314"/>
      <c r="XCX258" s="314"/>
      <c r="XCY258" s="263"/>
      <c r="XCZ258" s="312"/>
      <c r="XDA258" s="263"/>
      <c r="XDB258" s="314"/>
      <c r="XDC258" s="314"/>
      <c r="XDD258" s="314"/>
      <c r="XDE258" s="315"/>
      <c r="XDF258" s="314"/>
      <c r="XDG258" s="314"/>
      <c r="XDH258" s="314"/>
      <c r="XDI258" s="314"/>
      <c r="XDJ258" s="314"/>
      <c r="XDK258" s="314"/>
      <c r="XDL258" s="286"/>
      <c r="XDQ258" s="314"/>
      <c r="XDR258" s="314"/>
      <c r="XDS258" s="263"/>
      <c r="XDT258" s="312"/>
      <c r="XDU258" s="263"/>
      <c r="XDV258" s="314"/>
      <c r="XDW258" s="314"/>
      <c r="XDX258" s="314"/>
      <c r="XDY258" s="315"/>
      <c r="XDZ258" s="314"/>
      <c r="XEA258" s="314"/>
      <c r="XEB258" s="314"/>
      <c r="XEC258" s="314"/>
      <c r="XED258" s="314"/>
      <c r="XEE258" s="286"/>
      <c r="XEK258" s="314"/>
      <c r="XEL258" s="314"/>
      <c r="XEM258" s="263"/>
      <c r="XEN258" s="312"/>
      <c r="XEO258" s="263"/>
      <c r="XEP258" s="314"/>
      <c r="XEQ258" s="314"/>
      <c r="XER258" s="314"/>
      <c r="XES258" s="315"/>
      <c r="XET258" s="314"/>
      <c r="XEU258" s="314"/>
      <c r="XEV258" s="314"/>
      <c r="XEW258" s="314"/>
      <c r="XEX258" s="314"/>
    </row>
    <row r="259" spans="1:53 16265:16378" ht="40.5" hidden="1" customHeight="1" x14ac:dyDescent="0.2">
      <c r="A259" s="362"/>
      <c r="B259" s="374"/>
      <c r="C259" s="356"/>
      <c r="D259" s="359"/>
      <c r="E259" s="356"/>
      <c r="F259" s="364"/>
      <c r="G259" s="275"/>
      <c r="H259" s="275"/>
      <c r="I259" s="275"/>
      <c r="J259" s="364"/>
      <c r="K259" s="364"/>
      <c r="L259" s="375"/>
      <c r="M259" s="364"/>
      <c r="N259" s="364"/>
      <c r="O259" s="365"/>
      <c r="P259" s="364"/>
      <c r="Q259" s="365"/>
      <c r="R259" s="365"/>
      <c r="S259" s="162"/>
      <c r="T259" s="334">
        <f t="shared" si="848"/>
        <v>0</v>
      </c>
      <c r="U259" s="356"/>
      <c r="V259" s="356"/>
      <c r="W259" s="275"/>
      <c r="X259" s="364"/>
      <c r="Y259" s="368"/>
      <c r="Z259" s="335">
        <f t="shared" si="850"/>
        <v>0</v>
      </c>
      <c r="AA259" s="275"/>
      <c r="AB259" s="275"/>
      <c r="AC259" s="368"/>
      <c r="AD259" s="356"/>
      <c r="AE259" s="336">
        <f t="shared" si="853"/>
        <v>0</v>
      </c>
      <c r="AF259" s="275"/>
      <c r="AG259" s="275"/>
      <c r="AH259" s="368"/>
      <c r="AI259" s="356"/>
      <c r="AJ259" s="336">
        <f t="shared" si="856"/>
        <v>0</v>
      </c>
      <c r="AK259" s="275"/>
      <c r="AL259" s="275"/>
      <c r="AM259" s="368"/>
      <c r="AN259" s="356"/>
      <c r="AO259" s="336">
        <f t="shared" si="863"/>
        <v>0</v>
      </c>
      <c r="AP259" s="275"/>
      <c r="AQ259" s="356"/>
      <c r="AR259" s="356"/>
      <c r="AS259" s="357"/>
      <c r="AT259" s="358"/>
      <c r="AU259" s="376"/>
      <c r="AV259" s="359"/>
      <c r="AW259" s="275" t="s">
        <v>90</v>
      </c>
      <c r="AX259" s="275"/>
      <c r="AY259" s="159"/>
      <c r="AZ259" s="159"/>
      <c r="BA259" s="344"/>
      <c r="XAO259" s="314"/>
      <c r="XAP259" s="314"/>
      <c r="XAQ259" s="263"/>
      <c r="XAR259" s="312"/>
      <c r="XAS259" s="263"/>
      <c r="XAT259" s="314"/>
      <c r="XAU259" s="314"/>
      <c r="XAV259" s="314"/>
      <c r="XAW259" s="315"/>
      <c r="XAX259" s="314"/>
      <c r="XAY259" s="314"/>
      <c r="XAZ259" s="314"/>
      <c r="XBA259" s="314"/>
      <c r="XBB259" s="314"/>
      <c r="XBC259" s="314"/>
      <c r="XBD259" s="281"/>
      <c r="XBE259" s="316"/>
      <c r="XBF259" s="317"/>
      <c r="XBG259" s="314"/>
      <c r="XBH259" s="314"/>
      <c r="XBI259" s="314"/>
      <c r="XBJ259" s="314"/>
      <c r="XBK259" s="263"/>
      <c r="XBL259" s="312"/>
      <c r="XBM259" s="263"/>
      <c r="XBN259" s="314"/>
      <c r="XBO259" s="314"/>
      <c r="XBP259" s="314"/>
      <c r="XBQ259" s="315"/>
      <c r="XBR259" s="314"/>
      <c r="XBS259" s="314"/>
      <c r="XBT259" s="314"/>
      <c r="XBU259" s="314"/>
      <c r="XBV259" s="314"/>
      <c r="XBW259" s="281"/>
      <c r="XBX259" s="317"/>
      <c r="XBY259" s="314"/>
      <c r="XBZ259" s="314"/>
      <c r="XCA259" s="318"/>
      <c r="XCB259" s="312"/>
      <c r="XCC259" s="314"/>
      <c r="XCD259" s="314"/>
      <c r="XCE259" s="263"/>
      <c r="XCF259" s="312"/>
      <c r="XCG259" s="263"/>
      <c r="XCH259" s="314"/>
      <c r="XCI259" s="314"/>
      <c r="XCJ259" s="314"/>
      <c r="XCK259" s="315"/>
      <c r="XCL259" s="314"/>
      <c r="XCM259" s="314"/>
      <c r="XCN259" s="314"/>
      <c r="XCO259" s="314"/>
      <c r="XCP259" s="314"/>
      <c r="XCQ259" s="317"/>
      <c r="XCR259" s="314"/>
      <c r="XCS259" s="318"/>
      <c r="XCT259" s="286"/>
      <c r="XCW259" s="314"/>
      <c r="XCX259" s="314"/>
      <c r="XCY259" s="263"/>
      <c r="XCZ259" s="312"/>
      <c r="XDA259" s="263"/>
      <c r="XDB259" s="314"/>
      <c r="XDC259" s="314"/>
      <c r="XDD259" s="314"/>
      <c r="XDE259" s="315"/>
      <c r="XDF259" s="314"/>
      <c r="XDG259" s="314"/>
      <c r="XDH259" s="314"/>
      <c r="XDI259" s="314"/>
      <c r="XDJ259" s="314"/>
      <c r="XDK259" s="314"/>
      <c r="XDL259" s="286"/>
      <c r="XDQ259" s="314"/>
      <c r="XDR259" s="314"/>
      <c r="XDS259" s="263"/>
      <c r="XDT259" s="312"/>
      <c r="XDU259" s="263"/>
      <c r="XDV259" s="314"/>
      <c r="XDW259" s="314"/>
      <c r="XDX259" s="314"/>
      <c r="XDY259" s="315"/>
      <c r="XDZ259" s="314"/>
      <c r="XEA259" s="314"/>
      <c r="XEB259" s="314"/>
      <c r="XEC259" s="314"/>
      <c r="XED259" s="314"/>
      <c r="XEE259" s="286"/>
      <c r="XEK259" s="314"/>
      <c r="XEL259" s="314"/>
      <c r="XEM259" s="263"/>
      <c r="XEN259" s="312"/>
      <c r="XEO259" s="263"/>
      <c r="XEP259" s="314"/>
      <c r="XEQ259" s="314"/>
      <c r="XER259" s="314"/>
      <c r="XES259" s="315"/>
      <c r="XET259" s="314"/>
      <c r="XEU259" s="314"/>
      <c r="XEV259" s="314"/>
      <c r="XEW259" s="314"/>
      <c r="XEX259" s="314"/>
    </row>
    <row r="260" spans="1:53 16265:16378" ht="40.5" hidden="1" customHeight="1" x14ac:dyDescent="0.2">
      <c r="A260" s="362">
        <v>84</v>
      </c>
      <c r="B260" s="374" t="s">
        <v>460</v>
      </c>
      <c r="C260" s="356" t="str">
        <f>+VLOOKUP(B260,$A$770:$B$812,2,0)</f>
        <v>JUAN CARLOS SEPÚLVEDA</v>
      </c>
      <c r="D260" s="359" t="s">
        <v>171</v>
      </c>
      <c r="E260" s="356" t="str">
        <f>IF(D260=$D$740,$E$740,IF(D260=$D$741,$E$741,IF(D260=$D$742,$E$742,IF(D260=$D$743,$E$743,IF(D260=$D$744,$E$744,IF(D260=$D$745,$E$745,IF(D260=$D$746,$E$746,IF(D260=$D$747,$E$747,IF(D260=$D$748,$E$748,IF(D260=$D$749,$E$749,IF(D260=VICERRECTORÍA_ACADÉMICA_,$BF$740,IF(D260=_VICERRECTORÍA_INVESTIGACIONES_INNOVACIÓN_Y_EXTENSIÓN_,$BF$741,IF(D260=PLANEACIÓN_,$BF$742,IF(D260=VICERRECTORÍA_ADMINISTRATIVA_FINANCIERA_,$BF$743,IF(D260=VICERRECTORÍA_RESPONSABILIDAD_SOCIAL_Y_BIENESTAR_UNIVERSITARIO_PDI,$BF$744)))))))))))))))</f>
        <v>Promover y facilitar la interacción con la sociedad contribuyendo a la satisfacción de sus demandas, mediante servicios especializados, programas de educación continuada y de proyección social.</v>
      </c>
      <c r="F260" s="364" t="s">
        <v>276</v>
      </c>
      <c r="G260" s="275" t="s">
        <v>271</v>
      </c>
      <c r="H260" s="275" t="s">
        <v>38</v>
      </c>
      <c r="I260" s="162" t="s">
        <v>1478</v>
      </c>
      <c r="J260" s="364" t="s">
        <v>106</v>
      </c>
      <c r="K260" s="364" t="s">
        <v>1631</v>
      </c>
      <c r="L260" s="375" t="s">
        <v>1480</v>
      </c>
      <c r="M260" s="364" t="s">
        <v>1481</v>
      </c>
      <c r="N260" s="364" t="s">
        <v>128</v>
      </c>
      <c r="O260" s="365">
        <f t="shared" ref="O260" si="1092">IF(N260="ALTA",5,IF(N260="MEDIO ALTA",4,IF(N260="MEDIA",3,IF(N260="MEDIO BAJA",2,IF(N260="BAJA",1,0)))))</f>
        <v>1</v>
      </c>
      <c r="P260" s="364" t="s">
        <v>141</v>
      </c>
      <c r="Q260" s="365">
        <f t="shared" ref="Q260" si="1093">IF(P260="ALTO",5,IF(P260="MEDIO ALTO",4,IF(P260="MEDIO",3,IF(P260="MEDIO BAJO",2,IF(P260="BAJO",1,0)))))</f>
        <v>3</v>
      </c>
      <c r="R260" s="365">
        <f t="shared" si="1012"/>
        <v>3</v>
      </c>
      <c r="S260" s="162" t="s">
        <v>327</v>
      </c>
      <c r="T260" s="334">
        <f t="shared" si="848"/>
        <v>1</v>
      </c>
      <c r="U260" s="356">
        <f t="shared" si="836"/>
        <v>1</v>
      </c>
      <c r="V260" s="356">
        <f t="shared" si="889"/>
        <v>0.6</v>
      </c>
      <c r="W260" s="168" t="s">
        <v>1632</v>
      </c>
      <c r="X260" s="364">
        <f>IF(S260="No_existen",5*$X$10,Y260*$X$10)</f>
        <v>0.2</v>
      </c>
      <c r="Y260" s="368">
        <f t="shared" ref="Y260" si="1094">ROUND(AVERAGEIF(Z260:Z262,"&gt;0"),0)</f>
        <v>4</v>
      </c>
      <c r="Z260" s="335">
        <f t="shared" si="850"/>
        <v>4</v>
      </c>
      <c r="AA260" s="275" t="s">
        <v>330</v>
      </c>
      <c r="AB260" s="275"/>
      <c r="AC260" s="368">
        <f t="shared" ref="AC260" si="1095">IF(S260="No_existen",5*$AC$10,AD260*$AC$10)</f>
        <v>0.15</v>
      </c>
      <c r="AD260" s="356">
        <f t="shared" ref="AD260" si="1096">ROUND(AVERAGEIF(AE260:AE262,"&gt;0"),0)</f>
        <v>1</v>
      </c>
      <c r="AE260" s="336">
        <f t="shared" si="853"/>
        <v>1</v>
      </c>
      <c r="AF260" s="275" t="s">
        <v>307</v>
      </c>
      <c r="AG260" s="275" t="s">
        <v>1592</v>
      </c>
      <c r="AH260" s="368">
        <f t="shared" ref="AH260" si="1097">IF(S260="No_existen",5*$AH$10,AI260*$AH$10)</f>
        <v>0.1</v>
      </c>
      <c r="AI260" s="356">
        <f t="shared" ref="AI260" si="1098">ROUND(AVERAGEIF(AJ260:AJ262,"&gt;0"),0)</f>
        <v>1</v>
      </c>
      <c r="AJ260" s="336">
        <f t="shared" si="856"/>
        <v>1</v>
      </c>
      <c r="AK260" s="275" t="s">
        <v>304</v>
      </c>
      <c r="AL260" s="275" t="s">
        <v>318</v>
      </c>
      <c r="AM260" s="368">
        <f t="shared" ref="AM260" si="1099">IF(S260="No_existen",5*$AM$10,AN260*$AM$10)</f>
        <v>0.1</v>
      </c>
      <c r="AN260" s="356">
        <f t="shared" ref="AN260" si="1100">ROUND(AVERAGEIF(AO260:AO262,"&gt;0"),0)</f>
        <v>1</v>
      </c>
      <c r="AO260" s="336">
        <f t="shared" si="863"/>
        <v>1</v>
      </c>
      <c r="AP260" s="275" t="s">
        <v>592</v>
      </c>
      <c r="AQ260" s="356">
        <f t="shared" ref="AQ260" si="1101">ROUND(AVERAGE(U260,Y260,AD260,AI260,AN260),0)</f>
        <v>2</v>
      </c>
      <c r="AR260" s="356" t="str">
        <f t="shared" ref="AR260" si="1102">IF(AQ260&lt;1.5,"FUERTE",IF(AND(AQ260&gt;=1.5,AQ260&lt;2.5),"ACEPTABLE",IF(AQ260&gt;=5,"INEXISTENTE","DÉBIL")))</f>
        <v>ACEPTABLE</v>
      </c>
      <c r="AS260" s="357">
        <f t="shared" ref="AS260" si="1103">IF(R260=0,0,ROUND((R260*AQ260),0))</f>
        <v>6</v>
      </c>
      <c r="AT260" s="358" t="str">
        <f t="shared" ref="AT260" si="1104">IF(AS260&gt;=36,"GRAVE", IF(AS260&lt;=10, "LEVE", "MODERADO"))</f>
        <v>LEVE</v>
      </c>
      <c r="AU260" s="359" t="s">
        <v>1633</v>
      </c>
      <c r="AV260" s="372">
        <v>0</v>
      </c>
      <c r="AW260" s="275" t="s">
        <v>90</v>
      </c>
      <c r="AX260" s="275"/>
      <c r="AY260" s="159"/>
      <c r="AZ260" s="159"/>
      <c r="BA260" s="344"/>
      <c r="XAO260" s="314"/>
      <c r="XAP260" s="314"/>
      <c r="XAQ260" s="263"/>
      <c r="XAR260" s="312"/>
      <c r="XAS260" s="263"/>
      <c r="XAT260" s="314"/>
      <c r="XAU260" s="314"/>
      <c r="XAV260" s="314"/>
      <c r="XAW260" s="315"/>
      <c r="XAX260" s="314"/>
      <c r="XAY260" s="314"/>
      <c r="XAZ260" s="314"/>
      <c r="XBA260" s="314"/>
      <c r="XBB260" s="314"/>
      <c r="XBC260" s="314"/>
      <c r="XBD260" s="281"/>
      <c r="XBE260" s="316"/>
      <c r="XBF260" s="317"/>
      <c r="XBG260" s="314"/>
      <c r="XBH260" s="314"/>
      <c r="XBI260" s="314"/>
      <c r="XBJ260" s="314"/>
      <c r="XBK260" s="263"/>
      <c r="XBL260" s="312"/>
      <c r="XBM260" s="263"/>
      <c r="XBN260" s="314"/>
      <c r="XBO260" s="314"/>
      <c r="XBP260" s="314"/>
      <c r="XBQ260" s="315"/>
      <c r="XBR260" s="314"/>
      <c r="XBS260" s="314"/>
      <c r="XBT260" s="314"/>
      <c r="XBU260" s="314"/>
      <c r="XBV260" s="314"/>
      <c r="XBW260" s="281"/>
      <c r="XBX260" s="317"/>
      <c r="XBY260" s="314"/>
      <c r="XBZ260" s="314"/>
      <c r="XCA260" s="318"/>
      <c r="XCB260" s="312"/>
      <c r="XCC260" s="314"/>
      <c r="XCD260" s="314"/>
      <c r="XCE260" s="263"/>
      <c r="XCF260" s="312"/>
      <c r="XCG260" s="263"/>
      <c r="XCH260" s="314"/>
      <c r="XCI260" s="314"/>
      <c r="XCJ260" s="314"/>
      <c r="XCK260" s="315"/>
      <c r="XCL260" s="314"/>
      <c r="XCM260" s="314"/>
      <c r="XCN260" s="314"/>
      <c r="XCO260" s="314"/>
      <c r="XCP260" s="314"/>
      <c r="XCQ260" s="317"/>
      <c r="XCR260" s="314"/>
      <c r="XCS260" s="318"/>
      <c r="XCT260" s="286"/>
      <c r="XCW260" s="314"/>
      <c r="XCX260" s="314"/>
      <c r="XCY260" s="263"/>
      <c r="XCZ260" s="312"/>
      <c r="XDA260" s="263"/>
      <c r="XDB260" s="314"/>
      <c r="XDC260" s="314"/>
      <c r="XDD260" s="314"/>
      <c r="XDE260" s="315"/>
      <c r="XDF260" s="314"/>
      <c r="XDG260" s="314"/>
      <c r="XDH260" s="314"/>
      <c r="XDI260" s="314"/>
      <c r="XDJ260" s="314"/>
      <c r="XDK260" s="314"/>
      <c r="XDL260" s="286"/>
      <c r="XDQ260" s="314"/>
      <c r="XDR260" s="314"/>
      <c r="XDS260" s="263"/>
      <c r="XDT260" s="312"/>
      <c r="XDU260" s="263"/>
      <c r="XDV260" s="314"/>
      <c r="XDW260" s="314"/>
      <c r="XDX260" s="314"/>
      <c r="XDY260" s="315"/>
      <c r="XDZ260" s="314"/>
      <c r="XEA260" s="314"/>
      <c r="XEB260" s="314"/>
      <c r="XEC260" s="314"/>
      <c r="XED260" s="314"/>
      <c r="XEE260" s="286"/>
      <c r="XEK260" s="314"/>
      <c r="XEL260" s="314"/>
      <c r="XEM260" s="263"/>
      <c r="XEN260" s="312"/>
      <c r="XEO260" s="263"/>
      <c r="XEP260" s="314"/>
      <c r="XEQ260" s="314"/>
      <c r="XER260" s="314"/>
      <c r="XES260" s="315"/>
      <c r="XET260" s="314"/>
      <c r="XEU260" s="314"/>
      <c r="XEV260" s="314"/>
      <c r="XEW260" s="314"/>
      <c r="XEX260" s="314"/>
    </row>
    <row r="261" spans="1:53 16265:16378" ht="40.5" hidden="1" customHeight="1" x14ac:dyDescent="0.2">
      <c r="A261" s="362"/>
      <c r="B261" s="374"/>
      <c r="C261" s="356"/>
      <c r="D261" s="359"/>
      <c r="E261" s="356"/>
      <c r="F261" s="364"/>
      <c r="G261" s="275"/>
      <c r="H261" s="275"/>
      <c r="I261" s="275"/>
      <c r="J261" s="364"/>
      <c r="K261" s="364"/>
      <c r="L261" s="375"/>
      <c r="M261" s="364"/>
      <c r="N261" s="364"/>
      <c r="O261" s="365"/>
      <c r="P261" s="364"/>
      <c r="Q261" s="365"/>
      <c r="R261" s="365"/>
      <c r="S261" s="162"/>
      <c r="T261" s="334">
        <f t="shared" si="848"/>
        <v>0</v>
      </c>
      <c r="U261" s="356"/>
      <c r="V261" s="356"/>
      <c r="W261" s="275"/>
      <c r="X261" s="364"/>
      <c r="Y261" s="368"/>
      <c r="Z261" s="335">
        <f t="shared" si="850"/>
        <v>0</v>
      </c>
      <c r="AA261" s="275"/>
      <c r="AB261" s="275"/>
      <c r="AC261" s="368"/>
      <c r="AD261" s="356"/>
      <c r="AE261" s="336">
        <f t="shared" si="853"/>
        <v>0</v>
      </c>
      <c r="AF261" s="275"/>
      <c r="AG261" s="275"/>
      <c r="AH261" s="368"/>
      <c r="AI261" s="356"/>
      <c r="AJ261" s="336">
        <f t="shared" si="856"/>
        <v>0</v>
      </c>
      <c r="AK261" s="275"/>
      <c r="AL261" s="275"/>
      <c r="AM261" s="368"/>
      <c r="AN261" s="356"/>
      <c r="AO261" s="336">
        <f t="shared" si="863"/>
        <v>0</v>
      </c>
      <c r="AP261" s="275"/>
      <c r="AQ261" s="356"/>
      <c r="AR261" s="356"/>
      <c r="AS261" s="357"/>
      <c r="AT261" s="358"/>
      <c r="AU261" s="359"/>
      <c r="AV261" s="359"/>
      <c r="AW261" s="275" t="s">
        <v>90</v>
      </c>
      <c r="AX261" s="275"/>
      <c r="AY261" s="159"/>
      <c r="AZ261" s="159"/>
      <c r="BA261" s="344"/>
      <c r="XAO261" s="314"/>
      <c r="XAP261" s="314"/>
      <c r="XAQ261" s="263"/>
      <c r="XAR261" s="312"/>
      <c r="XAS261" s="263"/>
      <c r="XAT261" s="314"/>
      <c r="XAU261" s="314"/>
      <c r="XAV261" s="314"/>
      <c r="XAW261" s="315"/>
      <c r="XAX261" s="314"/>
      <c r="XAY261" s="314"/>
      <c r="XAZ261" s="314"/>
      <c r="XBA261" s="314"/>
      <c r="XBB261" s="314"/>
      <c r="XBC261" s="314"/>
      <c r="XBD261" s="281"/>
      <c r="XBE261" s="316"/>
      <c r="XBF261" s="317"/>
      <c r="XBG261" s="314"/>
      <c r="XBH261" s="314"/>
      <c r="XBI261" s="314"/>
      <c r="XBJ261" s="314"/>
      <c r="XBK261" s="263"/>
      <c r="XBL261" s="312"/>
      <c r="XBM261" s="263"/>
      <c r="XBN261" s="314"/>
      <c r="XBO261" s="314"/>
      <c r="XBP261" s="314"/>
      <c r="XBQ261" s="315"/>
      <c r="XBR261" s="314"/>
      <c r="XBS261" s="314"/>
      <c r="XBT261" s="314"/>
      <c r="XBU261" s="314"/>
      <c r="XBV261" s="314"/>
      <c r="XBW261" s="281"/>
      <c r="XBX261" s="317"/>
      <c r="XBY261" s="314"/>
      <c r="XBZ261" s="314"/>
      <c r="XCA261" s="318"/>
      <c r="XCB261" s="312"/>
      <c r="XCC261" s="314"/>
      <c r="XCD261" s="314"/>
      <c r="XCE261" s="263"/>
      <c r="XCF261" s="312"/>
      <c r="XCG261" s="263"/>
      <c r="XCH261" s="314"/>
      <c r="XCI261" s="314"/>
      <c r="XCJ261" s="314"/>
      <c r="XCK261" s="315"/>
      <c r="XCL261" s="314"/>
      <c r="XCM261" s="314"/>
      <c r="XCN261" s="314"/>
      <c r="XCO261" s="314"/>
      <c r="XCP261" s="314"/>
      <c r="XCQ261" s="317"/>
      <c r="XCR261" s="314"/>
      <c r="XCS261" s="318"/>
      <c r="XCT261" s="286"/>
      <c r="XCW261" s="314"/>
      <c r="XCX261" s="314"/>
      <c r="XCY261" s="263"/>
      <c r="XCZ261" s="312"/>
      <c r="XDA261" s="263"/>
      <c r="XDB261" s="314"/>
      <c r="XDC261" s="314"/>
      <c r="XDD261" s="314"/>
      <c r="XDE261" s="315"/>
      <c r="XDF261" s="314"/>
      <c r="XDG261" s="314"/>
      <c r="XDH261" s="314"/>
      <c r="XDI261" s="314"/>
      <c r="XDJ261" s="314"/>
      <c r="XDK261" s="314"/>
      <c r="XDL261" s="286"/>
      <c r="XDQ261" s="314"/>
      <c r="XDR261" s="314"/>
      <c r="XDS261" s="263"/>
      <c r="XDT261" s="312"/>
      <c r="XDU261" s="263"/>
      <c r="XDV261" s="314"/>
      <c r="XDW261" s="314"/>
      <c r="XDX261" s="314"/>
      <c r="XDY261" s="315"/>
      <c r="XDZ261" s="314"/>
      <c r="XEA261" s="314"/>
      <c r="XEB261" s="314"/>
      <c r="XEC261" s="314"/>
      <c r="XED261" s="314"/>
      <c r="XEE261" s="286"/>
      <c r="XEK261" s="314"/>
      <c r="XEL261" s="314"/>
      <c r="XEM261" s="263"/>
      <c r="XEN261" s="312"/>
      <c r="XEO261" s="263"/>
      <c r="XEP261" s="314"/>
      <c r="XEQ261" s="314"/>
      <c r="XER261" s="314"/>
      <c r="XES261" s="315"/>
      <c r="XET261" s="314"/>
      <c r="XEU261" s="314"/>
      <c r="XEV261" s="314"/>
      <c r="XEW261" s="314"/>
      <c r="XEX261" s="314"/>
    </row>
    <row r="262" spans="1:53 16265:16378" ht="40.5" hidden="1" customHeight="1" x14ac:dyDescent="0.2">
      <c r="A262" s="362"/>
      <c r="B262" s="374"/>
      <c r="C262" s="356"/>
      <c r="D262" s="359"/>
      <c r="E262" s="356"/>
      <c r="F262" s="364"/>
      <c r="G262" s="275"/>
      <c r="H262" s="275"/>
      <c r="I262" s="275"/>
      <c r="J262" s="364"/>
      <c r="K262" s="364"/>
      <c r="L262" s="375"/>
      <c r="M262" s="364"/>
      <c r="N262" s="364"/>
      <c r="O262" s="365"/>
      <c r="P262" s="364"/>
      <c r="Q262" s="365"/>
      <c r="R262" s="365"/>
      <c r="S262" s="162"/>
      <c r="T262" s="334">
        <f t="shared" si="848"/>
        <v>0</v>
      </c>
      <c r="U262" s="356"/>
      <c r="V262" s="356"/>
      <c r="W262" s="275"/>
      <c r="X262" s="364"/>
      <c r="Y262" s="368"/>
      <c r="Z262" s="335">
        <f t="shared" si="850"/>
        <v>0</v>
      </c>
      <c r="AA262" s="275"/>
      <c r="AB262" s="275"/>
      <c r="AC262" s="368"/>
      <c r="AD262" s="356"/>
      <c r="AE262" s="336">
        <f t="shared" si="853"/>
        <v>0</v>
      </c>
      <c r="AF262" s="275"/>
      <c r="AG262" s="275"/>
      <c r="AH262" s="368"/>
      <c r="AI262" s="356"/>
      <c r="AJ262" s="336">
        <f t="shared" si="856"/>
        <v>0</v>
      </c>
      <c r="AK262" s="275"/>
      <c r="AL262" s="275"/>
      <c r="AM262" s="368"/>
      <c r="AN262" s="356"/>
      <c r="AO262" s="336">
        <f t="shared" si="863"/>
        <v>0</v>
      </c>
      <c r="AP262" s="275"/>
      <c r="AQ262" s="356"/>
      <c r="AR262" s="356"/>
      <c r="AS262" s="357"/>
      <c r="AT262" s="358"/>
      <c r="AU262" s="359"/>
      <c r="AV262" s="359"/>
      <c r="AW262" s="275" t="s">
        <v>90</v>
      </c>
      <c r="AX262" s="275"/>
      <c r="AY262" s="159"/>
      <c r="AZ262" s="159"/>
      <c r="BA262" s="344"/>
      <c r="XAO262" s="314"/>
      <c r="XAP262" s="314"/>
      <c r="XAQ262" s="263"/>
      <c r="XAR262" s="312"/>
      <c r="XAS262" s="263"/>
      <c r="XAT262" s="314"/>
      <c r="XAU262" s="314"/>
      <c r="XAV262" s="314"/>
      <c r="XAW262" s="315"/>
      <c r="XAX262" s="314"/>
      <c r="XAY262" s="314"/>
      <c r="XAZ262" s="314"/>
      <c r="XBA262" s="314"/>
      <c r="XBB262" s="314"/>
      <c r="XBC262" s="314"/>
      <c r="XBD262" s="281"/>
      <c r="XBE262" s="316"/>
      <c r="XBF262" s="317"/>
      <c r="XBG262" s="314"/>
      <c r="XBH262" s="314"/>
      <c r="XBI262" s="314"/>
      <c r="XBJ262" s="314"/>
      <c r="XBK262" s="263"/>
      <c r="XBL262" s="312"/>
      <c r="XBM262" s="263"/>
      <c r="XBN262" s="314"/>
      <c r="XBO262" s="314"/>
      <c r="XBP262" s="314"/>
      <c r="XBQ262" s="315"/>
      <c r="XBR262" s="314"/>
      <c r="XBS262" s="314"/>
      <c r="XBT262" s="314"/>
      <c r="XBU262" s="314"/>
      <c r="XBV262" s="314"/>
      <c r="XBW262" s="281"/>
      <c r="XBX262" s="317"/>
      <c r="XBY262" s="314"/>
      <c r="XBZ262" s="314"/>
      <c r="XCA262" s="318"/>
      <c r="XCB262" s="312"/>
      <c r="XCC262" s="314"/>
      <c r="XCD262" s="314"/>
      <c r="XCE262" s="263"/>
      <c r="XCF262" s="312"/>
      <c r="XCG262" s="263"/>
      <c r="XCH262" s="314"/>
      <c r="XCI262" s="314"/>
      <c r="XCJ262" s="314"/>
      <c r="XCK262" s="315"/>
      <c r="XCL262" s="314"/>
      <c r="XCM262" s="314"/>
      <c r="XCN262" s="314"/>
      <c r="XCO262" s="314"/>
      <c r="XCP262" s="314"/>
      <c r="XCQ262" s="317"/>
      <c r="XCR262" s="314"/>
      <c r="XCS262" s="318"/>
      <c r="XCT262" s="286"/>
      <c r="XCW262" s="314"/>
      <c r="XCX262" s="314"/>
      <c r="XCY262" s="263"/>
      <c r="XCZ262" s="312"/>
      <c r="XDA262" s="263"/>
      <c r="XDB262" s="314"/>
      <c r="XDC262" s="314"/>
      <c r="XDD262" s="314"/>
      <c r="XDE262" s="315"/>
      <c r="XDF262" s="314"/>
      <c r="XDG262" s="314"/>
      <c r="XDH262" s="314"/>
      <c r="XDI262" s="314"/>
      <c r="XDJ262" s="314"/>
      <c r="XDK262" s="314"/>
      <c r="XDL262" s="286"/>
      <c r="XDQ262" s="314"/>
      <c r="XDR262" s="314"/>
      <c r="XDS262" s="263"/>
      <c r="XDT262" s="312"/>
      <c r="XDU262" s="263"/>
      <c r="XDV262" s="314"/>
      <c r="XDW262" s="314"/>
      <c r="XDX262" s="314"/>
      <c r="XDY262" s="315"/>
      <c r="XDZ262" s="314"/>
      <c r="XEA262" s="314"/>
      <c r="XEB262" s="314"/>
      <c r="XEC262" s="314"/>
      <c r="XED262" s="314"/>
      <c r="XEE262" s="286"/>
      <c r="XEK262" s="314"/>
      <c r="XEL262" s="314"/>
      <c r="XEM262" s="263"/>
      <c r="XEN262" s="312"/>
      <c r="XEO262" s="263"/>
      <c r="XEP262" s="314"/>
      <c r="XEQ262" s="314"/>
      <c r="XER262" s="314"/>
      <c r="XES262" s="315"/>
      <c r="XET262" s="314"/>
      <c r="XEU262" s="314"/>
      <c r="XEV262" s="314"/>
      <c r="XEW262" s="314"/>
      <c r="XEX262" s="314"/>
    </row>
    <row r="263" spans="1:53 16265:16378" ht="40.5" hidden="1" customHeight="1" x14ac:dyDescent="0.2">
      <c r="A263" s="362">
        <v>85</v>
      </c>
      <c r="B263" s="374" t="s">
        <v>460</v>
      </c>
      <c r="C263" s="356" t="str">
        <f>+VLOOKUP(B263,$A$770:$B$812,2,0)</f>
        <v>JUAN CARLOS SEPÚLVEDA</v>
      </c>
      <c r="D263" s="359" t="s">
        <v>171</v>
      </c>
      <c r="E263" s="356" t="str">
        <f>IF(D263=$D$740,$E$740,IF(D263=$D$741,$E$741,IF(D263=$D$742,$E$742,IF(D263=$D$743,$E$743,IF(D263=$D$744,$E$744,IF(D263=$D$745,$E$745,IF(D263=$D$746,$E$746,IF(D263=$D$747,$E$747,IF(D263=$D$748,$E$748,IF(D263=$D$749,$E$749,IF(D263=VICERRECTORÍA_ACADÉMICA_,$BF$740,IF(D263=_VICERRECTORÍA_INVESTIGACIONES_INNOVACIÓN_Y_EXTENSIÓN_,$BF$741,IF(D263=PLANEACIÓN_,$BF$742,IF(D263=VICERRECTORÍA_ADMINISTRATIVA_FINANCIERA_,$BF$743,IF(D263=VICERRECTORÍA_RESPONSABILIDAD_SOCIAL_Y_BIENESTAR_UNIVERSITARIO_PDI,$BF$744)))))))))))))))</f>
        <v>Promover y facilitar la interacción con la sociedad contribuyendo a la satisfacción de sus demandas, mediante servicios especializados, programas de educación continuada y de proyección social.</v>
      </c>
      <c r="F263" s="364" t="s">
        <v>276</v>
      </c>
      <c r="G263" s="275" t="s">
        <v>272</v>
      </c>
      <c r="H263" s="275" t="s">
        <v>233</v>
      </c>
      <c r="I263" s="275" t="s">
        <v>1634</v>
      </c>
      <c r="J263" s="364" t="s">
        <v>106</v>
      </c>
      <c r="K263" s="364" t="s">
        <v>1635</v>
      </c>
      <c r="L263" s="375" t="s">
        <v>1636</v>
      </c>
      <c r="M263" s="364" t="s">
        <v>1637</v>
      </c>
      <c r="N263" s="364" t="s">
        <v>105</v>
      </c>
      <c r="O263" s="365">
        <f t="shared" ref="O263" si="1105">IF(N263="ALTA",5,IF(N263="MEDIO ALTA",4,IF(N263="MEDIA",3,IF(N263="MEDIO BAJA",2,IF(N263="BAJA",1,0)))))</f>
        <v>3</v>
      </c>
      <c r="P263" s="364" t="s">
        <v>141</v>
      </c>
      <c r="Q263" s="365">
        <f t="shared" ref="Q263" si="1106">IF(P263="ALTO",5,IF(P263="MEDIO ALTO",4,IF(P263="MEDIO",3,IF(P263="MEDIO BAJO",2,IF(P263="BAJO",1,0)))))</f>
        <v>3</v>
      </c>
      <c r="R263" s="365">
        <f t="shared" si="1012"/>
        <v>9</v>
      </c>
      <c r="S263" s="162" t="s">
        <v>327</v>
      </c>
      <c r="T263" s="334">
        <f t="shared" si="848"/>
        <v>1</v>
      </c>
      <c r="U263" s="356">
        <f t="shared" si="836"/>
        <v>1</v>
      </c>
      <c r="V263" s="356">
        <f t="shared" si="889"/>
        <v>0.6</v>
      </c>
      <c r="W263" s="168" t="s">
        <v>1638</v>
      </c>
      <c r="X263" s="364">
        <f t="shared" ref="X263" si="1107">IF(S263="No_existen",5*$X$10,Y263*$X$10)</f>
        <v>0.2</v>
      </c>
      <c r="Y263" s="368">
        <f t="shared" ref="Y263" si="1108">ROUND(AVERAGEIF(Z263:Z265,"&gt;0"),0)</f>
        <v>4</v>
      </c>
      <c r="Z263" s="335">
        <f t="shared" si="850"/>
        <v>4</v>
      </c>
      <c r="AA263" s="275" t="s">
        <v>330</v>
      </c>
      <c r="AB263" s="275"/>
      <c r="AC263" s="368">
        <f t="shared" ref="AC263" si="1109">IF(S263="No_existen",5*$AC$10,AD263*$AC$10)</f>
        <v>0.15</v>
      </c>
      <c r="AD263" s="356">
        <f t="shared" ref="AD263" si="1110">ROUND(AVERAGEIF(AE263:AE265,"&gt;0"),0)</f>
        <v>1</v>
      </c>
      <c r="AE263" s="336">
        <f t="shared" si="853"/>
        <v>1</v>
      </c>
      <c r="AF263" s="275" t="s">
        <v>307</v>
      </c>
      <c r="AG263" s="275" t="s">
        <v>1592</v>
      </c>
      <c r="AH263" s="368">
        <f t="shared" ref="AH263" si="1111">IF(S263="No_existen",5*$AH$10,AI263*$AH$10)</f>
        <v>0.1</v>
      </c>
      <c r="AI263" s="356">
        <f t="shared" ref="AI263" si="1112">ROUND(AVERAGEIF(AJ263:AJ265,"&gt;0"),0)</f>
        <v>1</v>
      </c>
      <c r="AJ263" s="336">
        <f t="shared" si="856"/>
        <v>1</v>
      </c>
      <c r="AK263" s="275" t="s">
        <v>304</v>
      </c>
      <c r="AL263" s="275" t="s">
        <v>311</v>
      </c>
      <c r="AM263" s="368">
        <f t="shared" ref="AM263" si="1113">IF(S263="No_existen",5*$AM$10,AN263*$AM$10)</f>
        <v>0.1</v>
      </c>
      <c r="AN263" s="356">
        <f t="shared" ref="AN263" si="1114">ROUND(AVERAGEIF(AO263:AO265,"&gt;0"),0)</f>
        <v>1</v>
      </c>
      <c r="AO263" s="336">
        <f t="shared" si="863"/>
        <v>1</v>
      </c>
      <c r="AP263" s="275" t="s">
        <v>592</v>
      </c>
      <c r="AQ263" s="356">
        <f t="shared" ref="AQ263" si="1115">ROUND(AVERAGE(U263,Y263,AD263,AI263,AN263),0)</f>
        <v>2</v>
      </c>
      <c r="AR263" s="356" t="str">
        <f t="shared" ref="AR263" si="1116">IF(AQ263&lt;1.5,"FUERTE",IF(AND(AQ263&gt;=1.5,AQ263&lt;2.5),"ACEPTABLE",IF(AQ263&gt;=5,"INEXISTENTE","DÉBIL")))</f>
        <v>ACEPTABLE</v>
      </c>
      <c r="AS263" s="357">
        <f t="shared" ref="AS263" si="1117">IF(R263=0,0,ROUND((R263*AQ263),0))</f>
        <v>18</v>
      </c>
      <c r="AT263" s="358" t="str">
        <f t="shared" ref="AT263" si="1118">IF(AS263&gt;=36,"GRAVE", IF(AS263&lt;=10, "LEVE", "MODERADO"))</f>
        <v>MODERADO</v>
      </c>
      <c r="AU263" s="359" t="s">
        <v>1639</v>
      </c>
      <c r="AV263" s="372">
        <v>1</v>
      </c>
      <c r="AW263" s="275" t="s">
        <v>91</v>
      </c>
      <c r="AX263" s="275" t="s">
        <v>1640</v>
      </c>
      <c r="AY263" s="159">
        <v>45058</v>
      </c>
      <c r="AZ263" s="159"/>
      <c r="BA263" s="344"/>
      <c r="XAO263" s="314"/>
      <c r="XAP263" s="314"/>
      <c r="XAQ263" s="263"/>
      <c r="XAR263" s="312"/>
      <c r="XAS263" s="263"/>
      <c r="XAT263" s="314"/>
      <c r="XAU263" s="314"/>
      <c r="XAV263" s="314"/>
      <c r="XAW263" s="315"/>
      <c r="XAX263" s="314"/>
      <c r="XAY263" s="314"/>
      <c r="XAZ263" s="314"/>
      <c r="XBA263" s="314"/>
      <c r="XBB263" s="314"/>
      <c r="XBC263" s="314"/>
      <c r="XBD263" s="281"/>
      <c r="XBE263" s="316"/>
      <c r="XBF263" s="317"/>
      <c r="XBG263" s="314"/>
      <c r="XBH263" s="314"/>
      <c r="XBI263" s="314"/>
      <c r="XBJ263" s="314"/>
      <c r="XBK263" s="263"/>
      <c r="XBL263" s="312"/>
      <c r="XBM263" s="263"/>
      <c r="XBN263" s="314"/>
      <c r="XBO263" s="314"/>
      <c r="XBP263" s="314"/>
      <c r="XBQ263" s="315"/>
      <c r="XBR263" s="314"/>
      <c r="XBS263" s="314"/>
      <c r="XBT263" s="314"/>
      <c r="XBU263" s="314"/>
      <c r="XBV263" s="314"/>
      <c r="XBW263" s="281"/>
      <c r="XBX263" s="317"/>
      <c r="XBY263" s="314"/>
      <c r="XBZ263" s="314"/>
      <c r="XCA263" s="318"/>
      <c r="XCB263" s="312"/>
      <c r="XCC263" s="314"/>
      <c r="XCD263" s="314"/>
      <c r="XCE263" s="263"/>
      <c r="XCF263" s="312"/>
      <c r="XCG263" s="263"/>
      <c r="XCH263" s="314"/>
      <c r="XCI263" s="314"/>
      <c r="XCJ263" s="314"/>
      <c r="XCK263" s="315"/>
      <c r="XCL263" s="314"/>
      <c r="XCM263" s="314"/>
      <c r="XCN263" s="314"/>
      <c r="XCO263" s="314"/>
      <c r="XCP263" s="314"/>
      <c r="XCQ263" s="317"/>
      <c r="XCR263" s="314"/>
      <c r="XCS263" s="318"/>
      <c r="XCT263" s="286"/>
      <c r="XCW263" s="314"/>
      <c r="XCX263" s="314"/>
      <c r="XCY263" s="263"/>
      <c r="XCZ263" s="312"/>
      <c r="XDA263" s="263"/>
      <c r="XDB263" s="314"/>
      <c r="XDC263" s="314"/>
      <c r="XDD263" s="314"/>
      <c r="XDE263" s="315"/>
      <c r="XDF263" s="314"/>
      <c r="XDG263" s="314"/>
      <c r="XDH263" s="314"/>
      <c r="XDI263" s="314"/>
      <c r="XDJ263" s="314"/>
      <c r="XDK263" s="314"/>
      <c r="XDL263" s="286"/>
      <c r="XDQ263" s="314"/>
      <c r="XDR263" s="314"/>
      <c r="XDS263" s="263"/>
      <c r="XDT263" s="312"/>
      <c r="XDU263" s="263"/>
      <c r="XDV263" s="314"/>
      <c r="XDW263" s="314"/>
      <c r="XDX263" s="314"/>
      <c r="XDY263" s="315"/>
      <c r="XDZ263" s="314"/>
      <c r="XEA263" s="314"/>
      <c r="XEB263" s="314"/>
      <c r="XEC263" s="314"/>
      <c r="XED263" s="314"/>
      <c r="XEE263" s="286"/>
      <c r="XEK263" s="314"/>
      <c r="XEL263" s="314"/>
      <c r="XEM263" s="263"/>
      <c r="XEN263" s="312"/>
      <c r="XEO263" s="263"/>
      <c r="XEP263" s="314"/>
      <c r="XEQ263" s="314"/>
      <c r="XER263" s="314"/>
      <c r="XES263" s="315"/>
      <c r="XET263" s="314"/>
      <c r="XEU263" s="314"/>
      <c r="XEV263" s="314"/>
      <c r="XEW263" s="314"/>
      <c r="XEX263" s="314"/>
    </row>
    <row r="264" spans="1:53 16265:16378" ht="40.5" hidden="1" customHeight="1" x14ac:dyDescent="0.2">
      <c r="A264" s="362"/>
      <c r="B264" s="374"/>
      <c r="C264" s="356"/>
      <c r="D264" s="359"/>
      <c r="E264" s="356"/>
      <c r="F264" s="364"/>
      <c r="G264" s="275"/>
      <c r="H264" s="275"/>
      <c r="I264" s="275"/>
      <c r="J264" s="364"/>
      <c r="K264" s="364"/>
      <c r="L264" s="375"/>
      <c r="M264" s="364"/>
      <c r="N264" s="364"/>
      <c r="O264" s="365"/>
      <c r="P264" s="364"/>
      <c r="Q264" s="365"/>
      <c r="R264" s="365"/>
      <c r="S264" s="162"/>
      <c r="T264" s="334">
        <f t="shared" si="848"/>
        <v>0</v>
      </c>
      <c r="U264" s="356"/>
      <c r="V264" s="356"/>
      <c r="W264" s="275"/>
      <c r="X264" s="364"/>
      <c r="Y264" s="368"/>
      <c r="Z264" s="335">
        <f t="shared" si="850"/>
        <v>0</v>
      </c>
      <c r="AA264" s="275"/>
      <c r="AB264" s="275"/>
      <c r="AC264" s="368"/>
      <c r="AD264" s="356"/>
      <c r="AE264" s="336">
        <f t="shared" si="853"/>
        <v>0</v>
      </c>
      <c r="AF264" s="275"/>
      <c r="AG264" s="275"/>
      <c r="AH264" s="368"/>
      <c r="AI264" s="356"/>
      <c r="AJ264" s="336">
        <f t="shared" si="856"/>
        <v>0</v>
      </c>
      <c r="AK264" s="275"/>
      <c r="AL264" s="275"/>
      <c r="AM264" s="368"/>
      <c r="AN264" s="356"/>
      <c r="AO264" s="336">
        <f t="shared" si="863"/>
        <v>0</v>
      </c>
      <c r="AP264" s="275"/>
      <c r="AQ264" s="356"/>
      <c r="AR264" s="356"/>
      <c r="AS264" s="357"/>
      <c r="AT264" s="358"/>
      <c r="AU264" s="359"/>
      <c r="AV264" s="359"/>
      <c r="AW264" s="275"/>
      <c r="AX264" s="275"/>
      <c r="AY264" s="159"/>
      <c r="AZ264" s="159"/>
      <c r="BA264" s="344"/>
      <c r="XAO264" s="314"/>
      <c r="XAP264" s="314"/>
      <c r="XAQ264" s="263"/>
      <c r="XAR264" s="312"/>
      <c r="XAS264" s="263"/>
      <c r="XAT264" s="314"/>
      <c r="XAU264" s="314"/>
      <c r="XAV264" s="314"/>
      <c r="XAW264" s="315"/>
      <c r="XAX264" s="314"/>
      <c r="XAY264" s="314"/>
      <c r="XAZ264" s="314"/>
      <c r="XBA264" s="314"/>
      <c r="XBB264" s="314"/>
      <c r="XBC264" s="314"/>
      <c r="XBD264" s="281"/>
      <c r="XBE264" s="316"/>
      <c r="XBF264" s="317"/>
      <c r="XBG264" s="314"/>
      <c r="XBH264" s="314"/>
      <c r="XBI264" s="314"/>
      <c r="XBJ264" s="314"/>
      <c r="XBK264" s="263"/>
      <c r="XBL264" s="312"/>
      <c r="XBM264" s="263"/>
      <c r="XBN264" s="314"/>
      <c r="XBO264" s="314"/>
      <c r="XBP264" s="314"/>
      <c r="XBQ264" s="315"/>
      <c r="XBR264" s="314"/>
      <c r="XBS264" s="314"/>
      <c r="XBT264" s="314"/>
      <c r="XBU264" s="314"/>
      <c r="XBV264" s="314"/>
      <c r="XBW264" s="281"/>
      <c r="XBX264" s="317"/>
      <c r="XBY264" s="314"/>
      <c r="XBZ264" s="314"/>
      <c r="XCA264" s="318"/>
      <c r="XCB264" s="312"/>
      <c r="XCC264" s="314"/>
      <c r="XCD264" s="314"/>
      <c r="XCE264" s="263"/>
      <c r="XCF264" s="312"/>
      <c r="XCG264" s="263"/>
      <c r="XCH264" s="314"/>
      <c r="XCI264" s="314"/>
      <c r="XCJ264" s="314"/>
      <c r="XCK264" s="315"/>
      <c r="XCL264" s="314"/>
      <c r="XCM264" s="314"/>
      <c r="XCN264" s="314"/>
      <c r="XCO264" s="314"/>
      <c r="XCP264" s="314"/>
      <c r="XCQ264" s="317"/>
      <c r="XCR264" s="314"/>
      <c r="XCS264" s="318"/>
      <c r="XCT264" s="286"/>
      <c r="XCW264" s="314"/>
      <c r="XCX264" s="314"/>
      <c r="XCY264" s="263"/>
      <c r="XCZ264" s="312"/>
      <c r="XDA264" s="263"/>
      <c r="XDB264" s="314"/>
      <c r="XDC264" s="314"/>
      <c r="XDD264" s="314"/>
      <c r="XDE264" s="315"/>
      <c r="XDF264" s="314"/>
      <c r="XDG264" s="314"/>
      <c r="XDH264" s="314"/>
      <c r="XDI264" s="314"/>
      <c r="XDJ264" s="314"/>
      <c r="XDK264" s="314"/>
      <c r="XDL264" s="286"/>
      <c r="XDQ264" s="314"/>
      <c r="XDR264" s="314"/>
      <c r="XDS264" s="263"/>
      <c r="XDT264" s="312"/>
      <c r="XDU264" s="263"/>
      <c r="XDV264" s="314"/>
      <c r="XDW264" s="314"/>
      <c r="XDX264" s="314"/>
      <c r="XDY264" s="315"/>
      <c r="XDZ264" s="314"/>
      <c r="XEA264" s="314"/>
      <c r="XEB264" s="314"/>
      <c r="XEC264" s="314"/>
      <c r="XED264" s="314"/>
      <c r="XEE264" s="286"/>
      <c r="XEK264" s="314"/>
      <c r="XEL264" s="314"/>
      <c r="XEM264" s="263"/>
      <c r="XEN264" s="312"/>
      <c r="XEO264" s="263"/>
      <c r="XEP264" s="314"/>
      <c r="XEQ264" s="314"/>
      <c r="XER264" s="314"/>
      <c r="XES264" s="315"/>
      <c r="XET264" s="314"/>
      <c r="XEU264" s="314"/>
      <c r="XEV264" s="314"/>
      <c r="XEW264" s="314"/>
      <c r="XEX264" s="314"/>
    </row>
    <row r="265" spans="1:53 16265:16378" ht="40.5" hidden="1" customHeight="1" x14ac:dyDescent="0.2">
      <c r="A265" s="362"/>
      <c r="B265" s="374"/>
      <c r="C265" s="356"/>
      <c r="D265" s="359"/>
      <c r="E265" s="356"/>
      <c r="F265" s="364"/>
      <c r="G265" s="275"/>
      <c r="H265" s="275"/>
      <c r="I265" s="275"/>
      <c r="J265" s="364"/>
      <c r="K265" s="364"/>
      <c r="L265" s="375"/>
      <c r="M265" s="364"/>
      <c r="N265" s="364"/>
      <c r="O265" s="365"/>
      <c r="P265" s="364"/>
      <c r="Q265" s="365"/>
      <c r="R265" s="365"/>
      <c r="S265" s="162"/>
      <c r="T265" s="334">
        <f t="shared" si="848"/>
        <v>0</v>
      </c>
      <c r="U265" s="356"/>
      <c r="V265" s="356"/>
      <c r="W265" s="275"/>
      <c r="X265" s="364"/>
      <c r="Y265" s="368"/>
      <c r="Z265" s="335">
        <f t="shared" si="850"/>
        <v>0</v>
      </c>
      <c r="AA265" s="275"/>
      <c r="AB265" s="275"/>
      <c r="AC265" s="368"/>
      <c r="AD265" s="356"/>
      <c r="AE265" s="336">
        <f t="shared" si="853"/>
        <v>0</v>
      </c>
      <c r="AF265" s="275"/>
      <c r="AG265" s="275"/>
      <c r="AH265" s="368"/>
      <c r="AI265" s="356"/>
      <c r="AJ265" s="336">
        <f t="shared" si="856"/>
        <v>0</v>
      </c>
      <c r="AK265" s="275"/>
      <c r="AL265" s="275"/>
      <c r="AM265" s="368"/>
      <c r="AN265" s="356"/>
      <c r="AO265" s="336">
        <f t="shared" si="863"/>
        <v>0</v>
      </c>
      <c r="AP265" s="275"/>
      <c r="AQ265" s="356"/>
      <c r="AR265" s="356"/>
      <c r="AS265" s="357"/>
      <c r="AT265" s="358"/>
      <c r="AU265" s="359"/>
      <c r="AV265" s="359"/>
      <c r="AW265" s="275"/>
      <c r="AX265" s="275"/>
      <c r="AY265" s="159"/>
      <c r="AZ265" s="159"/>
      <c r="BA265" s="344"/>
      <c r="XAO265" s="314"/>
      <c r="XAP265" s="314"/>
      <c r="XAQ265" s="263"/>
      <c r="XAR265" s="312"/>
      <c r="XAS265" s="263"/>
      <c r="XAT265" s="314"/>
      <c r="XAU265" s="314"/>
      <c r="XAV265" s="314"/>
      <c r="XAW265" s="315"/>
      <c r="XAX265" s="314"/>
      <c r="XAY265" s="314"/>
      <c r="XAZ265" s="314"/>
      <c r="XBA265" s="314"/>
      <c r="XBB265" s="314"/>
      <c r="XBC265" s="314"/>
      <c r="XBD265" s="281"/>
      <c r="XBE265" s="316"/>
      <c r="XBF265" s="317"/>
      <c r="XBG265" s="314"/>
      <c r="XBH265" s="314"/>
      <c r="XBI265" s="314"/>
      <c r="XBJ265" s="314"/>
      <c r="XBK265" s="263"/>
      <c r="XBL265" s="312"/>
      <c r="XBM265" s="263"/>
      <c r="XBN265" s="314"/>
      <c r="XBO265" s="314"/>
      <c r="XBP265" s="314"/>
      <c r="XBQ265" s="315"/>
      <c r="XBR265" s="314"/>
      <c r="XBS265" s="314"/>
      <c r="XBT265" s="314"/>
      <c r="XBU265" s="314"/>
      <c r="XBV265" s="314"/>
      <c r="XBW265" s="281"/>
      <c r="XBX265" s="317"/>
      <c r="XBY265" s="314"/>
      <c r="XBZ265" s="314"/>
      <c r="XCA265" s="318"/>
      <c r="XCB265" s="312"/>
      <c r="XCC265" s="314"/>
      <c r="XCD265" s="314"/>
      <c r="XCE265" s="263"/>
      <c r="XCF265" s="312"/>
      <c r="XCG265" s="263"/>
      <c r="XCH265" s="314"/>
      <c r="XCI265" s="314"/>
      <c r="XCJ265" s="314"/>
      <c r="XCK265" s="315"/>
      <c r="XCL265" s="314"/>
      <c r="XCM265" s="314"/>
      <c r="XCN265" s="314"/>
      <c r="XCO265" s="314"/>
      <c r="XCP265" s="314"/>
      <c r="XCQ265" s="317"/>
      <c r="XCR265" s="314"/>
      <c r="XCS265" s="318"/>
      <c r="XCT265" s="286"/>
      <c r="XCW265" s="314"/>
      <c r="XCX265" s="314"/>
      <c r="XCY265" s="263"/>
      <c r="XCZ265" s="312"/>
      <c r="XDA265" s="263"/>
      <c r="XDB265" s="314"/>
      <c r="XDC265" s="314"/>
      <c r="XDD265" s="314"/>
      <c r="XDE265" s="315"/>
      <c r="XDF265" s="314"/>
      <c r="XDG265" s="314"/>
      <c r="XDH265" s="314"/>
      <c r="XDI265" s="314"/>
      <c r="XDJ265" s="314"/>
      <c r="XDK265" s="314"/>
      <c r="XDL265" s="286"/>
      <c r="XDQ265" s="314"/>
      <c r="XDR265" s="314"/>
      <c r="XDS265" s="263"/>
      <c r="XDT265" s="312"/>
      <c r="XDU265" s="263"/>
      <c r="XDV265" s="314"/>
      <c r="XDW265" s="314"/>
      <c r="XDX265" s="314"/>
      <c r="XDY265" s="315"/>
      <c r="XDZ265" s="314"/>
      <c r="XEA265" s="314"/>
      <c r="XEB265" s="314"/>
      <c r="XEC265" s="314"/>
      <c r="XED265" s="314"/>
      <c r="XEE265" s="286"/>
      <c r="XEK265" s="314"/>
      <c r="XEL265" s="314"/>
      <c r="XEM265" s="263"/>
      <c r="XEN265" s="312"/>
      <c r="XEO265" s="263"/>
      <c r="XEP265" s="314"/>
      <c r="XEQ265" s="314"/>
      <c r="XER265" s="314"/>
      <c r="XES265" s="315"/>
      <c r="XET265" s="314"/>
      <c r="XEU265" s="314"/>
      <c r="XEV265" s="314"/>
      <c r="XEW265" s="314"/>
      <c r="XEX265" s="314"/>
    </row>
    <row r="266" spans="1:53 16265:16378" ht="40.5" hidden="1" customHeight="1" x14ac:dyDescent="0.2">
      <c r="A266" s="362">
        <v>86</v>
      </c>
      <c r="B266" s="374" t="s">
        <v>460</v>
      </c>
      <c r="C266" s="356" t="str">
        <f>+VLOOKUP(B266,$A$770:$B$812,2,0)</f>
        <v>JUAN CARLOS SEPÚLVEDA</v>
      </c>
      <c r="D266" s="359" t="s">
        <v>171</v>
      </c>
      <c r="E266" s="356" t="str">
        <f>IF(D266=$D$740,$E$740,IF(D266=$D$741,$E$741,IF(D266=$D$742,$E$742,IF(D266=$D$743,$E$743,IF(D266=$D$744,$E$744,IF(D266=$D$745,$E$745,IF(D266=$D$746,$E$746,IF(D266=$D$747,$E$747,IF(D266=$D$748,$E$748,IF(D266=$D$749,$E$749,IF(D266=VICERRECTORÍA_ACADÉMICA_,$BF$740,IF(D266=_VICERRECTORÍA_INVESTIGACIONES_INNOVACIÓN_Y_EXTENSIÓN_,$BF$741,IF(D266=PLANEACIÓN_,$BF$742,IF(D266=VICERRECTORÍA_ADMINISTRATIVA_FINANCIERA_,$BF$743,IF(D266=VICERRECTORÍA_RESPONSABILIDAD_SOCIAL_Y_BIENESTAR_UNIVERSITARIO_PDI,$BF$744)))))))))))))))</f>
        <v>Promover y facilitar la interacción con la sociedad contribuyendo a la satisfacción de sus demandas, mediante servicios especializados, programas de educación continuada y de proyección social.</v>
      </c>
      <c r="F266" s="364" t="s">
        <v>276</v>
      </c>
      <c r="G266" s="275" t="s">
        <v>271</v>
      </c>
      <c r="H266" s="275" t="s">
        <v>38</v>
      </c>
      <c r="I266" s="275" t="s">
        <v>1641</v>
      </c>
      <c r="J266" s="364" t="s">
        <v>106</v>
      </c>
      <c r="K266" s="364" t="s">
        <v>1642</v>
      </c>
      <c r="L266" s="364" t="s">
        <v>1643</v>
      </c>
      <c r="M266" s="364" t="s">
        <v>1644</v>
      </c>
      <c r="N266" s="364" t="s">
        <v>128</v>
      </c>
      <c r="O266" s="365">
        <f t="shared" ref="O266" si="1119">IF(N266="ALTA",5,IF(N266="MEDIO ALTA",4,IF(N266="MEDIA",3,IF(N266="MEDIO BAJA",2,IF(N266="BAJA",1,0)))))</f>
        <v>1</v>
      </c>
      <c r="P266" s="364" t="s">
        <v>145</v>
      </c>
      <c r="Q266" s="365">
        <f t="shared" ref="Q266" si="1120">IF(P266="ALTO",5,IF(P266="MEDIO ALTO",4,IF(P266="MEDIO",3,IF(P266="MEDIO BAJO",2,IF(P266="BAJO",1,0)))))</f>
        <v>2</v>
      </c>
      <c r="R266" s="365">
        <f t="shared" si="1012"/>
        <v>2</v>
      </c>
      <c r="S266" s="162" t="s">
        <v>327</v>
      </c>
      <c r="T266" s="334">
        <f t="shared" si="848"/>
        <v>1</v>
      </c>
      <c r="U266" s="356">
        <f t="shared" ref="U266:U329" si="1121">ROUND(AVERAGEIF(T266:T268,"&gt;0"),0)</f>
        <v>1</v>
      </c>
      <c r="V266" s="356">
        <f t="shared" si="889"/>
        <v>0.6</v>
      </c>
      <c r="W266" s="275" t="s">
        <v>1645</v>
      </c>
      <c r="X266" s="364">
        <f t="shared" ref="X266" si="1122">IF(S266="No_existen",5*$X$10,Y266*$X$10)</f>
        <v>0.2</v>
      </c>
      <c r="Y266" s="368">
        <f t="shared" ref="Y266" si="1123">ROUND(AVERAGEIF(Z266:Z268,"&gt;0"),0)</f>
        <v>4</v>
      </c>
      <c r="Z266" s="335">
        <f t="shared" si="850"/>
        <v>4</v>
      </c>
      <c r="AA266" s="275" t="s">
        <v>330</v>
      </c>
      <c r="AB266" s="275"/>
      <c r="AC266" s="368">
        <f t="shared" ref="AC266" si="1124">IF(S266="No_existen",5*$AC$10,AD266*$AC$10)</f>
        <v>0.15</v>
      </c>
      <c r="AD266" s="356">
        <f t="shared" ref="AD266" si="1125">ROUND(AVERAGEIF(AE266:AE268,"&gt;0"),0)</f>
        <v>1</v>
      </c>
      <c r="AE266" s="336">
        <f t="shared" si="853"/>
        <v>1</v>
      </c>
      <c r="AF266" s="275" t="s">
        <v>307</v>
      </c>
      <c r="AG266" s="275" t="s">
        <v>1564</v>
      </c>
      <c r="AH266" s="368">
        <f t="shared" ref="AH266" si="1126">IF(S266="No_existen",5*$AH$10,AI266*$AH$10)</f>
        <v>0.1</v>
      </c>
      <c r="AI266" s="356">
        <f t="shared" ref="AI266" si="1127">ROUND(AVERAGEIF(AJ266:AJ268,"&gt;0"),0)</f>
        <v>1</v>
      </c>
      <c r="AJ266" s="336">
        <f t="shared" si="856"/>
        <v>1</v>
      </c>
      <c r="AK266" s="275" t="s">
        <v>304</v>
      </c>
      <c r="AL266" s="275" t="s">
        <v>1579</v>
      </c>
      <c r="AM266" s="368">
        <f t="shared" ref="AM266" si="1128">IF(S266="No_existen",5*$AM$10,AN266*$AM$10)</f>
        <v>0.4</v>
      </c>
      <c r="AN266" s="356">
        <f t="shared" ref="AN266" si="1129">ROUND(AVERAGEIF(AO266:AO268,"&gt;0"),0)</f>
        <v>4</v>
      </c>
      <c r="AO266" s="336">
        <f t="shared" si="863"/>
        <v>4</v>
      </c>
      <c r="AP266" s="275" t="s">
        <v>593</v>
      </c>
      <c r="AQ266" s="356">
        <f t="shared" ref="AQ266" si="1130">ROUND(AVERAGE(U266,Y266,AD266,AI266,AN266),0)</f>
        <v>2</v>
      </c>
      <c r="AR266" s="356" t="str">
        <f t="shared" ref="AR266" si="1131">IF(AQ266&lt;1.5,"FUERTE",IF(AND(AQ266&gt;=1.5,AQ266&lt;2.5),"ACEPTABLE",IF(AQ266&gt;=5,"INEXISTENTE","DÉBIL")))</f>
        <v>ACEPTABLE</v>
      </c>
      <c r="AS266" s="357">
        <f t="shared" ref="AS266" si="1132">IF(R266=0,0,ROUND((R266*AQ266),0))</f>
        <v>4</v>
      </c>
      <c r="AT266" s="358" t="str">
        <f t="shared" ref="AT266" si="1133">IF(AS266&gt;=36,"GRAVE", IF(AS266&lt;=10, "LEVE", "MODERADO"))</f>
        <v>LEVE</v>
      </c>
      <c r="AU266" s="359" t="s">
        <v>1646</v>
      </c>
      <c r="AV266" s="372">
        <v>0.9</v>
      </c>
      <c r="AW266" s="275" t="s">
        <v>90</v>
      </c>
      <c r="AX266" s="275"/>
      <c r="AY266" s="159"/>
      <c r="AZ266" s="159"/>
      <c r="BA266" s="344"/>
      <c r="XAO266" s="314"/>
      <c r="XAP266" s="314"/>
      <c r="XAQ266" s="263"/>
      <c r="XAR266" s="312"/>
      <c r="XAS266" s="263"/>
      <c r="XAT266" s="314"/>
      <c r="XAU266" s="314"/>
      <c r="XAV266" s="314"/>
      <c r="XAW266" s="315"/>
      <c r="XAX266" s="314"/>
      <c r="XAY266" s="314"/>
      <c r="XAZ266" s="314"/>
      <c r="XBA266" s="314"/>
      <c r="XBB266" s="314"/>
      <c r="XBC266" s="314"/>
      <c r="XBD266" s="281"/>
      <c r="XBE266" s="316"/>
      <c r="XBF266" s="317"/>
      <c r="XBG266" s="314"/>
      <c r="XBH266" s="314"/>
      <c r="XBI266" s="314"/>
      <c r="XBJ266" s="314"/>
      <c r="XBK266" s="263"/>
      <c r="XBL266" s="312"/>
      <c r="XBM266" s="263"/>
      <c r="XBN266" s="314"/>
      <c r="XBO266" s="314"/>
      <c r="XBP266" s="314"/>
      <c r="XBQ266" s="315"/>
      <c r="XBR266" s="314"/>
      <c r="XBS266" s="314"/>
      <c r="XBT266" s="314"/>
      <c r="XBU266" s="314"/>
      <c r="XBV266" s="314"/>
      <c r="XBW266" s="281"/>
      <c r="XBX266" s="317"/>
      <c r="XBY266" s="314"/>
      <c r="XBZ266" s="314"/>
      <c r="XCA266" s="318"/>
      <c r="XCB266" s="312"/>
      <c r="XCC266" s="314"/>
      <c r="XCD266" s="314"/>
      <c r="XCE266" s="263"/>
      <c r="XCF266" s="312"/>
      <c r="XCG266" s="263"/>
      <c r="XCH266" s="314"/>
      <c r="XCI266" s="314"/>
      <c r="XCJ266" s="314"/>
      <c r="XCK266" s="315"/>
      <c r="XCL266" s="314"/>
      <c r="XCM266" s="314"/>
      <c r="XCN266" s="314"/>
      <c r="XCO266" s="314"/>
      <c r="XCP266" s="314"/>
      <c r="XCQ266" s="317"/>
      <c r="XCR266" s="314"/>
      <c r="XCS266" s="318"/>
      <c r="XCT266" s="286"/>
      <c r="XCW266" s="314"/>
      <c r="XCX266" s="314"/>
      <c r="XCY266" s="263"/>
      <c r="XCZ266" s="312"/>
      <c r="XDA266" s="263"/>
      <c r="XDB266" s="314"/>
      <c r="XDC266" s="314"/>
      <c r="XDD266" s="314"/>
      <c r="XDE266" s="315"/>
      <c r="XDF266" s="314"/>
      <c r="XDG266" s="314"/>
      <c r="XDH266" s="314"/>
      <c r="XDI266" s="314"/>
      <c r="XDJ266" s="314"/>
      <c r="XDK266" s="314"/>
      <c r="XDL266" s="286"/>
      <c r="XDQ266" s="314"/>
      <c r="XDR266" s="314"/>
      <c r="XDS266" s="263"/>
      <c r="XDT266" s="312"/>
      <c r="XDU266" s="263"/>
      <c r="XDV266" s="314"/>
      <c r="XDW266" s="314"/>
      <c r="XDX266" s="314"/>
      <c r="XDY266" s="315"/>
      <c r="XDZ266" s="314"/>
      <c r="XEA266" s="314"/>
      <c r="XEB266" s="314"/>
      <c r="XEC266" s="314"/>
      <c r="XED266" s="314"/>
      <c r="XEE266" s="286"/>
      <c r="XEK266" s="314"/>
      <c r="XEL266" s="314"/>
      <c r="XEM266" s="263"/>
      <c r="XEN266" s="312"/>
      <c r="XEO266" s="263"/>
      <c r="XEP266" s="314"/>
      <c r="XEQ266" s="314"/>
      <c r="XER266" s="314"/>
      <c r="XES266" s="315"/>
      <c r="XET266" s="314"/>
      <c r="XEU266" s="314"/>
      <c r="XEV266" s="314"/>
      <c r="XEW266" s="314"/>
      <c r="XEX266" s="314"/>
    </row>
    <row r="267" spans="1:53 16265:16378" ht="40.5" hidden="1" customHeight="1" x14ac:dyDescent="0.2">
      <c r="A267" s="362"/>
      <c r="B267" s="374"/>
      <c r="C267" s="356"/>
      <c r="D267" s="359"/>
      <c r="E267" s="356"/>
      <c r="F267" s="364"/>
      <c r="G267" s="275" t="s">
        <v>271</v>
      </c>
      <c r="H267" s="275" t="s">
        <v>34</v>
      </c>
      <c r="I267" s="275" t="s">
        <v>1647</v>
      </c>
      <c r="J267" s="364"/>
      <c r="K267" s="364"/>
      <c r="L267" s="364"/>
      <c r="M267" s="364"/>
      <c r="N267" s="364"/>
      <c r="O267" s="365"/>
      <c r="P267" s="364"/>
      <c r="Q267" s="365"/>
      <c r="R267" s="365"/>
      <c r="S267" s="162" t="s">
        <v>327</v>
      </c>
      <c r="T267" s="334">
        <f t="shared" ref="T267:T330" si="1134">IF(S267=$S$826,1,IF(S267=$S$822,5,IF(S267=$S$823,4,IF(S267=$S$824,3,IF(S267=$S$825,2,0)))))</f>
        <v>1</v>
      </c>
      <c r="U267" s="356"/>
      <c r="V267" s="356"/>
      <c r="W267" s="275" t="s">
        <v>1648</v>
      </c>
      <c r="X267" s="364"/>
      <c r="Y267" s="368"/>
      <c r="Z267" s="335">
        <f t="shared" ref="Z267:Z330" si="1135">IF(AA267=$AA$824,1,IF(AA267=$AA$823,2,IF(AA267=$AA$822,4,IF(S267="No_existen",5,0))))</f>
        <v>4</v>
      </c>
      <c r="AA267" s="275" t="s">
        <v>330</v>
      </c>
      <c r="AB267" s="275"/>
      <c r="AC267" s="368"/>
      <c r="AD267" s="356"/>
      <c r="AE267" s="336">
        <f t="shared" ref="AE267:AE330" si="1136">IF(AF267=$AG$823,1,IF(AF267=$AG$822,4,IF(S267="No_existen",5,0)))</f>
        <v>1</v>
      </c>
      <c r="AF267" s="275" t="s">
        <v>307</v>
      </c>
      <c r="AG267" s="275" t="s">
        <v>1564</v>
      </c>
      <c r="AH267" s="368"/>
      <c r="AI267" s="356"/>
      <c r="AJ267" s="336">
        <f t="shared" ref="AJ267:AJ330" si="1137">IF(AK267=$AK$822,1,IF(AK267=$AK$823,4,IF(S267="No_existen",5,0)))</f>
        <v>1</v>
      </c>
      <c r="AK267" s="275" t="s">
        <v>304</v>
      </c>
      <c r="AL267" s="275" t="s">
        <v>1579</v>
      </c>
      <c r="AM267" s="368"/>
      <c r="AN267" s="356"/>
      <c r="AO267" s="336">
        <f t="shared" si="863"/>
        <v>4</v>
      </c>
      <c r="AP267" s="275" t="s">
        <v>593</v>
      </c>
      <c r="AQ267" s="356"/>
      <c r="AR267" s="356"/>
      <c r="AS267" s="357"/>
      <c r="AT267" s="358"/>
      <c r="AU267" s="359"/>
      <c r="AV267" s="359"/>
      <c r="AW267" s="275" t="s">
        <v>90</v>
      </c>
      <c r="AX267" s="275"/>
      <c r="AY267" s="159"/>
      <c r="AZ267" s="159"/>
      <c r="BA267" s="344"/>
      <c r="XAO267" s="314"/>
      <c r="XAP267" s="314"/>
      <c r="XAQ267" s="263"/>
      <c r="XAR267" s="312"/>
      <c r="XAS267" s="263"/>
      <c r="XAT267" s="314"/>
      <c r="XAU267" s="314"/>
      <c r="XAV267" s="314"/>
      <c r="XAW267" s="315"/>
      <c r="XAX267" s="314"/>
      <c r="XAY267" s="314"/>
      <c r="XAZ267" s="314"/>
      <c r="XBA267" s="314"/>
      <c r="XBB267" s="314"/>
      <c r="XBC267" s="314"/>
      <c r="XBD267" s="281"/>
      <c r="XBE267" s="316"/>
      <c r="XBF267" s="317"/>
      <c r="XBG267" s="314"/>
      <c r="XBH267" s="314"/>
      <c r="XBI267" s="314"/>
      <c r="XBJ267" s="314"/>
      <c r="XBK267" s="263"/>
      <c r="XBL267" s="312"/>
      <c r="XBM267" s="263"/>
      <c r="XBN267" s="314"/>
      <c r="XBO267" s="314"/>
      <c r="XBP267" s="314"/>
      <c r="XBQ267" s="315"/>
      <c r="XBR267" s="314"/>
      <c r="XBS267" s="314"/>
      <c r="XBT267" s="314"/>
      <c r="XBU267" s="314"/>
      <c r="XBV267" s="314"/>
      <c r="XBW267" s="281"/>
      <c r="XBX267" s="317"/>
      <c r="XBY267" s="314"/>
      <c r="XBZ267" s="314"/>
      <c r="XCA267" s="318"/>
      <c r="XCB267" s="312"/>
      <c r="XCC267" s="314"/>
      <c r="XCD267" s="314"/>
      <c r="XCE267" s="263"/>
      <c r="XCF267" s="312"/>
      <c r="XCG267" s="263"/>
      <c r="XCH267" s="314"/>
      <c r="XCI267" s="314"/>
      <c r="XCJ267" s="314"/>
      <c r="XCK267" s="315"/>
      <c r="XCL267" s="314"/>
      <c r="XCM267" s="314"/>
      <c r="XCN267" s="314"/>
      <c r="XCO267" s="314"/>
      <c r="XCP267" s="314"/>
      <c r="XCQ267" s="317"/>
      <c r="XCR267" s="314"/>
      <c r="XCS267" s="318"/>
      <c r="XCT267" s="286"/>
      <c r="XCW267" s="314"/>
      <c r="XCX267" s="314"/>
      <c r="XCY267" s="263"/>
      <c r="XCZ267" s="312"/>
      <c r="XDA267" s="263"/>
      <c r="XDB267" s="314"/>
      <c r="XDC267" s="314"/>
      <c r="XDD267" s="314"/>
      <c r="XDE267" s="315"/>
      <c r="XDF267" s="314"/>
      <c r="XDG267" s="314"/>
      <c r="XDH267" s="314"/>
      <c r="XDI267" s="314"/>
      <c r="XDJ267" s="314"/>
      <c r="XDK267" s="314"/>
      <c r="XDL267" s="286"/>
      <c r="XDQ267" s="314"/>
      <c r="XDR267" s="314"/>
      <c r="XDS267" s="263"/>
      <c r="XDT267" s="312"/>
      <c r="XDU267" s="263"/>
      <c r="XDV267" s="314"/>
      <c r="XDW267" s="314"/>
      <c r="XDX267" s="314"/>
      <c r="XDY267" s="315"/>
      <c r="XDZ267" s="314"/>
      <c r="XEA267" s="314"/>
      <c r="XEB267" s="314"/>
      <c r="XEC267" s="314"/>
      <c r="XED267" s="314"/>
      <c r="XEE267" s="286"/>
      <c r="XEK267" s="314"/>
      <c r="XEL267" s="314"/>
      <c r="XEM267" s="263"/>
      <c r="XEN267" s="312"/>
      <c r="XEO267" s="263"/>
      <c r="XEP267" s="314"/>
      <c r="XEQ267" s="314"/>
      <c r="XER267" s="314"/>
      <c r="XES267" s="315"/>
      <c r="XET267" s="314"/>
      <c r="XEU267" s="314"/>
      <c r="XEV267" s="314"/>
      <c r="XEW267" s="314"/>
      <c r="XEX267" s="314"/>
    </row>
    <row r="268" spans="1:53 16265:16378" ht="40.5" hidden="1" customHeight="1" x14ac:dyDescent="0.2">
      <c r="A268" s="362"/>
      <c r="B268" s="374"/>
      <c r="C268" s="356"/>
      <c r="D268" s="359"/>
      <c r="E268" s="356"/>
      <c r="F268" s="364"/>
      <c r="G268" s="275"/>
      <c r="H268" s="275"/>
      <c r="I268" s="275"/>
      <c r="J268" s="364"/>
      <c r="K268" s="364"/>
      <c r="L268" s="364"/>
      <c r="M268" s="364"/>
      <c r="N268" s="364"/>
      <c r="O268" s="365"/>
      <c r="P268" s="364"/>
      <c r="Q268" s="365"/>
      <c r="R268" s="365"/>
      <c r="S268" s="162"/>
      <c r="T268" s="334">
        <f t="shared" si="1134"/>
        <v>0</v>
      </c>
      <c r="U268" s="356"/>
      <c r="V268" s="356"/>
      <c r="W268" s="275"/>
      <c r="X268" s="364"/>
      <c r="Y268" s="368"/>
      <c r="Z268" s="335">
        <f t="shared" si="1135"/>
        <v>0</v>
      </c>
      <c r="AA268" s="275"/>
      <c r="AB268" s="275"/>
      <c r="AC268" s="368"/>
      <c r="AD268" s="356"/>
      <c r="AE268" s="336">
        <f t="shared" si="1136"/>
        <v>0</v>
      </c>
      <c r="AF268" s="275"/>
      <c r="AG268" s="275"/>
      <c r="AH268" s="368"/>
      <c r="AI268" s="356"/>
      <c r="AJ268" s="336">
        <f t="shared" si="1137"/>
        <v>0</v>
      </c>
      <c r="AK268" s="275"/>
      <c r="AL268" s="275"/>
      <c r="AM268" s="368"/>
      <c r="AN268" s="356"/>
      <c r="AO268" s="336">
        <f t="shared" ref="AO268:AO331" si="1138">IF(AP268="Preventivo",1,IF(AP268="Detectivo",4, IF(S268="No_existen",5,0)))</f>
        <v>0</v>
      </c>
      <c r="AP268" s="275"/>
      <c r="AQ268" s="356"/>
      <c r="AR268" s="356"/>
      <c r="AS268" s="357"/>
      <c r="AT268" s="358"/>
      <c r="AU268" s="359"/>
      <c r="AV268" s="359"/>
      <c r="AW268" s="275" t="s">
        <v>90</v>
      </c>
      <c r="AX268" s="275"/>
      <c r="AY268" s="159"/>
      <c r="AZ268" s="159"/>
      <c r="BA268" s="344"/>
      <c r="XAO268" s="314"/>
      <c r="XAP268" s="314"/>
      <c r="XAQ268" s="263"/>
      <c r="XAR268" s="312"/>
      <c r="XAS268" s="263"/>
      <c r="XAT268" s="314"/>
      <c r="XAU268" s="314"/>
      <c r="XAV268" s="314"/>
      <c r="XAW268" s="315"/>
      <c r="XAX268" s="314"/>
      <c r="XAY268" s="314"/>
      <c r="XAZ268" s="314"/>
      <c r="XBA268" s="314"/>
      <c r="XBB268" s="314"/>
      <c r="XBC268" s="314"/>
      <c r="XBD268" s="281"/>
      <c r="XBE268" s="316"/>
      <c r="XBF268" s="317"/>
      <c r="XBG268" s="314"/>
      <c r="XBH268" s="314"/>
      <c r="XBI268" s="314"/>
      <c r="XBJ268" s="314"/>
      <c r="XBK268" s="263"/>
      <c r="XBL268" s="312"/>
      <c r="XBM268" s="263"/>
      <c r="XBN268" s="314"/>
      <c r="XBO268" s="314"/>
      <c r="XBP268" s="314"/>
      <c r="XBQ268" s="315"/>
      <c r="XBR268" s="314"/>
      <c r="XBS268" s="314"/>
      <c r="XBT268" s="314"/>
      <c r="XBU268" s="314"/>
      <c r="XBV268" s="314"/>
      <c r="XBW268" s="281"/>
      <c r="XBX268" s="317"/>
      <c r="XBY268" s="314"/>
      <c r="XBZ268" s="314"/>
      <c r="XCA268" s="318"/>
      <c r="XCB268" s="312"/>
      <c r="XCC268" s="314"/>
      <c r="XCD268" s="314"/>
      <c r="XCE268" s="263"/>
      <c r="XCF268" s="312"/>
      <c r="XCG268" s="263"/>
      <c r="XCH268" s="314"/>
      <c r="XCI268" s="314"/>
      <c r="XCJ268" s="314"/>
      <c r="XCK268" s="315"/>
      <c r="XCL268" s="314"/>
      <c r="XCM268" s="314"/>
      <c r="XCN268" s="314"/>
      <c r="XCO268" s="314"/>
      <c r="XCP268" s="314"/>
      <c r="XCQ268" s="317"/>
      <c r="XCR268" s="314"/>
      <c r="XCS268" s="318"/>
      <c r="XCT268" s="286"/>
      <c r="XCW268" s="314"/>
      <c r="XCX268" s="314"/>
      <c r="XCY268" s="263"/>
      <c r="XCZ268" s="312"/>
      <c r="XDA268" s="263"/>
      <c r="XDB268" s="314"/>
      <c r="XDC268" s="314"/>
      <c r="XDD268" s="314"/>
      <c r="XDE268" s="315"/>
      <c r="XDF268" s="314"/>
      <c r="XDG268" s="314"/>
      <c r="XDH268" s="314"/>
      <c r="XDI268" s="314"/>
      <c r="XDJ268" s="314"/>
      <c r="XDK268" s="314"/>
      <c r="XDL268" s="286"/>
      <c r="XDQ268" s="314"/>
      <c r="XDR268" s="314"/>
      <c r="XDS268" s="263"/>
      <c r="XDT268" s="312"/>
      <c r="XDU268" s="263"/>
      <c r="XDV268" s="314"/>
      <c r="XDW268" s="314"/>
      <c r="XDX268" s="314"/>
      <c r="XDY268" s="315"/>
      <c r="XDZ268" s="314"/>
      <c r="XEA268" s="314"/>
      <c r="XEB268" s="314"/>
      <c r="XEC268" s="314"/>
      <c r="XED268" s="314"/>
      <c r="XEE268" s="286"/>
      <c r="XEK268" s="314"/>
      <c r="XEL268" s="314"/>
      <c r="XEM268" s="263"/>
      <c r="XEN268" s="312"/>
      <c r="XEO268" s="263"/>
      <c r="XEP268" s="314"/>
      <c r="XEQ268" s="314"/>
      <c r="XER268" s="314"/>
      <c r="XES268" s="315"/>
      <c r="XET268" s="314"/>
      <c r="XEU268" s="314"/>
      <c r="XEV268" s="314"/>
      <c r="XEW268" s="314"/>
      <c r="XEX268" s="314"/>
    </row>
    <row r="269" spans="1:53 16265:16378" ht="40.5" hidden="1" customHeight="1" x14ac:dyDescent="0.2">
      <c r="A269" s="362">
        <v>87</v>
      </c>
      <c r="B269" s="363" t="s">
        <v>259</v>
      </c>
      <c r="C269" s="356" t="str">
        <f>+VLOOKUP(B269,$A$770:$B$812,2,0)</f>
        <v>JOSE LUIS TRISTANCHO REYES</v>
      </c>
      <c r="D269" s="359" t="s">
        <v>171</v>
      </c>
      <c r="E269" s="356" t="str">
        <f>IF(D269=$D$740,$E$740,IF(D269=$D$741,$E$741,IF(D269=$D$742,$E$742,IF(D269=$D$743,$E$743,IF(D269=$D$744,$E$744,IF(D269=$D$745,$E$745,IF(D269=$D$746,$E$746,IF(D269=$D$747,$E$747,IF(D269=$D$748,$E$748,IF(D269=$D$749,$E$749,IF(D269=VICERRECTORÍA_ACADÉMICA_,$BF$740,IF(D269=_VICERRECTORÍA_INVESTIGACIONES_INNOVACIÓN_Y_EXTENSIÓN_,$BF$741,IF(D269=PLANEACIÓN_,$BF$742,IF(D269=VICERRECTORÍA_ADMINISTRATIVA_FINANCIERA_,$BF$743,IF(D269=VICERRECTORÍA_RESPONSABILIDAD_SOCIAL_Y_BIENESTAR_UNIVERSITARIO_PDI,$BF$744)))))))))))))))</f>
        <v>Promover y facilitar la interacción con la sociedad contribuyendo a la satisfacción de sus demandas, mediante servicios especializados, programas de educación continuada y de proyección social.</v>
      </c>
      <c r="F269" s="364" t="s">
        <v>276</v>
      </c>
      <c r="G269" s="275" t="s">
        <v>271</v>
      </c>
      <c r="H269" s="275" t="s">
        <v>37</v>
      </c>
      <c r="I269" s="275" t="s">
        <v>1692</v>
      </c>
      <c r="J269" s="364" t="s">
        <v>143</v>
      </c>
      <c r="K269" s="363" t="s">
        <v>1454</v>
      </c>
      <c r="L269" s="363" t="s">
        <v>1693</v>
      </c>
      <c r="M269" s="363" t="s">
        <v>1694</v>
      </c>
      <c r="N269" s="364" t="s">
        <v>128</v>
      </c>
      <c r="O269" s="365">
        <f>IF(N269="ALTA",5,IF(N269="MEDIO ALTA",4,IF(N269="MEDIA",3,IF(N269="MEDIO BAJA",2,IF(N269="BAJA",1,0)))))</f>
        <v>1</v>
      </c>
      <c r="P269" s="364" t="s">
        <v>141</v>
      </c>
      <c r="Q269" s="365">
        <f>IF(P269="ALTO",5,IF(P269="MEDIO ALTO",4,IF(P269="MEDIO",3,IF(P269="MEDIO BAJO",2,IF(P269="BAJO",1,0)))))</f>
        <v>3</v>
      </c>
      <c r="R269" s="365">
        <f>Q269*O269</f>
        <v>3</v>
      </c>
      <c r="S269" s="162" t="s">
        <v>327</v>
      </c>
      <c r="T269" s="334">
        <f t="shared" si="1134"/>
        <v>1</v>
      </c>
      <c r="U269" s="356">
        <f t="shared" si="1121"/>
        <v>1</v>
      </c>
      <c r="V269" s="356">
        <f t="shared" si="889"/>
        <v>0.6</v>
      </c>
      <c r="W269" s="275" t="s">
        <v>1695</v>
      </c>
      <c r="X269" s="364">
        <f>IF(S269="No_existen",5*$X$10,Y269*$X$10)</f>
        <v>0.2</v>
      </c>
      <c r="Y269" s="368">
        <f t="shared" ref="Y269" si="1139">ROUND(AVERAGEIF(Z269:Z271,"&gt;0"),0)</f>
        <v>4</v>
      </c>
      <c r="Z269" s="335">
        <f t="shared" si="1135"/>
        <v>4</v>
      </c>
      <c r="AA269" s="275" t="s">
        <v>330</v>
      </c>
      <c r="AB269" s="275"/>
      <c r="AC269" s="368">
        <f t="shared" ref="AC269" si="1140">IF(S269="No_existen",5*$AC$10,AD269*$AC$10)</f>
        <v>0.15</v>
      </c>
      <c r="AD269" s="356">
        <f t="shared" ref="AD269" si="1141">ROUND(AVERAGEIF(AE269:AE271,"&gt;0"),0)</f>
        <v>1</v>
      </c>
      <c r="AE269" s="336">
        <f t="shared" si="1136"/>
        <v>1</v>
      </c>
      <c r="AF269" s="275" t="s">
        <v>307</v>
      </c>
      <c r="AG269" s="275" t="s">
        <v>1696</v>
      </c>
      <c r="AH269" s="368">
        <f t="shared" ref="AH269" si="1142">IF(S269="No_existen",5*$AH$10,AI269*$AH$10)</f>
        <v>0.1</v>
      </c>
      <c r="AI269" s="356">
        <f t="shared" ref="AI269" si="1143">ROUND(AVERAGEIF(AJ269:AJ271,"&gt;0"),0)</f>
        <v>1</v>
      </c>
      <c r="AJ269" s="336">
        <f t="shared" si="1137"/>
        <v>1</v>
      </c>
      <c r="AK269" s="275" t="s">
        <v>304</v>
      </c>
      <c r="AL269" s="275" t="s">
        <v>319</v>
      </c>
      <c r="AM269" s="368">
        <f t="shared" ref="AM269" si="1144">IF(S269="No_existen",5*$AM$10,AN269*$AM$10)</f>
        <v>0.1</v>
      </c>
      <c r="AN269" s="356">
        <f t="shared" ref="AN269" si="1145">ROUND(AVERAGEIF(AO269:AO271,"&gt;0"),0)</f>
        <v>1</v>
      </c>
      <c r="AO269" s="336">
        <f t="shared" si="1138"/>
        <v>1</v>
      </c>
      <c r="AP269" s="275" t="s">
        <v>592</v>
      </c>
      <c r="AQ269" s="356">
        <f t="shared" ref="AQ269" si="1146">ROUND(AVERAGE(U269,Y269,AD269,AI269,AN269),0)</f>
        <v>2</v>
      </c>
      <c r="AR269" s="356" t="str">
        <f t="shared" ref="AR269" si="1147">IF(AQ269&lt;1.5,"FUERTE",IF(AND(AQ269&gt;=1.5,AQ269&lt;2.5),"ACEPTABLE",IF(AQ269&gt;=5,"INEXISTENTE","DÉBIL")))</f>
        <v>ACEPTABLE</v>
      </c>
      <c r="AS269" s="357">
        <f t="shared" ref="AS269" si="1148">IF(R269=0,0,ROUND((R269*AQ269),0))</f>
        <v>6</v>
      </c>
      <c r="AT269" s="358" t="str">
        <f t="shared" ref="AT269" si="1149">IF(AS269&gt;=36,"GRAVE", IF(AS269&lt;=10, "LEVE", "MODERADO"))</f>
        <v>LEVE</v>
      </c>
      <c r="AU269" s="363" t="s">
        <v>1697</v>
      </c>
      <c r="AV269" s="369">
        <v>0</v>
      </c>
      <c r="AW269" s="275" t="s">
        <v>90</v>
      </c>
      <c r="AX269" s="275"/>
      <c r="AY269" s="159"/>
      <c r="AZ269" s="159"/>
      <c r="BA269" s="344"/>
      <c r="XAO269" s="314"/>
      <c r="XAP269" s="314"/>
      <c r="XAQ269" s="263"/>
      <c r="XAR269" s="312"/>
      <c r="XAS269" s="263"/>
      <c r="XAT269" s="314"/>
      <c r="XAU269" s="314"/>
      <c r="XAV269" s="314"/>
      <c r="XAW269" s="315"/>
      <c r="XAX269" s="314"/>
      <c r="XAY269" s="314"/>
      <c r="XAZ269" s="314"/>
      <c r="XBA269" s="314"/>
      <c r="XBB269" s="314"/>
      <c r="XBC269" s="314"/>
      <c r="XBD269" s="281"/>
      <c r="XBE269" s="316"/>
      <c r="XBF269" s="317"/>
      <c r="XBG269" s="314"/>
      <c r="XBH269" s="314"/>
      <c r="XBI269" s="314"/>
      <c r="XBJ269" s="314"/>
      <c r="XBK269" s="263"/>
      <c r="XBL269" s="312"/>
      <c r="XBM269" s="263"/>
      <c r="XBN269" s="314"/>
      <c r="XBO269" s="314"/>
      <c r="XBP269" s="314"/>
      <c r="XBQ269" s="315"/>
      <c r="XBR269" s="314"/>
      <c r="XBS269" s="314"/>
      <c r="XBT269" s="314"/>
      <c r="XBU269" s="314"/>
      <c r="XBV269" s="314"/>
      <c r="XBW269" s="281"/>
      <c r="XBX269" s="317"/>
      <c r="XBY269" s="314"/>
      <c r="XBZ269" s="314"/>
      <c r="XCA269" s="318"/>
      <c r="XCB269" s="312"/>
      <c r="XCC269" s="314"/>
      <c r="XCD269" s="314"/>
      <c r="XCE269" s="263"/>
      <c r="XCF269" s="312"/>
      <c r="XCG269" s="263"/>
      <c r="XCH269" s="314"/>
      <c r="XCI269" s="314"/>
      <c r="XCJ269" s="314"/>
      <c r="XCK269" s="315"/>
      <c r="XCL269" s="314"/>
      <c r="XCM269" s="314"/>
      <c r="XCN269" s="314"/>
      <c r="XCO269" s="314"/>
      <c r="XCP269" s="314"/>
      <c r="XCQ269" s="317"/>
      <c r="XCR269" s="314"/>
      <c r="XCS269" s="318"/>
      <c r="XCT269" s="286"/>
      <c r="XCW269" s="314"/>
      <c r="XCX269" s="314"/>
      <c r="XCY269" s="263"/>
      <c r="XCZ269" s="312"/>
      <c r="XDA269" s="263"/>
      <c r="XDB269" s="314"/>
      <c r="XDC269" s="314"/>
      <c r="XDD269" s="314"/>
      <c r="XDE269" s="315"/>
      <c r="XDF269" s="314"/>
      <c r="XDG269" s="314"/>
      <c r="XDH269" s="314"/>
      <c r="XDI269" s="314"/>
      <c r="XDJ269" s="314"/>
      <c r="XDK269" s="314"/>
      <c r="XDL269" s="286"/>
      <c r="XDQ269" s="314"/>
      <c r="XDR269" s="314"/>
      <c r="XDS269" s="263"/>
      <c r="XDT269" s="312"/>
      <c r="XDU269" s="263"/>
      <c r="XDV269" s="314"/>
      <c r="XDW269" s="314"/>
      <c r="XDX269" s="314"/>
      <c r="XDY269" s="315"/>
      <c r="XDZ269" s="314"/>
      <c r="XEA269" s="314"/>
      <c r="XEB269" s="314"/>
      <c r="XEC269" s="314"/>
      <c r="XED269" s="314"/>
      <c r="XEE269" s="286"/>
      <c r="XEK269" s="314"/>
      <c r="XEL269" s="314"/>
      <c r="XEM269" s="263"/>
      <c r="XEN269" s="312"/>
      <c r="XEO269" s="263"/>
      <c r="XEP269" s="314"/>
      <c r="XEQ269" s="314"/>
      <c r="XER269" s="314"/>
      <c r="XES269" s="315"/>
      <c r="XET269" s="314"/>
      <c r="XEU269" s="314"/>
      <c r="XEV269" s="314"/>
      <c r="XEW269" s="314"/>
      <c r="XEX269" s="314"/>
    </row>
    <row r="270" spans="1:53 16265:16378" ht="40.5" hidden="1" customHeight="1" x14ac:dyDescent="0.2">
      <c r="A270" s="362"/>
      <c r="B270" s="363"/>
      <c r="C270" s="356"/>
      <c r="D270" s="359"/>
      <c r="E270" s="356"/>
      <c r="F270" s="364"/>
      <c r="G270" s="275" t="s">
        <v>271</v>
      </c>
      <c r="H270" s="275" t="s">
        <v>37</v>
      </c>
      <c r="I270" s="275" t="s">
        <v>1698</v>
      </c>
      <c r="J270" s="364"/>
      <c r="K270" s="363"/>
      <c r="L270" s="363"/>
      <c r="M270" s="363"/>
      <c r="N270" s="364"/>
      <c r="O270" s="365"/>
      <c r="P270" s="364"/>
      <c r="Q270" s="365"/>
      <c r="R270" s="365"/>
      <c r="S270" s="162"/>
      <c r="T270" s="334">
        <f t="shared" si="1134"/>
        <v>0</v>
      </c>
      <c r="U270" s="356"/>
      <c r="V270" s="356"/>
      <c r="W270" s="275"/>
      <c r="X270" s="364"/>
      <c r="Y270" s="368"/>
      <c r="Z270" s="335">
        <f t="shared" si="1135"/>
        <v>0</v>
      </c>
      <c r="AA270" s="275"/>
      <c r="AB270" s="275"/>
      <c r="AC270" s="368"/>
      <c r="AD270" s="356"/>
      <c r="AE270" s="336">
        <f t="shared" si="1136"/>
        <v>0</v>
      </c>
      <c r="AF270" s="275"/>
      <c r="AG270" s="275"/>
      <c r="AH270" s="368"/>
      <c r="AI270" s="356"/>
      <c r="AJ270" s="336">
        <f t="shared" si="1137"/>
        <v>0</v>
      </c>
      <c r="AK270" s="275"/>
      <c r="AL270" s="275"/>
      <c r="AM270" s="368"/>
      <c r="AN270" s="356"/>
      <c r="AO270" s="336">
        <f t="shared" si="1138"/>
        <v>0</v>
      </c>
      <c r="AP270" s="275"/>
      <c r="AQ270" s="356"/>
      <c r="AR270" s="356"/>
      <c r="AS270" s="357"/>
      <c r="AT270" s="358"/>
      <c r="AU270" s="363"/>
      <c r="AV270" s="363"/>
      <c r="AW270" s="275" t="s">
        <v>90</v>
      </c>
      <c r="AX270" s="275"/>
      <c r="AY270" s="159"/>
      <c r="AZ270" s="159"/>
      <c r="BA270" s="344"/>
      <c r="XAO270" s="314"/>
      <c r="XAP270" s="314"/>
      <c r="XAQ270" s="263"/>
      <c r="XAR270" s="312"/>
      <c r="XAS270" s="263"/>
      <c r="XAT270" s="314"/>
      <c r="XAU270" s="314"/>
      <c r="XAV270" s="314"/>
      <c r="XAW270" s="315"/>
      <c r="XAX270" s="314"/>
      <c r="XAY270" s="314"/>
      <c r="XAZ270" s="314"/>
      <c r="XBA270" s="314"/>
      <c r="XBB270" s="314"/>
      <c r="XBC270" s="314"/>
      <c r="XBD270" s="281"/>
      <c r="XBE270" s="316"/>
      <c r="XBF270" s="317"/>
      <c r="XBG270" s="314"/>
      <c r="XBH270" s="314"/>
      <c r="XBI270" s="314"/>
      <c r="XBJ270" s="314"/>
      <c r="XBK270" s="263"/>
      <c r="XBL270" s="312"/>
      <c r="XBM270" s="263"/>
      <c r="XBN270" s="314"/>
      <c r="XBO270" s="314"/>
      <c r="XBP270" s="314"/>
      <c r="XBQ270" s="315"/>
      <c r="XBR270" s="314"/>
      <c r="XBS270" s="314"/>
      <c r="XBT270" s="314"/>
      <c r="XBU270" s="314"/>
      <c r="XBV270" s="314"/>
      <c r="XBW270" s="281"/>
      <c r="XBX270" s="317"/>
      <c r="XBY270" s="314"/>
      <c r="XBZ270" s="314"/>
      <c r="XCA270" s="318"/>
      <c r="XCB270" s="312"/>
      <c r="XCC270" s="314"/>
      <c r="XCD270" s="314"/>
      <c r="XCE270" s="263"/>
      <c r="XCF270" s="312"/>
      <c r="XCG270" s="263"/>
      <c r="XCH270" s="314"/>
      <c r="XCI270" s="314"/>
      <c r="XCJ270" s="314"/>
      <c r="XCK270" s="315"/>
      <c r="XCL270" s="314"/>
      <c r="XCM270" s="314"/>
      <c r="XCN270" s="314"/>
      <c r="XCO270" s="314"/>
      <c r="XCP270" s="314"/>
      <c r="XCQ270" s="317"/>
      <c r="XCR270" s="314"/>
      <c r="XCS270" s="318"/>
      <c r="XCT270" s="286"/>
      <c r="XCW270" s="314"/>
      <c r="XCX270" s="314"/>
      <c r="XCY270" s="263"/>
      <c r="XCZ270" s="312"/>
      <c r="XDA270" s="263"/>
      <c r="XDB270" s="314"/>
      <c r="XDC270" s="314"/>
      <c r="XDD270" s="314"/>
      <c r="XDE270" s="315"/>
      <c r="XDF270" s="314"/>
      <c r="XDG270" s="314"/>
      <c r="XDH270" s="314"/>
      <c r="XDI270" s="314"/>
      <c r="XDJ270" s="314"/>
      <c r="XDK270" s="314"/>
      <c r="XDL270" s="286"/>
      <c r="XDQ270" s="314"/>
      <c r="XDR270" s="314"/>
      <c r="XDS270" s="263"/>
      <c r="XDT270" s="312"/>
      <c r="XDU270" s="263"/>
      <c r="XDV270" s="314"/>
      <c r="XDW270" s="314"/>
      <c r="XDX270" s="314"/>
      <c r="XDY270" s="315"/>
      <c r="XDZ270" s="314"/>
      <c r="XEA270" s="314"/>
      <c r="XEB270" s="314"/>
      <c r="XEC270" s="314"/>
      <c r="XED270" s="314"/>
      <c r="XEE270" s="286"/>
      <c r="XEK270" s="314"/>
      <c r="XEL270" s="314"/>
      <c r="XEM270" s="263"/>
      <c r="XEN270" s="312"/>
      <c r="XEO270" s="263"/>
      <c r="XEP270" s="314"/>
      <c r="XEQ270" s="314"/>
      <c r="XER270" s="314"/>
      <c r="XES270" s="315"/>
      <c r="XET270" s="314"/>
      <c r="XEU270" s="314"/>
      <c r="XEV270" s="314"/>
      <c r="XEW270" s="314"/>
      <c r="XEX270" s="314"/>
    </row>
    <row r="271" spans="1:53 16265:16378" ht="40.5" hidden="1" customHeight="1" x14ac:dyDescent="0.2">
      <c r="A271" s="362"/>
      <c r="B271" s="363"/>
      <c r="C271" s="356"/>
      <c r="D271" s="359"/>
      <c r="E271" s="356"/>
      <c r="F271" s="364"/>
      <c r="G271" s="275"/>
      <c r="H271" s="275"/>
      <c r="I271" s="162"/>
      <c r="J271" s="364"/>
      <c r="K271" s="363"/>
      <c r="L271" s="363"/>
      <c r="M271" s="363"/>
      <c r="N271" s="364"/>
      <c r="O271" s="365"/>
      <c r="P271" s="364"/>
      <c r="Q271" s="365"/>
      <c r="R271" s="365"/>
      <c r="S271" s="162"/>
      <c r="T271" s="334">
        <f t="shared" si="1134"/>
        <v>0</v>
      </c>
      <c r="U271" s="356"/>
      <c r="V271" s="356"/>
      <c r="W271" s="275"/>
      <c r="X271" s="364"/>
      <c r="Y271" s="368"/>
      <c r="Z271" s="335">
        <f t="shared" si="1135"/>
        <v>0</v>
      </c>
      <c r="AA271" s="275"/>
      <c r="AB271" s="275"/>
      <c r="AC271" s="368"/>
      <c r="AD271" s="356"/>
      <c r="AE271" s="336">
        <f t="shared" si="1136"/>
        <v>0</v>
      </c>
      <c r="AF271" s="275"/>
      <c r="AG271" s="275"/>
      <c r="AH271" s="368"/>
      <c r="AI271" s="356"/>
      <c r="AJ271" s="336">
        <f t="shared" si="1137"/>
        <v>0</v>
      </c>
      <c r="AK271" s="275"/>
      <c r="AL271" s="275"/>
      <c r="AM271" s="368"/>
      <c r="AN271" s="356"/>
      <c r="AO271" s="336">
        <f t="shared" si="1138"/>
        <v>0</v>
      </c>
      <c r="AP271" s="275"/>
      <c r="AQ271" s="356"/>
      <c r="AR271" s="356"/>
      <c r="AS271" s="357"/>
      <c r="AT271" s="358"/>
      <c r="AU271" s="363"/>
      <c r="AV271" s="363"/>
      <c r="AW271" s="275" t="s">
        <v>90</v>
      </c>
      <c r="AX271" s="275"/>
      <c r="AY271" s="159"/>
      <c r="AZ271" s="159"/>
      <c r="BA271" s="344"/>
      <c r="XAO271" s="314"/>
      <c r="XAP271" s="314"/>
      <c r="XAQ271" s="263"/>
      <c r="XAR271" s="312"/>
      <c r="XAS271" s="263"/>
      <c r="XAT271" s="314"/>
      <c r="XAU271" s="314"/>
      <c r="XAV271" s="314"/>
      <c r="XAW271" s="315"/>
      <c r="XAX271" s="314"/>
      <c r="XAY271" s="314"/>
      <c r="XAZ271" s="314"/>
      <c r="XBA271" s="314"/>
      <c r="XBB271" s="314"/>
      <c r="XBC271" s="314"/>
      <c r="XBD271" s="281"/>
      <c r="XBE271" s="316"/>
      <c r="XBF271" s="317"/>
      <c r="XBG271" s="314"/>
      <c r="XBH271" s="314"/>
      <c r="XBI271" s="314"/>
      <c r="XBJ271" s="314"/>
      <c r="XBK271" s="263"/>
      <c r="XBL271" s="312"/>
      <c r="XBM271" s="263"/>
      <c r="XBN271" s="314"/>
      <c r="XBO271" s="314"/>
      <c r="XBP271" s="314"/>
      <c r="XBQ271" s="315"/>
      <c r="XBR271" s="314"/>
      <c r="XBS271" s="314"/>
      <c r="XBT271" s="314"/>
      <c r="XBU271" s="314"/>
      <c r="XBV271" s="314"/>
      <c r="XBW271" s="281"/>
      <c r="XBX271" s="317"/>
      <c r="XBY271" s="314"/>
      <c r="XBZ271" s="314"/>
      <c r="XCA271" s="318"/>
      <c r="XCB271" s="312"/>
      <c r="XCC271" s="314"/>
      <c r="XCD271" s="314"/>
      <c r="XCE271" s="263"/>
      <c r="XCF271" s="312"/>
      <c r="XCG271" s="263"/>
      <c r="XCH271" s="314"/>
      <c r="XCI271" s="314"/>
      <c r="XCJ271" s="314"/>
      <c r="XCK271" s="315"/>
      <c r="XCL271" s="314"/>
      <c r="XCM271" s="314"/>
      <c r="XCN271" s="314"/>
      <c r="XCO271" s="314"/>
      <c r="XCP271" s="314"/>
      <c r="XCQ271" s="317"/>
      <c r="XCR271" s="314"/>
      <c r="XCS271" s="318"/>
      <c r="XCT271" s="286"/>
      <c r="XCW271" s="314"/>
      <c r="XCX271" s="314"/>
      <c r="XCY271" s="263"/>
      <c r="XCZ271" s="312"/>
      <c r="XDA271" s="263"/>
      <c r="XDB271" s="314"/>
      <c r="XDC271" s="314"/>
      <c r="XDD271" s="314"/>
      <c r="XDE271" s="315"/>
      <c r="XDF271" s="314"/>
      <c r="XDG271" s="314"/>
      <c r="XDH271" s="314"/>
      <c r="XDI271" s="314"/>
      <c r="XDJ271" s="314"/>
      <c r="XDK271" s="314"/>
      <c r="XDL271" s="286"/>
      <c r="XDQ271" s="314"/>
      <c r="XDR271" s="314"/>
      <c r="XDS271" s="263"/>
      <c r="XDT271" s="312"/>
      <c r="XDU271" s="263"/>
      <c r="XDV271" s="314"/>
      <c r="XDW271" s="314"/>
      <c r="XDX271" s="314"/>
      <c r="XDY271" s="315"/>
      <c r="XDZ271" s="314"/>
      <c r="XEA271" s="314"/>
      <c r="XEB271" s="314"/>
      <c r="XEC271" s="314"/>
      <c r="XED271" s="314"/>
      <c r="XEE271" s="286"/>
      <c r="XEK271" s="314"/>
      <c r="XEL271" s="314"/>
      <c r="XEM271" s="263"/>
      <c r="XEN271" s="312"/>
      <c r="XEO271" s="263"/>
      <c r="XEP271" s="314"/>
      <c r="XEQ271" s="314"/>
      <c r="XER271" s="314"/>
      <c r="XES271" s="315"/>
      <c r="XET271" s="314"/>
      <c r="XEU271" s="314"/>
      <c r="XEV271" s="314"/>
      <c r="XEW271" s="314"/>
      <c r="XEX271" s="314"/>
    </row>
    <row r="272" spans="1:53 16265:16378" ht="40.5" hidden="1" customHeight="1" x14ac:dyDescent="0.2">
      <c r="A272" s="362">
        <v>88</v>
      </c>
      <c r="B272" s="363" t="s">
        <v>259</v>
      </c>
      <c r="C272" s="356" t="str">
        <f>+VLOOKUP(B272,$A$770:$B$812,2,0)</f>
        <v>JOSE LUIS TRISTANCHO REYES</v>
      </c>
      <c r="D272" s="359" t="s">
        <v>171</v>
      </c>
      <c r="E272" s="356" t="str">
        <f>IF(D272=$D$740,$E$740,IF(D272=$D$741,$E$741,IF(D272=$D$742,$E$742,IF(D272=$D$743,$E$743,IF(D272=$D$744,$E$744,IF(D272=$D$745,$E$745,IF(D272=$D$746,$E$746,IF(D272=$D$747,$E$747,IF(D272=$D$748,$E$748,IF(D272=$D$749,$E$749,IF(D272=VICERRECTORÍA_ACADÉMICA_,$BF$740,IF(D272=_VICERRECTORÍA_INVESTIGACIONES_INNOVACIÓN_Y_EXTENSIÓN_,$BF$741,IF(D272=PLANEACIÓN_,$BF$742,IF(D272=VICERRECTORÍA_ADMINISTRATIVA_FINANCIERA_,$BF$743,IF(D272=VICERRECTORÍA_RESPONSABILIDAD_SOCIAL_Y_BIENESTAR_UNIVERSITARIO_PDI,$BF$744)))))))))))))))</f>
        <v>Promover y facilitar la interacción con la sociedad contribuyendo a la satisfacción de sus demandas, mediante servicios especializados, programas de educación continuada y de proyección social.</v>
      </c>
      <c r="F272" s="364" t="s">
        <v>276</v>
      </c>
      <c r="G272" s="275" t="s">
        <v>271</v>
      </c>
      <c r="H272" s="275" t="s">
        <v>38</v>
      </c>
      <c r="I272" s="162" t="s">
        <v>1465</v>
      </c>
      <c r="J272" s="364" t="s">
        <v>106</v>
      </c>
      <c r="K272" s="364" t="s">
        <v>1699</v>
      </c>
      <c r="L272" s="364" t="s">
        <v>1700</v>
      </c>
      <c r="M272" s="364" t="s">
        <v>1701</v>
      </c>
      <c r="N272" s="364" t="s">
        <v>128</v>
      </c>
      <c r="O272" s="365">
        <f>IF(N272="ALTA",5,IF(N272="MEDIO ALTA",4,IF(N272="MEDIA",3,IF(N272="MEDIO BAJA",2,IF(N272="BAJA",1,0)))))</f>
        <v>1</v>
      </c>
      <c r="P272" s="364" t="s">
        <v>142</v>
      </c>
      <c r="Q272" s="365">
        <f>IF(P272="ALTO",5,IF(P272="MEDIO ALTO",4,IF(P272="MEDIO",3,IF(P272="MEDIO BAJO",2,IF(P272="BAJO",1,0)))))</f>
        <v>1</v>
      </c>
      <c r="R272" s="365">
        <f>Q272*O272</f>
        <v>1</v>
      </c>
      <c r="S272" s="162" t="s">
        <v>327</v>
      </c>
      <c r="T272" s="334">
        <f t="shared" si="1134"/>
        <v>1</v>
      </c>
      <c r="U272" s="356">
        <f t="shared" si="1121"/>
        <v>1</v>
      </c>
      <c r="V272" s="356">
        <f t="shared" si="889"/>
        <v>0.6</v>
      </c>
      <c r="W272" s="275" t="s">
        <v>1702</v>
      </c>
      <c r="X272" s="364">
        <f>IF(S272="No_existen",5*$X$10,Y272*$X$10)</f>
        <v>0.2</v>
      </c>
      <c r="Y272" s="368">
        <f t="shared" ref="Y272" si="1150">ROUND(AVERAGEIF(Z272:Z274,"&gt;0"),0)</f>
        <v>4</v>
      </c>
      <c r="Z272" s="335">
        <f t="shared" si="1135"/>
        <v>4</v>
      </c>
      <c r="AA272" s="275" t="s">
        <v>330</v>
      </c>
      <c r="AB272" s="275"/>
      <c r="AC272" s="368">
        <f t="shared" ref="AC272" si="1151">IF(S272="No_existen",5*$AC$10,AD272*$AC$10)</f>
        <v>0.6</v>
      </c>
      <c r="AD272" s="356">
        <f t="shared" ref="AD272" si="1152">ROUND(AVERAGEIF(AE272:AE274,"&gt;0"),0)</f>
        <v>4</v>
      </c>
      <c r="AE272" s="336">
        <f t="shared" si="1136"/>
        <v>4</v>
      </c>
      <c r="AF272" s="275" t="s">
        <v>306</v>
      </c>
      <c r="AG272" s="275"/>
      <c r="AH272" s="368">
        <f t="shared" ref="AH272" si="1153">IF(S272="No_existen",5*$AH$10,AI272*$AH$10)</f>
        <v>0.1</v>
      </c>
      <c r="AI272" s="356">
        <f t="shared" ref="AI272" si="1154">ROUND(AVERAGEIF(AJ272:AJ274,"&gt;0"),0)</f>
        <v>1</v>
      </c>
      <c r="AJ272" s="336">
        <f t="shared" si="1137"/>
        <v>1</v>
      </c>
      <c r="AK272" s="275" t="s">
        <v>304</v>
      </c>
      <c r="AL272" s="275" t="s">
        <v>319</v>
      </c>
      <c r="AM272" s="368">
        <f t="shared" ref="AM272" si="1155">IF(S272="No_existen",5*$AM$10,AN272*$AM$10)</f>
        <v>0.1</v>
      </c>
      <c r="AN272" s="356">
        <f t="shared" ref="AN272" si="1156">ROUND(AVERAGEIF(AO272:AO274,"&gt;0"),0)</f>
        <v>1</v>
      </c>
      <c r="AO272" s="336">
        <f t="shared" si="1138"/>
        <v>1</v>
      </c>
      <c r="AP272" s="275" t="s">
        <v>592</v>
      </c>
      <c r="AQ272" s="356">
        <f t="shared" ref="AQ272" si="1157">ROUND(AVERAGE(U272,Y272,AD272,AI272,AN272),0)</f>
        <v>2</v>
      </c>
      <c r="AR272" s="356" t="str">
        <f t="shared" ref="AR272" si="1158">IF(AQ272&lt;1.5,"FUERTE",IF(AND(AQ272&gt;=1.5,AQ272&lt;2.5),"ACEPTABLE",IF(AQ272&gt;=5,"INEXISTENTE","DÉBIL")))</f>
        <v>ACEPTABLE</v>
      </c>
      <c r="AS272" s="357">
        <f t="shared" ref="AS272" si="1159">IF(R272=0,0,ROUND((R272*AQ272),0))</f>
        <v>2</v>
      </c>
      <c r="AT272" s="358" t="str">
        <f t="shared" ref="AT272" si="1160">IF(AS272&gt;=36,"GRAVE", IF(AS272&lt;=10, "LEVE", "MODERADO"))</f>
        <v>LEVE</v>
      </c>
      <c r="AU272" s="366" t="s">
        <v>1703</v>
      </c>
      <c r="AV272" s="371">
        <v>0</v>
      </c>
      <c r="AW272" s="275" t="s">
        <v>90</v>
      </c>
      <c r="AX272" s="275"/>
      <c r="AY272" s="159"/>
      <c r="AZ272" s="159"/>
      <c r="BA272" s="344"/>
      <c r="XAO272" s="314"/>
      <c r="XAP272" s="314"/>
      <c r="XAQ272" s="263"/>
      <c r="XAR272" s="312"/>
      <c r="XAS272" s="263"/>
      <c r="XAT272" s="314"/>
      <c r="XAU272" s="314"/>
      <c r="XAV272" s="314"/>
      <c r="XAW272" s="315"/>
      <c r="XAX272" s="314"/>
      <c r="XAY272" s="314"/>
      <c r="XAZ272" s="314"/>
      <c r="XBA272" s="314"/>
      <c r="XBB272" s="314"/>
      <c r="XBC272" s="314"/>
      <c r="XBD272" s="281"/>
      <c r="XBE272" s="316"/>
      <c r="XBF272" s="317"/>
      <c r="XBG272" s="314"/>
      <c r="XBH272" s="314"/>
      <c r="XBI272" s="314"/>
      <c r="XBJ272" s="314"/>
      <c r="XBK272" s="263"/>
      <c r="XBL272" s="312"/>
      <c r="XBM272" s="263"/>
      <c r="XBN272" s="314"/>
      <c r="XBO272" s="314"/>
      <c r="XBP272" s="314"/>
      <c r="XBQ272" s="315"/>
      <c r="XBR272" s="314"/>
      <c r="XBS272" s="314"/>
      <c r="XBT272" s="314"/>
      <c r="XBU272" s="314"/>
      <c r="XBV272" s="314"/>
      <c r="XBW272" s="281"/>
      <c r="XBX272" s="317"/>
      <c r="XBY272" s="314"/>
      <c r="XBZ272" s="314"/>
      <c r="XCA272" s="318"/>
      <c r="XCB272" s="312"/>
      <c r="XCC272" s="314"/>
      <c r="XCD272" s="314"/>
      <c r="XCE272" s="263"/>
      <c r="XCF272" s="312"/>
      <c r="XCG272" s="263"/>
      <c r="XCH272" s="314"/>
      <c r="XCI272" s="314"/>
      <c r="XCJ272" s="314"/>
      <c r="XCK272" s="315"/>
      <c r="XCL272" s="314"/>
      <c r="XCM272" s="314"/>
      <c r="XCN272" s="314"/>
      <c r="XCO272" s="314"/>
      <c r="XCP272" s="314"/>
      <c r="XCQ272" s="317"/>
      <c r="XCR272" s="314"/>
      <c r="XCS272" s="318"/>
      <c r="XCT272" s="286"/>
      <c r="XCW272" s="314"/>
      <c r="XCX272" s="314"/>
      <c r="XCY272" s="263"/>
      <c r="XCZ272" s="312"/>
      <c r="XDA272" s="263"/>
      <c r="XDB272" s="314"/>
      <c r="XDC272" s="314"/>
      <c r="XDD272" s="314"/>
      <c r="XDE272" s="315"/>
      <c r="XDF272" s="314"/>
      <c r="XDG272" s="314"/>
      <c r="XDH272" s="314"/>
      <c r="XDI272" s="314"/>
      <c r="XDJ272" s="314"/>
      <c r="XDK272" s="314"/>
      <c r="XDL272" s="286"/>
      <c r="XDQ272" s="314"/>
      <c r="XDR272" s="314"/>
      <c r="XDS272" s="263"/>
      <c r="XDT272" s="312"/>
      <c r="XDU272" s="263"/>
      <c r="XDV272" s="314"/>
      <c r="XDW272" s="314"/>
      <c r="XDX272" s="314"/>
      <c r="XDY272" s="315"/>
      <c r="XDZ272" s="314"/>
      <c r="XEA272" s="314"/>
      <c r="XEB272" s="314"/>
      <c r="XEC272" s="314"/>
      <c r="XED272" s="314"/>
      <c r="XEE272" s="286"/>
      <c r="XEK272" s="314"/>
      <c r="XEL272" s="314"/>
      <c r="XEM272" s="263"/>
      <c r="XEN272" s="312"/>
      <c r="XEO272" s="263"/>
      <c r="XEP272" s="314"/>
      <c r="XEQ272" s="314"/>
      <c r="XER272" s="314"/>
      <c r="XES272" s="315"/>
      <c r="XET272" s="314"/>
      <c r="XEU272" s="314"/>
      <c r="XEV272" s="314"/>
      <c r="XEW272" s="314"/>
      <c r="XEX272" s="314"/>
    </row>
    <row r="273" spans="1:53 16265:16378" ht="40.5" hidden="1" customHeight="1" x14ac:dyDescent="0.2">
      <c r="A273" s="362"/>
      <c r="B273" s="363"/>
      <c r="C273" s="356"/>
      <c r="D273" s="359"/>
      <c r="E273" s="356"/>
      <c r="F273" s="364"/>
      <c r="G273" s="275"/>
      <c r="H273" s="275"/>
      <c r="I273" s="162"/>
      <c r="J273" s="364"/>
      <c r="K273" s="364"/>
      <c r="L273" s="364"/>
      <c r="M273" s="364"/>
      <c r="N273" s="364"/>
      <c r="O273" s="365"/>
      <c r="P273" s="364"/>
      <c r="Q273" s="365"/>
      <c r="R273" s="365"/>
      <c r="S273" s="162"/>
      <c r="T273" s="334">
        <f t="shared" si="1134"/>
        <v>0</v>
      </c>
      <c r="U273" s="356"/>
      <c r="V273" s="356"/>
      <c r="W273" s="275"/>
      <c r="X273" s="364"/>
      <c r="Y273" s="368"/>
      <c r="Z273" s="335">
        <f t="shared" si="1135"/>
        <v>0</v>
      </c>
      <c r="AA273" s="275"/>
      <c r="AB273" s="275"/>
      <c r="AC273" s="368"/>
      <c r="AD273" s="356"/>
      <c r="AE273" s="336">
        <f t="shared" si="1136"/>
        <v>0</v>
      </c>
      <c r="AF273" s="275"/>
      <c r="AG273" s="275"/>
      <c r="AH273" s="368"/>
      <c r="AI273" s="356"/>
      <c r="AJ273" s="336">
        <f t="shared" si="1137"/>
        <v>0</v>
      </c>
      <c r="AK273" s="275"/>
      <c r="AL273" s="275"/>
      <c r="AM273" s="368"/>
      <c r="AN273" s="356"/>
      <c r="AO273" s="336">
        <f t="shared" si="1138"/>
        <v>0</v>
      </c>
      <c r="AP273" s="275"/>
      <c r="AQ273" s="356"/>
      <c r="AR273" s="356"/>
      <c r="AS273" s="357"/>
      <c r="AT273" s="358"/>
      <c r="AU273" s="366"/>
      <c r="AV273" s="371"/>
      <c r="AW273" s="275" t="s">
        <v>90</v>
      </c>
      <c r="AX273" s="275"/>
      <c r="AY273" s="159"/>
      <c r="AZ273" s="159"/>
      <c r="BA273" s="344"/>
      <c r="XAO273" s="314"/>
      <c r="XAP273" s="314"/>
      <c r="XAQ273" s="263"/>
      <c r="XAR273" s="312"/>
      <c r="XAS273" s="263"/>
      <c r="XAT273" s="314"/>
      <c r="XAU273" s="314"/>
      <c r="XAV273" s="314"/>
      <c r="XAW273" s="315"/>
      <c r="XAX273" s="314"/>
      <c r="XAY273" s="314"/>
      <c r="XAZ273" s="314"/>
      <c r="XBA273" s="314"/>
      <c r="XBB273" s="314"/>
      <c r="XBC273" s="314"/>
      <c r="XBD273" s="281"/>
      <c r="XBE273" s="316"/>
      <c r="XBF273" s="317"/>
      <c r="XBG273" s="314"/>
      <c r="XBH273" s="314"/>
      <c r="XBI273" s="314"/>
      <c r="XBJ273" s="314"/>
      <c r="XBK273" s="263"/>
      <c r="XBL273" s="312"/>
      <c r="XBM273" s="263"/>
      <c r="XBN273" s="314"/>
      <c r="XBO273" s="314"/>
      <c r="XBP273" s="314"/>
      <c r="XBQ273" s="315"/>
      <c r="XBR273" s="314"/>
      <c r="XBS273" s="314"/>
      <c r="XBT273" s="314"/>
      <c r="XBU273" s="314"/>
      <c r="XBV273" s="314"/>
      <c r="XBW273" s="281"/>
      <c r="XBX273" s="317"/>
      <c r="XBY273" s="314"/>
      <c r="XBZ273" s="314"/>
      <c r="XCA273" s="318"/>
      <c r="XCB273" s="312"/>
      <c r="XCC273" s="314"/>
      <c r="XCD273" s="314"/>
      <c r="XCE273" s="263"/>
      <c r="XCF273" s="312"/>
      <c r="XCG273" s="263"/>
      <c r="XCH273" s="314"/>
      <c r="XCI273" s="314"/>
      <c r="XCJ273" s="314"/>
      <c r="XCK273" s="315"/>
      <c r="XCL273" s="314"/>
      <c r="XCM273" s="314"/>
      <c r="XCN273" s="314"/>
      <c r="XCO273" s="314"/>
      <c r="XCP273" s="314"/>
      <c r="XCQ273" s="317"/>
      <c r="XCR273" s="314"/>
      <c r="XCS273" s="318"/>
      <c r="XCT273" s="286"/>
      <c r="XCW273" s="314"/>
      <c r="XCX273" s="314"/>
      <c r="XCY273" s="263"/>
      <c r="XCZ273" s="312"/>
      <c r="XDA273" s="263"/>
      <c r="XDB273" s="314"/>
      <c r="XDC273" s="314"/>
      <c r="XDD273" s="314"/>
      <c r="XDE273" s="315"/>
      <c r="XDF273" s="314"/>
      <c r="XDG273" s="314"/>
      <c r="XDH273" s="314"/>
      <c r="XDI273" s="314"/>
      <c r="XDJ273" s="314"/>
      <c r="XDK273" s="314"/>
      <c r="XDL273" s="286"/>
      <c r="XDQ273" s="314"/>
      <c r="XDR273" s="314"/>
      <c r="XDS273" s="263"/>
      <c r="XDT273" s="312"/>
      <c r="XDU273" s="263"/>
      <c r="XDV273" s="314"/>
      <c r="XDW273" s="314"/>
      <c r="XDX273" s="314"/>
      <c r="XDY273" s="315"/>
      <c r="XDZ273" s="314"/>
      <c r="XEA273" s="314"/>
      <c r="XEB273" s="314"/>
      <c r="XEC273" s="314"/>
      <c r="XED273" s="314"/>
      <c r="XEE273" s="286"/>
      <c r="XEK273" s="314"/>
      <c r="XEL273" s="314"/>
      <c r="XEM273" s="263"/>
      <c r="XEN273" s="312"/>
      <c r="XEO273" s="263"/>
      <c r="XEP273" s="314"/>
      <c r="XEQ273" s="314"/>
      <c r="XER273" s="314"/>
      <c r="XES273" s="315"/>
      <c r="XET273" s="314"/>
      <c r="XEU273" s="314"/>
      <c r="XEV273" s="314"/>
      <c r="XEW273" s="314"/>
      <c r="XEX273" s="314"/>
    </row>
    <row r="274" spans="1:53 16265:16378" ht="40.5" hidden="1" customHeight="1" x14ac:dyDescent="0.2">
      <c r="A274" s="362"/>
      <c r="B274" s="363"/>
      <c r="C274" s="356"/>
      <c r="D274" s="359"/>
      <c r="E274" s="356"/>
      <c r="F274" s="364"/>
      <c r="G274" s="275"/>
      <c r="H274" s="275"/>
      <c r="I274" s="162"/>
      <c r="J274" s="364"/>
      <c r="K274" s="364"/>
      <c r="L274" s="364"/>
      <c r="M274" s="364"/>
      <c r="N274" s="364"/>
      <c r="O274" s="365"/>
      <c r="P274" s="364"/>
      <c r="Q274" s="365"/>
      <c r="R274" s="365"/>
      <c r="S274" s="162"/>
      <c r="T274" s="334">
        <f t="shared" si="1134"/>
        <v>0</v>
      </c>
      <c r="U274" s="356"/>
      <c r="V274" s="356"/>
      <c r="W274" s="275"/>
      <c r="X274" s="364"/>
      <c r="Y274" s="368"/>
      <c r="Z274" s="335">
        <f t="shared" si="1135"/>
        <v>0</v>
      </c>
      <c r="AA274" s="275"/>
      <c r="AB274" s="275"/>
      <c r="AC274" s="368"/>
      <c r="AD274" s="356"/>
      <c r="AE274" s="336">
        <f t="shared" si="1136"/>
        <v>0</v>
      </c>
      <c r="AF274" s="275"/>
      <c r="AG274" s="275"/>
      <c r="AH274" s="368"/>
      <c r="AI274" s="356"/>
      <c r="AJ274" s="336">
        <f t="shared" si="1137"/>
        <v>0</v>
      </c>
      <c r="AK274" s="275"/>
      <c r="AL274" s="275"/>
      <c r="AM274" s="368"/>
      <c r="AN274" s="356"/>
      <c r="AO274" s="336">
        <f t="shared" si="1138"/>
        <v>0</v>
      </c>
      <c r="AP274" s="275"/>
      <c r="AQ274" s="356"/>
      <c r="AR274" s="356"/>
      <c r="AS274" s="357"/>
      <c r="AT274" s="358"/>
      <c r="AU274" s="366"/>
      <c r="AV274" s="371"/>
      <c r="AW274" s="275" t="s">
        <v>90</v>
      </c>
      <c r="AX274" s="275"/>
      <c r="AY274" s="159"/>
      <c r="AZ274" s="159"/>
      <c r="BA274" s="344"/>
      <c r="XAO274" s="314"/>
      <c r="XAP274" s="314"/>
      <c r="XAQ274" s="263"/>
      <c r="XAR274" s="312"/>
      <c r="XAS274" s="263"/>
      <c r="XAT274" s="314"/>
      <c r="XAU274" s="314"/>
      <c r="XAV274" s="314"/>
      <c r="XAW274" s="315"/>
      <c r="XAX274" s="314"/>
      <c r="XAY274" s="314"/>
      <c r="XAZ274" s="314"/>
      <c r="XBA274" s="314"/>
      <c r="XBB274" s="314"/>
      <c r="XBC274" s="314"/>
      <c r="XBD274" s="281"/>
      <c r="XBE274" s="316"/>
      <c r="XBF274" s="317"/>
      <c r="XBG274" s="314"/>
      <c r="XBH274" s="314"/>
      <c r="XBI274" s="314"/>
      <c r="XBJ274" s="314"/>
      <c r="XBK274" s="263"/>
      <c r="XBL274" s="312"/>
      <c r="XBM274" s="263"/>
      <c r="XBN274" s="314"/>
      <c r="XBO274" s="314"/>
      <c r="XBP274" s="314"/>
      <c r="XBQ274" s="315"/>
      <c r="XBR274" s="314"/>
      <c r="XBS274" s="314"/>
      <c r="XBT274" s="314"/>
      <c r="XBU274" s="314"/>
      <c r="XBV274" s="314"/>
      <c r="XBW274" s="281"/>
      <c r="XBX274" s="317"/>
      <c r="XBY274" s="314"/>
      <c r="XBZ274" s="314"/>
      <c r="XCA274" s="318"/>
      <c r="XCB274" s="312"/>
      <c r="XCC274" s="314"/>
      <c r="XCD274" s="314"/>
      <c r="XCE274" s="263"/>
      <c r="XCF274" s="312"/>
      <c r="XCG274" s="263"/>
      <c r="XCH274" s="314"/>
      <c r="XCI274" s="314"/>
      <c r="XCJ274" s="314"/>
      <c r="XCK274" s="315"/>
      <c r="XCL274" s="314"/>
      <c r="XCM274" s="314"/>
      <c r="XCN274" s="314"/>
      <c r="XCO274" s="314"/>
      <c r="XCP274" s="314"/>
      <c r="XCQ274" s="317"/>
      <c r="XCR274" s="314"/>
      <c r="XCS274" s="318"/>
      <c r="XCT274" s="286"/>
      <c r="XCW274" s="314"/>
      <c r="XCX274" s="314"/>
      <c r="XCY274" s="263"/>
      <c r="XCZ274" s="312"/>
      <c r="XDA274" s="263"/>
      <c r="XDB274" s="314"/>
      <c r="XDC274" s="314"/>
      <c r="XDD274" s="314"/>
      <c r="XDE274" s="315"/>
      <c r="XDF274" s="314"/>
      <c r="XDG274" s="314"/>
      <c r="XDH274" s="314"/>
      <c r="XDI274" s="314"/>
      <c r="XDJ274" s="314"/>
      <c r="XDK274" s="314"/>
      <c r="XDL274" s="286"/>
      <c r="XDQ274" s="314"/>
      <c r="XDR274" s="314"/>
      <c r="XDS274" s="263"/>
      <c r="XDT274" s="312"/>
      <c r="XDU274" s="263"/>
      <c r="XDV274" s="314"/>
      <c r="XDW274" s="314"/>
      <c r="XDX274" s="314"/>
      <c r="XDY274" s="315"/>
      <c r="XDZ274" s="314"/>
      <c r="XEA274" s="314"/>
      <c r="XEB274" s="314"/>
      <c r="XEC274" s="314"/>
      <c r="XED274" s="314"/>
      <c r="XEE274" s="286"/>
      <c r="XEK274" s="314"/>
      <c r="XEL274" s="314"/>
      <c r="XEM274" s="263"/>
      <c r="XEN274" s="312"/>
      <c r="XEO274" s="263"/>
      <c r="XEP274" s="314"/>
      <c r="XEQ274" s="314"/>
      <c r="XER274" s="314"/>
      <c r="XES274" s="315"/>
      <c r="XET274" s="314"/>
      <c r="XEU274" s="314"/>
      <c r="XEV274" s="314"/>
      <c r="XEW274" s="314"/>
      <c r="XEX274" s="314"/>
    </row>
    <row r="275" spans="1:53 16265:16378" ht="40.5" hidden="1" customHeight="1" x14ac:dyDescent="0.2">
      <c r="A275" s="362">
        <v>89</v>
      </c>
      <c r="B275" s="363" t="s">
        <v>259</v>
      </c>
      <c r="C275" s="356" t="str">
        <f>+VLOOKUP(B275,$A$770:$B$812,2,0)</f>
        <v>JOSE LUIS TRISTANCHO REYES</v>
      </c>
      <c r="D275" s="359" t="s">
        <v>171</v>
      </c>
      <c r="E275" s="356" t="str">
        <f>IF(D275=$D$740,$E$740,IF(D275=$D$741,$E$741,IF(D275=$D$742,$E$742,IF(D275=$D$743,$E$743,IF(D275=$D$744,$E$744,IF(D275=$D$745,$E$745,IF(D275=$D$746,$E$746,IF(D275=$D$747,$E$747,IF(D275=$D$748,$E$748,IF(D275=$D$749,$E$749,IF(D275=VICERRECTORÍA_ACADÉMICA_,$BF$740,IF(D275=_VICERRECTORÍA_INVESTIGACIONES_INNOVACIÓN_Y_EXTENSIÓN_,$BF$741,IF(D275=PLANEACIÓN_,$BF$742,IF(D275=VICERRECTORÍA_ADMINISTRATIVA_FINANCIERA_,$BF$743,IF(D275=VICERRECTORÍA_RESPONSABILIDAD_SOCIAL_Y_BIENESTAR_UNIVERSITARIO_PDI,$BF$744)))))))))))))))</f>
        <v>Promover y facilitar la interacción con la sociedad contribuyendo a la satisfacción de sus demandas, mediante servicios especializados, programas de educación continuada y de proyección social.</v>
      </c>
      <c r="F275" s="364" t="s">
        <v>276</v>
      </c>
      <c r="G275" s="275" t="s">
        <v>271</v>
      </c>
      <c r="H275" s="275" t="s">
        <v>37</v>
      </c>
      <c r="I275" s="162" t="s">
        <v>1704</v>
      </c>
      <c r="J275" s="364" t="s">
        <v>106</v>
      </c>
      <c r="K275" s="364" t="s">
        <v>1705</v>
      </c>
      <c r="L275" s="364" t="s">
        <v>1706</v>
      </c>
      <c r="M275" s="364" t="s">
        <v>1701</v>
      </c>
      <c r="N275" s="364" t="s">
        <v>151</v>
      </c>
      <c r="O275" s="365">
        <f t="shared" ref="O275" si="1161">IF(N275="ALTA",5,IF(N275="MEDIO ALTA",4,IF(N275="MEDIA",3,IF(N275="MEDIO BAJA",2,IF(N275="BAJA",1,0)))))</f>
        <v>2</v>
      </c>
      <c r="P275" s="364" t="s">
        <v>144</v>
      </c>
      <c r="Q275" s="365">
        <f t="shared" ref="Q275:Q281" si="1162">IF(P275="ALTO",5,IF(P275="MEDIO ALTO",4,IF(P275="MEDIO",3,IF(P275="MEDIO BAJO",2,IF(P275="BAJO",1,0)))))</f>
        <v>4</v>
      </c>
      <c r="R275" s="365">
        <f>Q275*O275</f>
        <v>8</v>
      </c>
      <c r="S275" s="162" t="s">
        <v>327</v>
      </c>
      <c r="T275" s="334">
        <f t="shared" si="1134"/>
        <v>1</v>
      </c>
      <c r="U275" s="356">
        <f t="shared" si="1121"/>
        <v>1</v>
      </c>
      <c r="V275" s="356">
        <f t="shared" si="889"/>
        <v>0.6</v>
      </c>
      <c r="W275" s="275" t="s">
        <v>1707</v>
      </c>
      <c r="X275" s="364">
        <f>IF(S275="No_existen",5*$X$10,Y275*$X$10)</f>
        <v>0.2</v>
      </c>
      <c r="Y275" s="368">
        <f t="shared" ref="Y275" si="1163">ROUND(AVERAGEIF(Z275:Z277,"&gt;0"),0)</f>
        <v>4</v>
      </c>
      <c r="Z275" s="335">
        <f t="shared" si="1135"/>
        <v>4</v>
      </c>
      <c r="AA275" s="275" t="s">
        <v>330</v>
      </c>
      <c r="AB275" s="275"/>
      <c r="AC275" s="368">
        <f t="shared" ref="AC275" si="1164">IF(S275="No_existen",5*$AC$10,AD275*$AC$10)</f>
        <v>0.6</v>
      </c>
      <c r="AD275" s="356">
        <f t="shared" ref="AD275" si="1165">ROUND(AVERAGEIF(AE275:AE277,"&gt;0"),0)</f>
        <v>4</v>
      </c>
      <c r="AE275" s="336">
        <f t="shared" si="1136"/>
        <v>4</v>
      </c>
      <c r="AF275" s="275" t="s">
        <v>306</v>
      </c>
      <c r="AG275" s="275"/>
      <c r="AH275" s="368">
        <f t="shared" ref="AH275" si="1166">IF(S275="No_existen",5*$AH$10,AI275*$AH$10)</f>
        <v>0.1</v>
      </c>
      <c r="AI275" s="356">
        <f t="shared" ref="AI275" si="1167">ROUND(AVERAGEIF(AJ275:AJ277,"&gt;0"),0)</f>
        <v>1</v>
      </c>
      <c r="AJ275" s="336">
        <f t="shared" si="1137"/>
        <v>1</v>
      </c>
      <c r="AK275" s="275" t="s">
        <v>304</v>
      </c>
      <c r="AL275" s="275" t="s">
        <v>311</v>
      </c>
      <c r="AM275" s="368">
        <f t="shared" ref="AM275" si="1168">IF(S275="No_existen",5*$AM$10,AN275*$AM$10)</f>
        <v>0.1</v>
      </c>
      <c r="AN275" s="356">
        <f t="shared" ref="AN275" si="1169">ROUND(AVERAGEIF(AO275:AO277,"&gt;0"),0)</f>
        <v>1</v>
      </c>
      <c r="AO275" s="336">
        <f t="shared" si="1138"/>
        <v>1</v>
      </c>
      <c r="AP275" s="275" t="s">
        <v>592</v>
      </c>
      <c r="AQ275" s="356">
        <f t="shared" ref="AQ275" si="1170">ROUND(AVERAGE(U275,Y275,AD275,AI275,AN275),0)</f>
        <v>2</v>
      </c>
      <c r="AR275" s="356" t="str">
        <f t="shared" ref="AR275" si="1171">IF(AQ275&lt;1.5,"FUERTE",IF(AND(AQ275&gt;=1.5,AQ275&lt;2.5),"ACEPTABLE",IF(AQ275&gt;=5,"INEXISTENTE","DÉBIL")))</f>
        <v>ACEPTABLE</v>
      </c>
      <c r="AS275" s="357">
        <f t="shared" ref="AS275" si="1172">IF(R275=0,0,ROUND((R275*AQ275),0))</f>
        <v>16</v>
      </c>
      <c r="AT275" s="358" t="str">
        <f t="shared" ref="AT275" si="1173">IF(AS275&gt;=36,"GRAVE", IF(AS275&lt;=10, "LEVE", "MODERADO"))</f>
        <v>MODERADO</v>
      </c>
      <c r="AU275" s="366" t="s">
        <v>1708</v>
      </c>
      <c r="AV275" s="367">
        <v>1</v>
      </c>
      <c r="AW275" s="275" t="s">
        <v>91</v>
      </c>
      <c r="AX275" s="275" t="s">
        <v>1709</v>
      </c>
      <c r="AY275" s="159">
        <v>45291</v>
      </c>
      <c r="AZ275" s="159"/>
      <c r="BA275" s="344"/>
      <c r="XAO275" s="314"/>
      <c r="XAP275" s="314"/>
      <c r="XAQ275" s="263"/>
      <c r="XAR275" s="312"/>
      <c r="XAS275" s="263"/>
      <c r="XAT275" s="314"/>
      <c r="XAU275" s="314"/>
      <c r="XAV275" s="314"/>
      <c r="XAW275" s="315"/>
      <c r="XAX275" s="314"/>
      <c r="XAY275" s="314"/>
      <c r="XAZ275" s="314"/>
      <c r="XBA275" s="314"/>
      <c r="XBB275" s="314"/>
      <c r="XBC275" s="314"/>
      <c r="XBD275" s="281"/>
      <c r="XBE275" s="316"/>
      <c r="XBF275" s="317"/>
      <c r="XBG275" s="314"/>
      <c r="XBH275" s="314"/>
      <c r="XBI275" s="314"/>
      <c r="XBJ275" s="314"/>
      <c r="XBK275" s="263"/>
      <c r="XBL275" s="312"/>
      <c r="XBM275" s="263"/>
      <c r="XBN275" s="314"/>
      <c r="XBO275" s="314"/>
      <c r="XBP275" s="314"/>
      <c r="XBQ275" s="315"/>
      <c r="XBR275" s="314"/>
      <c r="XBS275" s="314"/>
      <c r="XBT275" s="314"/>
      <c r="XBU275" s="314"/>
      <c r="XBV275" s="314"/>
      <c r="XBW275" s="281"/>
      <c r="XBX275" s="317"/>
      <c r="XBY275" s="314"/>
      <c r="XBZ275" s="314"/>
      <c r="XCA275" s="318"/>
      <c r="XCB275" s="312"/>
      <c r="XCC275" s="314"/>
      <c r="XCD275" s="314"/>
      <c r="XCE275" s="263"/>
      <c r="XCF275" s="312"/>
      <c r="XCG275" s="263"/>
      <c r="XCH275" s="314"/>
      <c r="XCI275" s="314"/>
      <c r="XCJ275" s="314"/>
      <c r="XCK275" s="315"/>
      <c r="XCL275" s="314"/>
      <c r="XCM275" s="314"/>
      <c r="XCN275" s="314"/>
      <c r="XCO275" s="314"/>
      <c r="XCP275" s="314"/>
      <c r="XCQ275" s="317"/>
      <c r="XCR275" s="314"/>
      <c r="XCS275" s="318"/>
      <c r="XCT275" s="286"/>
      <c r="XCW275" s="314"/>
      <c r="XCX275" s="314"/>
      <c r="XCY275" s="263"/>
      <c r="XCZ275" s="312"/>
      <c r="XDA275" s="263"/>
      <c r="XDB275" s="314"/>
      <c r="XDC275" s="314"/>
      <c r="XDD275" s="314"/>
      <c r="XDE275" s="315"/>
      <c r="XDF275" s="314"/>
      <c r="XDG275" s="314"/>
      <c r="XDH275" s="314"/>
      <c r="XDI275" s="314"/>
      <c r="XDJ275" s="314"/>
      <c r="XDK275" s="314"/>
      <c r="XDL275" s="286"/>
      <c r="XDQ275" s="314"/>
      <c r="XDR275" s="314"/>
      <c r="XDS275" s="263"/>
      <c r="XDT275" s="312"/>
      <c r="XDU275" s="263"/>
      <c r="XDV275" s="314"/>
      <c r="XDW275" s="314"/>
      <c r="XDX275" s="314"/>
      <c r="XDY275" s="315"/>
      <c r="XDZ275" s="314"/>
      <c r="XEA275" s="314"/>
      <c r="XEB275" s="314"/>
      <c r="XEC275" s="314"/>
      <c r="XED275" s="314"/>
      <c r="XEE275" s="286"/>
      <c r="XEK275" s="314"/>
      <c r="XEL275" s="314"/>
      <c r="XEM275" s="263"/>
      <c r="XEN275" s="312"/>
      <c r="XEO275" s="263"/>
      <c r="XEP275" s="314"/>
      <c r="XEQ275" s="314"/>
      <c r="XER275" s="314"/>
      <c r="XES275" s="315"/>
      <c r="XET275" s="314"/>
      <c r="XEU275" s="314"/>
      <c r="XEV275" s="314"/>
      <c r="XEW275" s="314"/>
      <c r="XEX275" s="314"/>
    </row>
    <row r="276" spans="1:53 16265:16378" ht="40.5" hidden="1" customHeight="1" x14ac:dyDescent="0.2">
      <c r="A276" s="362"/>
      <c r="B276" s="363"/>
      <c r="C276" s="356"/>
      <c r="D276" s="359"/>
      <c r="E276" s="356"/>
      <c r="F276" s="364"/>
      <c r="G276" s="275"/>
      <c r="H276" s="275"/>
      <c r="I276" s="162"/>
      <c r="J276" s="364"/>
      <c r="K276" s="364"/>
      <c r="L276" s="364"/>
      <c r="M276" s="364"/>
      <c r="N276" s="364"/>
      <c r="O276" s="365"/>
      <c r="P276" s="364"/>
      <c r="Q276" s="365"/>
      <c r="R276" s="365"/>
      <c r="S276" s="162"/>
      <c r="T276" s="334">
        <f t="shared" si="1134"/>
        <v>0</v>
      </c>
      <c r="U276" s="356"/>
      <c r="V276" s="356"/>
      <c r="W276" s="275"/>
      <c r="X276" s="364"/>
      <c r="Y276" s="368"/>
      <c r="Z276" s="335">
        <f t="shared" si="1135"/>
        <v>0</v>
      </c>
      <c r="AA276" s="275"/>
      <c r="AB276" s="275"/>
      <c r="AC276" s="368"/>
      <c r="AD276" s="356"/>
      <c r="AE276" s="336">
        <f t="shared" si="1136"/>
        <v>0</v>
      </c>
      <c r="AF276" s="275"/>
      <c r="AG276" s="275"/>
      <c r="AH276" s="368"/>
      <c r="AI276" s="356"/>
      <c r="AJ276" s="336">
        <f t="shared" si="1137"/>
        <v>0</v>
      </c>
      <c r="AK276" s="275"/>
      <c r="AL276" s="275"/>
      <c r="AM276" s="368"/>
      <c r="AN276" s="356"/>
      <c r="AO276" s="336">
        <f t="shared" si="1138"/>
        <v>0</v>
      </c>
      <c r="AP276" s="275"/>
      <c r="AQ276" s="356"/>
      <c r="AR276" s="356"/>
      <c r="AS276" s="357"/>
      <c r="AT276" s="358"/>
      <c r="AU276" s="366"/>
      <c r="AV276" s="366"/>
      <c r="AW276" s="275"/>
      <c r="AX276" s="275"/>
      <c r="AY276" s="159"/>
      <c r="AZ276" s="159"/>
      <c r="BA276" s="344"/>
      <c r="XAO276" s="314"/>
      <c r="XAP276" s="314"/>
      <c r="XAQ276" s="263"/>
      <c r="XAR276" s="312"/>
      <c r="XAS276" s="263"/>
      <c r="XAT276" s="314"/>
      <c r="XAU276" s="314"/>
      <c r="XAV276" s="314"/>
      <c r="XAW276" s="315"/>
      <c r="XAX276" s="314"/>
      <c r="XAY276" s="314"/>
      <c r="XAZ276" s="314"/>
      <c r="XBA276" s="314"/>
      <c r="XBB276" s="314"/>
      <c r="XBC276" s="314"/>
      <c r="XBD276" s="281"/>
      <c r="XBE276" s="316"/>
      <c r="XBF276" s="317"/>
      <c r="XBG276" s="314"/>
      <c r="XBH276" s="314"/>
      <c r="XBI276" s="314"/>
      <c r="XBJ276" s="314"/>
      <c r="XBK276" s="263"/>
      <c r="XBL276" s="312"/>
      <c r="XBM276" s="263"/>
      <c r="XBN276" s="314"/>
      <c r="XBO276" s="314"/>
      <c r="XBP276" s="314"/>
      <c r="XBQ276" s="315"/>
      <c r="XBR276" s="314"/>
      <c r="XBS276" s="314"/>
      <c r="XBT276" s="314"/>
      <c r="XBU276" s="314"/>
      <c r="XBV276" s="314"/>
      <c r="XBW276" s="281"/>
      <c r="XBX276" s="317"/>
      <c r="XBY276" s="314"/>
      <c r="XBZ276" s="314"/>
      <c r="XCA276" s="318"/>
      <c r="XCB276" s="312"/>
      <c r="XCC276" s="314"/>
      <c r="XCD276" s="314"/>
      <c r="XCE276" s="263"/>
      <c r="XCF276" s="312"/>
      <c r="XCG276" s="263"/>
      <c r="XCH276" s="314"/>
      <c r="XCI276" s="314"/>
      <c r="XCJ276" s="314"/>
      <c r="XCK276" s="315"/>
      <c r="XCL276" s="314"/>
      <c r="XCM276" s="314"/>
      <c r="XCN276" s="314"/>
      <c r="XCO276" s="314"/>
      <c r="XCP276" s="314"/>
      <c r="XCQ276" s="317"/>
      <c r="XCR276" s="314"/>
      <c r="XCS276" s="318"/>
      <c r="XCT276" s="286"/>
      <c r="XCW276" s="314"/>
      <c r="XCX276" s="314"/>
      <c r="XCY276" s="263"/>
      <c r="XCZ276" s="312"/>
      <c r="XDA276" s="263"/>
      <c r="XDB276" s="314"/>
      <c r="XDC276" s="314"/>
      <c r="XDD276" s="314"/>
      <c r="XDE276" s="315"/>
      <c r="XDF276" s="314"/>
      <c r="XDG276" s="314"/>
      <c r="XDH276" s="314"/>
      <c r="XDI276" s="314"/>
      <c r="XDJ276" s="314"/>
      <c r="XDK276" s="314"/>
      <c r="XDL276" s="286"/>
      <c r="XDQ276" s="314"/>
      <c r="XDR276" s="314"/>
      <c r="XDS276" s="263"/>
      <c r="XDT276" s="312"/>
      <c r="XDU276" s="263"/>
      <c r="XDV276" s="314"/>
      <c r="XDW276" s="314"/>
      <c r="XDX276" s="314"/>
      <c r="XDY276" s="315"/>
      <c r="XDZ276" s="314"/>
      <c r="XEA276" s="314"/>
      <c r="XEB276" s="314"/>
      <c r="XEC276" s="314"/>
      <c r="XED276" s="314"/>
      <c r="XEE276" s="286"/>
      <c r="XEK276" s="314"/>
      <c r="XEL276" s="314"/>
      <c r="XEM276" s="263"/>
      <c r="XEN276" s="312"/>
      <c r="XEO276" s="263"/>
      <c r="XEP276" s="314"/>
      <c r="XEQ276" s="314"/>
      <c r="XER276" s="314"/>
      <c r="XES276" s="315"/>
      <c r="XET276" s="314"/>
      <c r="XEU276" s="314"/>
      <c r="XEV276" s="314"/>
      <c r="XEW276" s="314"/>
      <c r="XEX276" s="314"/>
    </row>
    <row r="277" spans="1:53 16265:16378" ht="40.5" hidden="1" customHeight="1" x14ac:dyDescent="0.2">
      <c r="A277" s="362"/>
      <c r="B277" s="363"/>
      <c r="C277" s="356"/>
      <c r="D277" s="359"/>
      <c r="E277" s="356"/>
      <c r="F277" s="364"/>
      <c r="G277" s="275"/>
      <c r="H277" s="275"/>
      <c r="I277" s="162"/>
      <c r="J277" s="364"/>
      <c r="K277" s="364"/>
      <c r="L277" s="364"/>
      <c r="M277" s="364"/>
      <c r="N277" s="364"/>
      <c r="O277" s="365"/>
      <c r="P277" s="364"/>
      <c r="Q277" s="365"/>
      <c r="R277" s="365"/>
      <c r="S277" s="162"/>
      <c r="T277" s="334">
        <f t="shared" si="1134"/>
        <v>0</v>
      </c>
      <c r="U277" s="356"/>
      <c r="V277" s="356"/>
      <c r="W277" s="275"/>
      <c r="X277" s="364"/>
      <c r="Y277" s="368"/>
      <c r="Z277" s="335">
        <f t="shared" si="1135"/>
        <v>0</v>
      </c>
      <c r="AA277" s="275"/>
      <c r="AB277" s="275"/>
      <c r="AC277" s="368"/>
      <c r="AD277" s="356"/>
      <c r="AE277" s="336">
        <f t="shared" si="1136"/>
        <v>0</v>
      </c>
      <c r="AF277" s="275"/>
      <c r="AG277" s="275"/>
      <c r="AH277" s="368"/>
      <c r="AI277" s="356"/>
      <c r="AJ277" s="336">
        <f t="shared" si="1137"/>
        <v>0</v>
      </c>
      <c r="AK277" s="275"/>
      <c r="AL277" s="275"/>
      <c r="AM277" s="368"/>
      <c r="AN277" s="356"/>
      <c r="AO277" s="336">
        <f t="shared" si="1138"/>
        <v>0</v>
      </c>
      <c r="AP277" s="275"/>
      <c r="AQ277" s="356"/>
      <c r="AR277" s="356"/>
      <c r="AS277" s="357"/>
      <c r="AT277" s="358"/>
      <c r="AU277" s="366"/>
      <c r="AV277" s="366"/>
      <c r="AW277" s="275"/>
      <c r="AX277" s="275"/>
      <c r="AY277" s="159"/>
      <c r="AZ277" s="159"/>
      <c r="BA277" s="344"/>
      <c r="XAO277" s="314"/>
      <c r="XAP277" s="314"/>
      <c r="XAQ277" s="263"/>
      <c r="XAR277" s="312"/>
      <c r="XAS277" s="263"/>
      <c r="XAT277" s="314"/>
      <c r="XAU277" s="314"/>
      <c r="XAV277" s="314"/>
      <c r="XAW277" s="315"/>
      <c r="XAX277" s="314"/>
      <c r="XAY277" s="314"/>
      <c r="XAZ277" s="314"/>
      <c r="XBA277" s="314"/>
      <c r="XBB277" s="314"/>
      <c r="XBC277" s="314"/>
      <c r="XBD277" s="281"/>
      <c r="XBE277" s="316"/>
      <c r="XBF277" s="317"/>
      <c r="XBG277" s="314"/>
      <c r="XBH277" s="314"/>
      <c r="XBI277" s="314"/>
      <c r="XBJ277" s="314"/>
      <c r="XBK277" s="263"/>
      <c r="XBL277" s="312"/>
      <c r="XBM277" s="263"/>
      <c r="XBN277" s="314"/>
      <c r="XBO277" s="314"/>
      <c r="XBP277" s="314"/>
      <c r="XBQ277" s="315"/>
      <c r="XBR277" s="314"/>
      <c r="XBS277" s="314"/>
      <c r="XBT277" s="314"/>
      <c r="XBU277" s="314"/>
      <c r="XBV277" s="314"/>
      <c r="XBW277" s="281"/>
      <c r="XBX277" s="317"/>
      <c r="XBY277" s="314"/>
      <c r="XBZ277" s="314"/>
      <c r="XCA277" s="318"/>
      <c r="XCB277" s="312"/>
      <c r="XCC277" s="314"/>
      <c r="XCD277" s="314"/>
      <c r="XCE277" s="263"/>
      <c r="XCF277" s="312"/>
      <c r="XCG277" s="263"/>
      <c r="XCH277" s="314"/>
      <c r="XCI277" s="314"/>
      <c r="XCJ277" s="314"/>
      <c r="XCK277" s="315"/>
      <c r="XCL277" s="314"/>
      <c r="XCM277" s="314"/>
      <c r="XCN277" s="314"/>
      <c r="XCO277" s="314"/>
      <c r="XCP277" s="314"/>
      <c r="XCQ277" s="317"/>
      <c r="XCR277" s="314"/>
      <c r="XCS277" s="318"/>
      <c r="XCT277" s="286"/>
      <c r="XCW277" s="314"/>
      <c r="XCX277" s="314"/>
      <c r="XCY277" s="263"/>
      <c r="XCZ277" s="312"/>
      <c r="XDA277" s="263"/>
      <c r="XDB277" s="314"/>
      <c r="XDC277" s="314"/>
      <c r="XDD277" s="314"/>
      <c r="XDE277" s="315"/>
      <c r="XDF277" s="314"/>
      <c r="XDG277" s="314"/>
      <c r="XDH277" s="314"/>
      <c r="XDI277" s="314"/>
      <c r="XDJ277" s="314"/>
      <c r="XDK277" s="314"/>
      <c r="XDL277" s="286"/>
      <c r="XDQ277" s="314"/>
      <c r="XDR277" s="314"/>
      <c r="XDS277" s="263"/>
      <c r="XDT277" s="312"/>
      <c r="XDU277" s="263"/>
      <c r="XDV277" s="314"/>
      <c r="XDW277" s="314"/>
      <c r="XDX277" s="314"/>
      <c r="XDY277" s="315"/>
      <c r="XDZ277" s="314"/>
      <c r="XEA277" s="314"/>
      <c r="XEB277" s="314"/>
      <c r="XEC277" s="314"/>
      <c r="XED277" s="314"/>
      <c r="XEE277" s="286"/>
      <c r="XEK277" s="314"/>
      <c r="XEL277" s="314"/>
      <c r="XEM277" s="263"/>
      <c r="XEN277" s="312"/>
      <c r="XEO277" s="263"/>
      <c r="XEP277" s="314"/>
      <c r="XEQ277" s="314"/>
      <c r="XER277" s="314"/>
      <c r="XES277" s="315"/>
      <c r="XET277" s="314"/>
      <c r="XEU277" s="314"/>
      <c r="XEV277" s="314"/>
      <c r="XEW277" s="314"/>
      <c r="XEX277" s="314"/>
    </row>
    <row r="278" spans="1:53 16265:16378" ht="40.5" hidden="1" customHeight="1" x14ac:dyDescent="0.2">
      <c r="A278" s="362">
        <v>90</v>
      </c>
      <c r="B278" s="363" t="s">
        <v>259</v>
      </c>
      <c r="C278" s="356" t="str">
        <f>+VLOOKUP(B278,$A$770:$B$812,2,0)</f>
        <v>JOSE LUIS TRISTANCHO REYES</v>
      </c>
      <c r="D278" s="359" t="s">
        <v>171</v>
      </c>
      <c r="E278" s="356" t="str">
        <f>IF(D278=$D$740,$E$740,IF(D278=$D$741,$E$741,IF(D278=$D$742,$E$742,IF(D278=$D$743,$E$743,IF(D278=$D$744,$E$744,IF(D278=$D$745,$E$745,IF(D278=$D$746,$E$746,IF(D278=$D$747,$E$747,IF(D278=$D$748,$E$748,IF(D278=$D$749,$E$749,IF(D278=VICERRECTORÍA_ACADÉMICA_,$BF$740,IF(D278=_VICERRECTORÍA_INVESTIGACIONES_INNOVACIÓN_Y_EXTENSIÓN_,$BF$741,IF(D278=PLANEACIÓN_,$BF$742,IF(D278=VICERRECTORÍA_ADMINISTRATIVA_FINANCIERA_,$BF$743,IF(D278=VICERRECTORÍA_RESPONSABILIDAD_SOCIAL_Y_BIENESTAR_UNIVERSITARIO_PDI,$BF$744)))))))))))))))</f>
        <v>Promover y facilitar la interacción con la sociedad contribuyendo a la satisfacción de sus demandas, mediante servicios especializados, programas de educación continuada y de proyección social.</v>
      </c>
      <c r="F278" s="364" t="s">
        <v>276</v>
      </c>
      <c r="G278" s="275" t="s">
        <v>271</v>
      </c>
      <c r="H278" s="275" t="s">
        <v>37</v>
      </c>
      <c r="I278" s="163" t="s">
        <v>1710</v>
      </c>
      <c r="J278" s="364" t="s">
        <v>106</v>
      </c>
      <c r="K278" s="363" t="s">
        <v>1711</v>
      </c>
      <c r="L278" s="363" t="s">
        <v>1712</v>
      </c>
      <c r="M278" s="363" t="s">
        <v>1701</v>
      </c>
      <c r="N278" s="364" t="s">
        <v>128</v>
      </c>
      <c r="O278" s="365">
        <f t="shared" ref="O278" si="1174">IF(N278="ALTA",5,IF(N278="MEDIO ALTA",4,IF(N278="MEDIA",3,IF(N278="MEDIO BAJA",2,IF(N278="BAJA",1,0)))))</f>
        <v>1</v>
      </c>
      <c r="P278" s="364" t="s">
        <v>144</v>
      </c>
      <c r="Q278" s="365">
        <f t="shared" si="1162"/>
        <v>4</v>
      </c>
      <c r="R278" s="365">
        <f>Q278*O278</f>
        <v>4</v>
      </c>
      <c r="S278" s="162" t="s">
        <v>327</v>
      </c>
      <c r="T278" s="334">
        <f t="shared" si="1134"/>
        <v>1</v>
      </c>
      <c r="U278" s="356">
        <f t="shared" si="1121"/>
        <v>1</v>
      </c>
      <c r="V278" s="356">
        <f t="shared" ref="V278:V341" si="1175">U278*0.6</f>
        <v>0.6</v>
      </c>
      <c r="W278" s="275" t="s">
        <v>1713</v>
      </c>
      <c r="X278" s="364">
        <f>IF(S278="No_existen",5*$X$10,Y278*$X$10)</f>
        <v>0.2</v>
      </c>
      <c r="Y278" s="368">
        <f t="shared" ref="Y278" si="1176">ROUND(AVERAGEIF(Z278:Z280,"&gt;0"),0)</f>
        <v>4</v>
      </c>
      <c r="Z278" s="335">
        <f t="shared" si="1135"/>
        <v>4</v>
      </c>
      <c r="AA278" s="275" t="s">
        <v>330</v>
      </c>
      <c r="AB278" s="275"/>
      <c r="AC278" s="368">
        <f t="shared" ref="AC278" si="1177">IF(S278="No_existen",5*$AC$10,AD278*$AC$10)</f>
        <v>0.6</v>
      </c>
      <c r="AD278" s="356">
        <f t="shared" ref="AD278" si="1178">ROUND(AVERAGEIF(AE278:AE280,"&gt;0"),0)</f>
        <v>4</v>
      </c>
      <c r="AE278" s="336">
        <f t="shared" si="1136"/>
        <v>4</v>
      </c>
      <c r="AF278" s="275" t="s">
        <v>306</v>
      </c>
      <c r="AG278" s="275"/>
      <c r="AH278" s="368">
        <f t="shared" ref="AH278" si="1179">IF(S278="No_existen",5*$AH$10,AI278*$AH$10)</f>
        <v>0.1</v>
      </c>
      <c r="AI278" s="356">
        <f t="shared" ref="AI278" si="1180">ROUND(AVERAGEIF(AJ278:AJ280,"&gt;0"),0)</f>
        <v>1</v>
      </c>
      <c r="AJ278" s="336">
        <f t="shared" si="1137"/>
        <v>1</v>
      </c>
      <c r="AK278" s="275" t="s">
        <v>304</v>
      </c>
      <c r="AL278" s="275" t="s">
        <v>319</v>
      </c>
      <c r="AM278" s="368">
        <f t="shared" ref="AM278" si="1181">IF(S278="No_existen",5*$AM$10,AN278*$AM$10)</f>
        <v>0.1</v>
      </c>
      <c r="AN278" s="356">
        <f t="shared" ref="AN278" si="1182">ROUND(AVERAGEIF(AO278:AO280,"&gt;0"),0)</f>
        <v>1</v>
      </c>
      <c r="AO278" s="336">
        <f t="shared" si="1138"/>
        <v>1</v>
      </c>
      <c r="AP278" s="275" t="s">
        <v>592</v>
      </c>
      <c r="AQ278" s="356">
        <f t="shared" ref="AQ278" si="1183">ROUND(AVERAGE(U278,Y278,AD278,AI278,AN278),0)</f>
        <v>2</v>
      </c>
      <c r="AR278" s="356" t="str">
        <f t="shared" ref="AR278" si="1184">IF(AQ278&lt;1.5,"FUERTE",IF(AND(AQ278&gt;=1.5,AQ278&lt;2.5),"ACEPTABLE",IF(AQ278&gt;=5,"INEXISTENTE","DÉBIL")))</f>
        <v>ACEPTABLE</v>
      </c>
      <c r="AS278" s="357">
        <f t="shared" ref="AS278" si="1185">IF(R278=0,0,ROUND((R278*AQ278),0))</f>
        <v>8</v>
      </c>
      <c r="AT278" s="358" t="str">
        <f t="shared" ref="AT278" si="1186">IF(AS278&gt;=36,"GRAVE", IF(AS278&lt;=10, "LEVE", "MODERADO"))</f>
        <v>LEVE</v>
      </c>
      <c r="AU278" s="366" t="s">
        <v>1714</v>
      </c>
      <c r="AV278" s="367">
        <v>0</v>
      </c>
      <c r="AW278" s="275" t="s">
        <v>90</v>
      </c>
      <c r="AX278" s="275"/>
      <c r="AY278" s="159"/>
      <c r="AZ278" s="159"/>
      <c r="BA278" s="344"/>
      <c r="XAO278" s="314"/>
      <c r="XAP278" s="314"/>
      <c r="XAQ278" s="263"/>
      <c r="XAR278" s="312"/>
      <c r="XAS278" s="263"/>
      <c r="XAT278" s="314"/>
      <c r="XAU278" s="314"/>
      <c r="XAV278" s="314"/>
      <c r="XAW278" s="315"/>
      <c r="XAX278" s="314"/>
      <c r="XAY278" s="314"/>
      <c r="XAZ278" s="314"/>
      <c r="XBA278" s="314"/>
      <c r="XBB278" s="314"/>
      <c r="XBC278" s="314"/>
      <c r="XBD278" s="281"/>
      <c r="XBE278" s="316"/>
      <c r="XBF278" s="317"/>
      <c r="XBG278" s="314"/>
      <c r="XBH278" s="314"/>
      <c r="XBI278" s="314"/>
      <c r="XBJ278" s="314"/>
      <c r="XBK278" s="263"/>
      <c r="XBL278" s="312"/>
      <c r="XBM278" s="263"/>
      <c r="XBN278" s="314"/>
      <c r="XBO278" s="314"/>
      <c r="XBP278" s="314"/>
      <c r="XBQ278" s="315"/>
      <c r="XBR278" s="314"/>
      <c r="XBS278" s="314"/>
      <c r="XBT278" s="314"/>
      <c r="XBU278" s="314"/>
      <c r="XBV278" s="314"/>
      <c r="XBW278" s="281"/>
      <c r="XBX278" s="317"/>
      <c r="XBY278" s="314"/>
      <c r="XBZ278" s="314"/>
      <c r="XCA278" s="318"/>
      <c r="XCB278" s="312"/>
      <c r="XCC278" s="314"/>
      <c r="XCD278" s="314"/>
      <c r="XCE278" s="263"/>
      <c r="XCF278" s="312"/>
      <c r="XCG278" s="263"/>
      <c r="XCH278" s="314"/>
      <c r="XCI278" s="314"/>
      <c r="XCJ278" s="314"/>
      <c r="XCK278" s="315"/>
      <c r="XCL278" s="314"/>
      <c r="XCM278" s="314"/>
      <c r="XCN278" s="314"/>
      <c r="XCO278" s="314"/>
      <c r="XCP278" s="314"/>
      <c r="XCQ278" s="317"/>
      <c r="XCR278" s="314"/>
      <c r="XCS278" s="318"/>
      <c r="XCT278" s="286"/>
      <c r="XCW278" s="314"/>
      <c r="XCX278" s="314"/>
      <c r="XCY278" s="263"/>
      <c r="XCZ278" s="312"/>
      <c r="XDA278" s="263"/>
      <c r="XDB278" s="314"/>
      <c r="XDC278" s="314"/>
      <c r="XDD278" s="314"/>
      <c r="XDE278" s="315"/>
      <c r="XDF278" s="314"/>
      <c r="XDG278" s="314"/>
      <c r="XDH278" s="314"/>
      <c r="XDI278" s="314"/>
      <c r="XDJ278" s="314"/>
      <c r="XDK278" s="314"/>
      <c r="XDL278" s="286"/>
      <c r="XDQ278" s="314"/>
      <c r="XDR278" s="314"/>
      <c r="XDS278" s="263"/>
      <c r="XDT278" s="312"/>
      <c r="XDU278" s="263"/>
      <c r="XDV278" s="314"/>
      <c r="XDW278" s="314"/>
      <c r="XDX278" s="314"/>
      <c r="XDY278" s="315"/>
      <c r="XDZ278" s="314"/>
      <c r="XEA278" s="314"/>
      <c r="XEB278" s="314"/>
      <c r="XEC278" s="314"/>
      <c r="XED278" s="314"/>
      <c r="XEE278" s="286"/>
      <c r="XEK278" s="314"/>
      <c r="XEL278" s="314"/>
      <c r="XEM278" s="263"/>
      <c r="XEN278" s="312"/>
      <c r="XEO278" s="263"/>
      <c r="XEP278" s="314"/>
      <c r="XEQ278" s="314"/>
      <c r="XER278" s="314"/>
      <c r="XES278" s="315"/>
      <c r="XET278" s="314"/>
      <c r="XEU278" s="314"/>
      <c r="XEV278" s="314"/>
      <c r="XEW278" s="314"/>
      <c r="XEX278" s="314"/>
    </row>
    <row r="279" spans="1:53 16265:16378" ht="40.5" hidden="1" customHeight="1" x14ac:dyDescent="0.2">
      <c r="A279" s="362"/>
      <c r="B279" s="363"/>
      <c r="C279" s="356"/>
      <c r="D279" s="359"/>
      <c r="E279" s="356"/>
      <c r="F279" s="364"/>
      <c r="G279" s="275"/>
      <c r="H279" s="275"/>
      <c r="I279" s="163"/>
      <c r="J279" s="364"/>
      <c r="K279" s="363"/>
      <c r="L279" s="363"/>
      <c r="M279" s="363"/>
      <c r="N279" s="364"/>
      <c r="O279" s="365"/>
      <c r="P279" s="364"/>
      <c r="Q279" s="365"/>
      <c r="R279" s="365"/>
      <c r="S279" s="162"/>
      <c r="T279" s="334">
        <f t="shared" si="1134"/>
        <v>0</v>
      </c>
      <c r="U279" s="356"/>
      <c r="V279" s="356"/>
      <c r="W279" s="275"/>
      <c r="X279" s="364"/>
      <c r="Y279" s="368"/>
      <c r="Z279" s="335">
        <f t="shared" si="1135"/>
        <v>0</v>
      </c>
      <c r="AA279" s="275"/>
      <c r="AB279" s="275"/>
      <c r="AC279" s="368"/>
      <c r="AD279" s="356"/>
      <c r="AE279" s="336">
        <f t="shared" si="1136"/>
        <v>0</v>
      </c>
      <c r="AF279" s="275"/>
      <c r="AG279" s="275"/>
      <c r="AH279" s="368"/>
      <c r="AI279" s="356"/>
      <c r="AJ279" s="336">
        <f t="shared" si="1137"/>
        <v>0</v>
      </c>
      <c r="AK279" s="275"/>
      <c r="AL279" s="275"/>
      <c r="AM279" s="368"/>
      <c r="AN279" s="356"/>
      <c r="AO279" s="336">
        <f t="shared" si="1138"/>
        <v>0</v>
      </c>
      <c r="AP279" s="275"/>
      <c r="AQ279" s="356"/>
      <c r="AR279" s="356"/>
      <c r="AS279" s="357"/>
      <c r="AT279" s="358"/>
      <c r="AU279" s="366"/>
      <c r="AV279" s="366"/>
      <c r="AW279" s="275" t="s">
        <v>90</v>
      </c>
      <c r="AX279" s="275"/>
      <c r="AY279" s="159"/>
      <c r="AZ279" s="159"/>
      <c r="BA279" s="344"/>
      <c r="XAO279" s="314"/>
      <c r="XAP279" s="314"/>
      <c r="XAQ279" s="263"/>
      <c r="XAR279" s="312"/>
      <c r="XAS279" s="263"/>
      <c r="XAT279" s="314"/>
      <c r="XAU279" s="314"/>
      <c r="XAV279" s="314"/>
      <c r="XAW279" s="315"/>
      <c r="XAX279" s="314"/>
      <c r="XAY279" s="314"/>
      <c r="XAZ279" s="314"/>
      <c r="XBA279" s="314"/>
      <c r="XBB279" s="314"/>
      <c r="XBC279" s="314"/>
      <c r="XBD279" s="281"/>
      <c r="XBE279" s="316"/>
      <c r="XBF279" s="317"/>
      <c r="XBG279" s="314"/>
      <c r="XBH279" s="314"/>
      <c r="XBI279" s="314"/>
      <c r="XBJ279" s="314"/>
      <c r="XBK279" s="263"/>
      <c r="XBL279" s="312"/>
      <c r="XBM279" s="263"/>
      <c r="XBN279" s="314"/>
      <c r="XBO279" s="314"/>
      <c r="XBP279" s="314"/>
      <c r="XBQ279" s="315"/>
      <c r="XBR279" s="314"/>
      <c r="XBS279" s="314"/>
      <c r="XBT279" s="314"/>
      <c r="XBU279" s="314"/>
      <c r="XBV279" s="314"/>
      <c r="XBW279" s="281"/>
      <c r="XBX279" s="317"/>
      <c r="XBY279" s="314"/>
      <c r="XBZ279" s="314"/>
      <c r="XCA279" s="318"/>
      <c r="XCB279" s="312"/>
      <c r="XCC279" s="314"/>
      <c r="XCD279" s="314"/>
      <c r="XCE279" s="263"/>
      <c r="XCF279" s="312"/>
      <c r="XCG279" s="263"/>
      <c r="XCH279" s="314"/>
      <c r="XCI279" s="314"/>
      <c r="XCJ279" s="314"/>
      <c r="XCK279" s="315"/>
      <c r="XCL279" s="314"/>
      <c r="XCM279" s="314"/>
      <c r="XCN279" s="314"/>
      <c r="XCO279" s="314"/>
      <c r="XCP279" s="314"/>
      <c r="XCQ279" s="317"/>
      <c r="XCR279" s="314"/>
      <c r="XCS279" s="318"/>
      <c r="XCT279" s="286"/>
      <c r="XCW279" s="314"/>
      <c r="XCX279" s="314"/>
      <c r="XCY279" s="263"/>
      <c r="XCZ279" s="312"/>
      <c r="XDA279" s="263"/>
      <c r="XDB279" s="314"/>
      <c r="XDC279" s="314"/>
      <c r="XDD279" s="314"/>
      <c r="XDE279" s="315"/>
      <c r="XDF279" s="314"/>
      <c r="XDG279" s="314"/>
      <c r="XDH279" s="314"/>
      <c r="XDI279" s="314"/>
      <c r="XDJ279" s="314"/>
      <c r="XDK279" s="314"/>
      <c r="XDL279" s="286"/>
      <c r="XDQ279" s="314"/>
      <c r="XDR279" s="314"/>
      <c r="XDS279" s="263"/>
      <c r="XDT279" s="312"/>
      <c r="XDU279" s="263"/>
      <c r="XDV279" s="314"/>
      <c r="XDW279" s="314"/>
      <c r="XDX279" s="314"/>
      <c r="XDY279" s="315"/>
      <c r="XDZ279" s="314"/>
      <c r="XEA279" s="314"/>
      <c r="XEB279" s="314"/>
      <c r="XEC279" s="314"/>
      <c r="XED279" s="314"/>
      <c r="XEE279" s="286"/>
      <c r="XEK279" s="314"/>
      <c r="XEL279" s="314"/>
      <c r="XEM279" s="263"/>
      <c r="XEN279" s="312"/>
      <c r="XEO279" s="263"/>
      <c r="XEP279" s="314"/>
      <c r="XEQ279" s="314"/>
      <c r="XER279" s="314"/>
      <c r="XES279" s="315"/>
      <c r="XET279" s="314"/>
      <c r="XEU279" s="314"/>
      <c r="XEV279" s="314"/>
      <c r="XEW279" s="314"/>
      <c r="XEX279" s="314"/>
    </row>
    <row r="280" spans="1:53 16265:16378" ht="40.5" hidden="1" customHeight="1" x14ac:dyDescent="0.2">
      <c r="A280" s="362"/>
      <c r="B280" s="363"/>
      <c r="C280" s="356"/>
      <c r="D280" s="359"/>
      <c r="E280" s="356"/>
      <c r="F280" s="364"/>
      <c r="G280" s="275"/>
      <c r="H280" s="275"/>
      <c r="I280" s="275"/>
      <c r="J280" s="364"/>
      <c r="K280" s="363"/>
      <c r="L280" s="363"/>
      <c r="M280" s="363"/>
      <c r="N280" s="364"/>
      <c r="O280" s="365"/>
      <c r="P280" s="364"/>
      <c r="Q280" s="365"/>
      <c r="R280" s="365"/>
      <c r="S280" s="162"/>
      <c r="T280" s="334">
        <f t="shared" si="1134"/>
        <v>0</v>
      </c>
      <c r="U280" s="356"/>
      <c r="V280" s="356"/>
      <c r="W280" s="275"/>
      <c r="X280" s="364"/>
      <c r="Y280" s="368"/>
      <c r="Z280" s="335">
        <f t="shared" si="1135"/>
        <v>0</v>
      </c>
      <c r="AA280" s="275"/>
      <c r="AB280" s="275"/>
      <c r="AC280" s="368"/>
      <c r="AD280" s="356"/>
      <c r="AE280" s="336">
        <f t="shared" si="1136"/>
        <v>0</v>
      </c>
      <c r="AF280" s="275"/>
      <c r="AG280" s="275"/>
      <c r="AH280" s="368"/>
      <c r="AI280" s="356"/>
      <c r="AJ280" s="336">
        <f t="shared" si="1137"/>
        <v>0</v>
      </c>
      <c r="AK280" s="275"/>
      <c r="AL280" s="275"/>
      <c r="AM280" s="368"/>
      <c r="AN280" s="356"/>
      <c r="AO280" s="336">
        <f t="shared" si="1138"/>
        <v>0</v>
      </c>
      <c r="AP280" s="275"/>
      <c r="AQ280" s="356"/>
      <c r="AR280" s="356"/>
      <c r="AS280" s="357"/>
      <c r="AT280" s="358"/>
      <c r="AU280" s="366"/>
      <c r="AV280" s="366"/>
      <c r="AW280" s="275" t="s">
        <v>90</v>
      </c>
      <c r="AX280" s="275"/>
      <c r="AY280" s="159"/>
      <c r="AZ280" s="159"/>
      <c r="BA280" s="344"/>
      <c r="XAO280" s="314"/>
      <c r="XAP280" s="314"/>
      <c r="XAQ280" s="263"/>
      <c r="XAR280" s="312"/>
      <c r="XAS280" s="263"/>
      <c r="XAT280" s="314"/>
      <c r="XAU280" s="314"/>
      <c r="XAV280" s="314"/>
      <c r="XAW280" s="315"/>
      <c r="XAX280" s="314"/>
      <c r="XAY280" s="314"/>
      <c r="XAZ280" s="314"/>
      <c r="XBA280" s="314"/>
      <c r="XBB280" s="314"/>
      <c r="XBC280" s="314"/>
      <c r="XBD280" s="281"/>
      <c r="XBE280" s="316"/>
      <c r="XBF280" s="317"/>
      <c r="XBG280" s="314"/>
      <c r="XBH280" s="314"/>
      <c r="XBI280" s="314"/>
      <c r="XBJ280" s="314"/>
      <c r="XBK280" s="263"/>
      <c r="XBL280" s="312"/>
      <c r="XBM280" s="263"/>
      <c r="XBN280" s="314"/>
      <c r="XBO280" s="314"/>
      <c r="XBP280" s="314"/>
      <c r="XBQ280" s="315"/>
      <c r="XBR280" s="314"/>
      <c r="XBS280" s="314"/>
      <c r="XBT280" s="314"/>
      <c r="XBU280" s="314"/>
      <c r="XBV280" s="314"/>
      <c r="XBW280" s="281"/>
      <c r="XBX280" s="317"/>
      <c r="XBY280" s="314"/>
      <c r="XBZ280" s="314"/>
      <c r="XCA280" s="318"/>
      <c r="XCB280" s="312"/>
      <c r="XCC280" s="314"/>
      <c r="XCD280" s="314"/>
      <c r="XCE280" s="263"/>
      <c r="XCF280" s="312"/>
      <c r="XCG280" s="263"/>
      <c r="XCH280" s="314"/>
      <c r="XCI280" s="314"/>
      <c r="XCJ280" s="314"/>
      <c r="XCK280" s="315"/>
      <c r="XCL280" s="314"/>
      <c r="XCM280" s="314"/>
      <c r="XCN280" s="314"/>
      <c r="XCO280" s="314"/>
      <c r="XCP280" s="314"/>
      <c r="XCQ280" s="317"/>
      <c r="XCR280" s="314"/>
      <c r="XCS280" s="318"/>
      <c r="XCT280" s="286"/>
      <c r="XCW280" s="314"/>
      <c r="XCX280" s="314"/>
      <c r="XCY280" s="263"/>
      <c r="XCZ280" s="312"/>
      <c r="XDA280" s="263"/>
      <c r="XDB280" s="314"/>
      <c r="XDC280" s="314"/>
      <c r="XDD280" s="314"/>
      <c r="XDE280" s="315"/>
      <c r="XDF280" s="314"/>
      <c r="XDG280" s="314"/>
      <c r="XDH280" s="314"/>
      <c r="XDI280" s="314"/>
      <c r="XDJ280" s="314"/>
      <c r="XDK280" s="314"/>
      <c r="XDL280" s="286"/>
      <c r="XDQ280" s="314"/>
      <c r="XDR280" s="314"/>
      <c r="XDS280" s="263"/>
      <c r="XDT280" s="312"/>
      <c r="XDU280" s="263"/>
      <c r="XDV280" s="314"/>
      <c r="XDW280" s="314"/>
      <c r="XDX280" s="314"/>
      <c r="XDY280" s="315"/>
      <c r="XDZ280" s="314"/>
      <c r="XEA280" s="314"/>
      <c r="XEB280" s="314"/>
      <c r="XEC280" s="314"/>
      <c r="XED280" s="314"/>
      <c r="XEE280" s="286"/>
      <c r="XEK280" s="314"/>
      <c r="XEL280" s="314"/>
      <c r="XEM280" s="263"/>
      <c r="XEN280" s="312"/>
      <c r="XEO280" s="263"/>
      <c r="XEP280" s="314"/>
      <c r="XEQ280" s="314"/>
      <c r="XER280" s="314"/>
      <c r="XES280" s="315"/>
      <c r="XET280" s="314"/>
      <c r="XEU280" s="314"/>
      <c r="XEV280" s="314"/>
      <c r="XEW280" s="314"/>
      <c r="XEX280" s="314"/>
    </row>
    <row r="281" spans="1:53 16265:16378" ht="40.5" hidden="1" customHeight="1" x14ac:dyDescent="0.2">
      <c r="A281" s="362">
        <v>91</v>
      </c>
      <c r="B281" s="363" t="s">
        <v>259</v>
      </c>
      <c r="C281" s="356" t="str">
        <f>+VLOOKUP(B281,$A$770:$B$812,2,0)</f>
        <v>JOSE LUIS TRISTANCHO REYES</v>
      </c>
      <c r="D281" s="359" t="s">
        <v>171</v>
      </c>
      <c r="E281" s="356" t="str">
        <f>IF(D281=$D$740,$E$740,IF(D281=$D$741,$E$741,IF(D281=$D$742,$E$742,IF(D281=$D$743,$E$743,IF(D281=$D$744,$E$744,IF(D281=$D$745,$E$745,IF(D281=$D$746,$E$746,IF(D281=$D$747,$E$747,IF(D281=$D$748,$E$748,IF(D281=$D$749,$E$749,IF(D281=VICERRECTORÍA_ACADÉMICA_,$BF$740,IF(D281=_VICERRECTORÍA_INVESTIGACIONES_INNOVACIÓN_Y_EXTENSIÓN_,$BF$741,IF(D281=PLANEACIÓN_,$BF$742,IF(D281=VICERRECTORÍA_ADMINISTRATIVA_FINANCIERA_,$BF$743,IF(D281=VICERRECTORÍA_RESPONSABILIDAD_SOCIAL_Y_BIENESTAR_UNIVERSITARIO_PDI,$BF$744)))))))))))))))</f>
        <v>Promover y facilitar la interacción con la sociedad contribuyendo a la satisfacción de sus demandas, mediante servicios especializados, programas de educación continuada y de proyección social.</v>
      </c>
      <c r="F281" s="364" t="s">
        <v>276</v>
      </c>
      <c r="G281" s="275" t="s">
        <v>271</v>
      </c>
      <c r="H281" s="275" t="s">
        <v>37</v>
      </c>
      <c r="I281" s="275" t="s">
        <v>1715</v>
      </c>
      <c r="J281" s="364" t="s">
        <v>106</v>
      </c>
      <c r="K281" s="364" t="s">
        <v>1716</v>
      </c>
      <c r="L281" s="364" t="s">
        <v>1717</v>
      </c>
      <c r="M281" s="364" t="s">
        <v>1701</v>
      </c>
      <c r="N281" s="364" t="s">
        <v>151</v>
      </c>
      <c r="O281" s="365">
        <f t="shared" ref="O281" si="1187">IF(N281="ALTA",5,IF(N281="MEDIO ALTA",4,IF(N281="MEDIA",3,IF(N281="MEDIO BAJA",2,IF(N281="BAJA",1,0)))))</f>
        <v>2</v>
      </c>
      <c r="P281" s="364" t="s">
        <v>144</v>
      </c>
      <c r="Q281" s="365">
        <f t="shared" si="1162"/>
        <v>4</v>
      </c>
      <c r="R281" s="365">
        <f>Q281*O281</f>
        <v>8</v>
      </c>
      <c r="S281" s="162" t="s">
        <v>327</v>
      </c>
      <c r="T281" s="334">
        <f t="shared" si="1134"/>
        <v>1</v>
      </c>
      <c r="U281" s="356">
        <f t="shared" si="1121"/>
        <v>1</v>
      </c>
      <c r="V281" s="356">
        <f t="shared" si="1175"/>
        <v>0.6</v>
      </c>
      <c r="W281" s="275" t="s">
        <v>1718</v>
      </c>
      <c r="X281" s="364">
        <f>IF(S281="No_existen",5*$X$10,Y281*$X$10)</f>
        <v>0.2</v>
      </c>
      <c r="Y281" s="368">
        <f t="shared" ref="Y281" si="1188">ROUND(AVERAGEIF(Z281:Z283,"&gt;0"),0)</f>
        <v>4</v>
      </c>
      <c r="Z281" s="335">
        <f t="shared" si="1135"/>
        <v>4</v>
      </c>
      <c r="AA281" s="275" t="s">
        <v>330</v>
      </c>
      <c r="AB281" s="275"/>
      <c r="AC281" s="368">
        <f t="shared" ref="AC281" si="1189">IF(S281="No_existen",5*$AC$10,AD281*$AC$10)</f>
        <v>0.6</v>
      </c>
      <c r="AD281" s="356">
        <f t="shared" ref="AD281" si="1190">ROUND(AVERAGEIF(AE281:AE283,"&gt;0"),0)</f>
        <v>4</v>
      </c>
      <c r="AE281" s="336">
        <f t="shared" si="1136"/>
        <v>4</v>
      </c>
      <c r="AF281" s="275" t="s">
        <v>306</v>
      </c>
      <c r="AG281" s="275"/>
      <c r="AH281" s="368">
        <f t="shared" ref="AH281" si="1191">IF(S281="No_existen",5*$AH$10,AI281*$AH$10)</f>
        <v>0.1</v>
      </c>
      <c r="AI281" s="356">
        <f t="shared" ref="AI281" si="1192">ROUND(AVERAGEIF(AJ281:AJ283,"&gt;0"),0)</f>
        <v>1</v>
      </c>
      <c r="AJ281" s="336">
        <f t="shared" si="1137"/>
        <v>1</v>
      </c>
      <c r="AK281" s="275" t="s">
        <v>304</v>
      </c>
      <c r="AL281" s="275" t="s">
        <v>311</v>
      </c>
      <c r="AM281" s="368">
        <f t="shared" ref="AM281" si="1193">IF(S281="No_existen",5*$AM$10,AN281*$AM$10)</f>
        <v>0.1</v>
      </c>
      <c r="AN281" s="356">
        <f t="shared" ref="AN281" si="1194">ROUND(AVERAGEIF(AO281:AO283,"&gt;0"),0)</f>
        <v>1</v>
      </c>
      <c r="AO281" s="336">
        <f t="shared" si="1138"/>
        <v>1</v>
      </c>
      <c r="AP281" s="275" t="s">
        <v>592</v>
      </c>
      <c r="AQ281" s="356">
        <f t="shared" ref="AQ281" si="1195">ROUND(AVERAGE(U281,Y281,AD281,AI281,AN281),0)</f>
        <v>2</v>
      </c>
      <c r="AR281" s="356" t="str">
        <f t="shared" ref="AR281" si="1196">IF(AQ281&lt;1.5,"FUERTE",IF(AND(AQ281&gt;=1.5,AQ281&lt;2.5),"ACEPTABLE",IF(AQ281&gt;=5,"INEXISTENTE","DÉBIL")))</f>
        <v>ACEPTABLE</v>
      </c>
      <c r="AS281" s="357">
        <f t="shared" ref="AS281" si="1197">IF(R281=0,0,ROUND((R281*AQ281),0))</f>
        <v>16</v>
      </c>
      <c r="AT281" s="358" t="str">
        <f t="shared" ref="AT281" si="1198">IF(AS281&gt;=36,"GRAVE", IF(AS281&lt;=10, "LEVE", "MODERADO"))</f>
        <v>MODERADO</v>
      </c>
      <c r="AU281" s="359" t="s">
        <v>1719</v>
      </c>
      <c r="AV281" s="372">
        <v>1</v>
      </c>
      <c r="AW281" s="275" t="s">
        <v>91</v>
      </c>
      <c r="AX281" s="275" t="s">
        <v>1720</v>
      </c>
      <c r="AY281" s="159">
        <v>45291</v>
      </c>
      <c r="AZ281" s="159"/>
      <c r="BA281" s="344"/>
      <c r="XAO281" s="314"/>
      <c r="XAP281" s="314"/>
      <c r="XAQ281" s="263"/>
      <c r="XAR281" s="312"/>
      <c r="XAS281" s="263"/>
      <c r="XAT281" s="314"/>
      <c r="XAU281" s="314"/>
      <c r="XAV281" s="314"/>
      <c r="XAW281" s="315"/>
      <c r="XAX281" s="314"/>
      <c r="XAY281" s="314"/>
      <c r="XAZ281" s="314"/>
      <c r="XBA281" s="314"/>
      <c r="XBB281" s="314"/>
      <c r="XBC281" s="314"/>
      <c r="XBD281" s="281"/>
      <c r="XBE281" s="316"/>
      <c r="XBF281" s="317"/>
      <c r="XBG281" s="314"/>
      <c r="XBH281" s="314"/>
      <c r="XBI281" s="314"/>
      <c r="XBJ281" s="314"/>
      <c r="XBK281" s="263"/>
      <c r="XBL281" s="312"/>
      <c r="XBM281" s="263"/>
      <c r="XBN281" s="314"/>
      <c r="XBO281" s="314"/>
      <c r="XBP281" s="314"/>
      <c r="XBQ281" s="315"/>
      <c r="XBR281" s="314"/>
      <c r="XBS281" s="314"/>
      <c r="XBT281" s="314"/>
      <c r="XBU281" s="314"/>
      <c r="XBV281" s="314"/>
      <c r="XBW281" s="281"/>
      <c r="XBX281" s="317"/>
      <c r="XBY281" s="314"/>
      <c r="XBZ281" s="314"/>
      <c r="XCA281" s="318"/>
      <c r="XCB281" s="312"/>
      <c r="XCC281" s="314"/>
      <c r="XCD281" s="314"/>
      <c r="XCE281" s="263"/>
      <c r="XCF281" s="312"/>
      <c r="XCG281" s="263"/>
      <c r="XCH281" s="314"/>
      <c r="XCI281" s="314"/>
      <c r="XCJ281" s="314"/>
      <c r="XCK281" s="315"/>
      <c r="XCL281" s="314"/>
      <c r="XCM281" s="314"/>
      <c r="XCN281" s="314"/>
      <c r="XCO281" s="314"/>
      <c r="XCP281" s="314"/>
      <c r="XCQ281" s="317"/>
      <c r="XCR281" s="314"/>
      <c r="XCS281" s="318"/>
      <c r="XCT281" s="286"/>
      <c r="XCW281" s="314"/>
      <c r="XCX281" s="314"/>
      <c r="XCY281" s="263"/>
      <c r="XCZ281" s="312"/>
      <c r="XDA281" s="263"/>
      <c r="XDB281" s="314"/>
      <c r="XDC281" s="314"/>
      <c r="XDD281" s="314"/>
      <c r="XDE281" s="315"/>
      <c r="XDF281" s="314"/>
      <c r="XDG281" s="314"/>
      <c r="XDH281" s="314"/>
      <c r="XDI281" s="314"/>
      <c r="XDJ281" s="314"/>
      <c r="XDK281" s="314"/>
      <c r="XDL281" s="286"/>
      <c r="XDQ281" s="314"/>
      <c r="XDR281" s="314"/>
      <c r="XDS281" s="263"/>
      <c r="XDT281" s="312"/>
      <c r="XDU281" s="263"/>
      <c r="XDV281" s="314"/>
      <c r="XDW281" s="314"/>
      <c r="XDX281" s="314"/>
      <c r="XDY281" s="315"/>
      <c r="XDZ281" s="314"/>
      <c r="XEA281" s="314"/>
      <c r="XEB281" s="314"/>
      <c r="XEC281" s="314"/>
      <c r="XED281" s="314"/>
      <c r="XEE281" s="286"/>
      <c r="XEK281" s="314"/>
      <c r="XEL281" s="314"/>
      <c r="XEM281" s="263"/>
      <c r="XEN281" s="312"/>
      <c r="XEO281" s="263"/>
      <c r="XEP281" s="314"/>
      <c r="XEQ281" s="314"/>
      <c r="XER281" s="314"/>
      <c r="XES281" s="315"/>
      <c r="XET281" s="314"/>
      <c r="XEU281" s="314"/>
      <c r="XEV281" s="314"/>
      <c r="XEW281" s="314"/>
      <c r="XEX281" s="314"/>
    </row>
    <row r="282" spans="1:53 16265:16378" ht="40.5" hidden="1" customHeight="1" x14ac:dyDescent="0.2">
      <c r="A282" s="362"/>
      <c r="B282" s="363"/>
      <c r="C282" s="356"/>
      <c r="D282" s="359"/>
      <c r="E282" s="356"/>
      <c r="F282" s="364"/>
      <c r="G282" s="275"/>
      <c r="H282" s="275"/>
      <c r="I282" s="275"/>
      <c r="J282" s="364"/>
      <c r="K282" s="364"/>
      <c r="L282" s="364"/>
      <c r="M282" s="364"/>
      <c r="N282" s="364"/>
      <c r="O282" s="365"/>
      <c r="P282" s="364"/>
      <c r="Q282" s="365"/>
      <c r="R282" s="365"/>
      <c r="S282" s="162"/>
      <c r="T282" s="334">
        <f t="shared" si="1134"/>
        <v>0</v>
      </c>
      <c r="U282" s="356"/>
      <c r="V282" s="356"/>
      <c r="W282" s="275"/>
      <c r="X282" s="364"/>
      <c r="Y282" s="368"/>
      <c r="Z282" s="335">
        <f t="shared" si="1135"/>
        <v>0</v>
      </c>
      <c r="AA282" s="275"/>
      <c r="AB282" s="275"/>
      <c r="AC282" s="368"/>
      <c r="AD282" s="356"/>
      <c r="AE282" s="336">
        <f t="shared" si="1136"/>
        <v>0</v>
      </c>
      <c r="AF282" s="275"/>
      <c r="AG282" s="275"/>
      <c r="AH282" s="368"/>
      <c r="AI282" s="356"/>
      <c r="AJ282" s="336">
        <f t="shared" si="1137"/>
        <v>0</v>
      </c>
      <c r="AK282" s="275"/>
      <c r="AL282" s="275"/>
      <c r="AM282" s="368"/>
      <c r="AN282" s="356"/>
      <c r="AO282" s="336">
        <f t="shared" si="1138"/>
        <v>0</v>
      </c>
      <c r="AP282" s="275"/>
      <c r="AQ282" s="356"/>
      <c r="AR282" s="356"/>
      <c r="AS282" s="357"/>
      <c r="AT282" s="358"/>
      <c r="AU282" s="359"/>
      <c r="AV282" s="359"/>
      <c r="AW282" s="275"/>
      <c r="AX282" s="275"/>
      <c r="AY282" s="159"/>
      <c r="AZ282" s="159"/>
      <c r="BA282" s="344"/>
      <c r="XAO282" s="314"/>
      <c r="XAP282" s="314"/>
      <c r="XAQ282" s="263"/>
      <c r="XAR282" s="312"/>
      <c r="XAS282" s="263"/>
      <c r="XAT282" s="314"/>
      <c r="XAU282" s="314"/>
      <c r="XAV282" s="314"/>
      <c r="XAW282" s="315"/>
      <c r="XAX282" s="314"/>
      <c r="XAY282" s="314"/>
      <c r="XAZ282" s="314"/>
      <c r="XBA282" s="314"/>
      <c r="XBB282" s="314"/>
      <c r="XBC282" s="314"/>
      <c r="XBD282" s="281"/>
      <c r="XBE282" s="316"/>
      <c r="XBF282" s="317"/>
      <c r="XBG282" s="314"/>
      <c r="XBH282" s="314"/>
      <c r="XBI282" s="314"/>
      <c r="XBJ282" s="314"/>
      <c r="XBK282" s="263"/>
      <c r="XBL282" s="312"/>
      <c r="XBM282" s="263"/>
      <c r="XBN282" s="314"/>
      <c r="XBO282" s="314"/>
      <c r="XBP282" s="314"/>
      <c r="XBQ282" s="315"/>
      <c r="XBR282" s="314"/>
      <c r="XBS282" s="314"/>
      <c r="XBT282" s="314"/>
      <c r="XBU282" s="314"/>
      <c r="XBV282" s="314"/>
      <c r="XBW282" s="281"/>
      <c r="XBX282" s="317"/>
      <c r="XBY282" s="314"/>
      <c r="XBZ282" s="314"/>
      <c r="XCA282" s="318"/>
      <c r="XCB282" s="312"/>
      <c r="XCC282" s="314"/>
      <c r="XCD282" s="314"/>
      <c r="XCE282" s="263"/>
      <c r="XCF282" s="312"/>
      <c r="XCG282" s="263"/>
      <c r="XCH282" s="314"/>
      <c r="XCI282" s="314"/>
      <c r="XCJ282" s="314"/>
      <c r="XCK282" s="315"/>
      <c r="XCL282" s="314"/>
      <c r="XCM282" s="314"/>
      <c r="XCN282" s="314"/>
      <c r="XCO282" s="314"/>
      <c r="XCP282" s="314"/>
      <c r="XCQ282" s="317"/>
      <c r="XCR282" s="314"/>
      <c r="XCS282" s="318"/>
      <c r="XCT282" s="286"/>
      <c r="XCW282" s="314"/>
      <c r="XCX282" s="314"/>
      <c r="XCY282" s="263"/>
      <c r="XCZ282" s="312"/>
      <c r="XDA282" s="263"/>
      <c r="XDB282" s="314"/>
      <c r="XDC282" s="314"/>
      <c r="XDD282" s="314"/>
      <c r="XDE282" s="315"/>
      <c r="XDF282" s="314"/>
      <c r="XDG282" s="314"/>
      <c r="XDH282" s="314"/>
      <c r="XDI282" s="314"/>
      <c r="XDJ282" s="314"/>
      <c r="XDK282" s="314"/>
      <c r="XDL282" s="286"/>
      <c r="XDQ282" s="314"/>
      <c r="XDR282" s="314"/>
      <c r="XDS282" s="263"/>
      <c r="XDT282" s="312"/>
      <c r="XDU282" s="263"/>
      <c r="XDV282" s="314"/>
      <c r="XDW282" s="314"/>
      <c r="XDX282" s="314"/>
      <c r="XDY282" s="315"/>
      <c r="XDZ282" s="314"/>
      <c r="XEA282" s="314"/>
      <c r="XEB282" s="314"/>
      <c r="XEC282" s="314"/>
      <c r="XED282" s="314"/>
      <c r="XEE282" s="286"/>
      <c r="XEK282" s="314"/>
      <c r="XEL282" s="314"/>
      <c r="XEM282" s="263"/>
      <c r="XEN282" s="312"/>
      <c r="XEO282" s="263"/>
      <c r="XEP282" s="314"/>
      <c r="XEQ282" s="314"/>
      <c r="XER282" s="314"/>
      <c r="XES282" s="315"/>
      <c r="XET282" s="314"/>
      <c r="XEU282" s="314"/>
      <c r="XEV282" s="314"/>
      <c r="XEW282" s="314"/>
      <c r="XEX282" s="314"/>
    </row>
    <row r="283" spans="1:53 16265:16378" ht="40.5" hidden="1" customHeight="1" x14ac:dyDescent="0.2">
      <c r="A283" s="362"/>
      <c r="B283" s="363"/>
      <c r="C283" s="356"/>
      <c r="D283" s="359"/>
      <c r="E283" s="356"/>
      <c r="F283" s="364"/>
      <c r="G283" s="275"/>
      <c r="H283" s="275"/>
      <c r="I283" s="275"/>
      <c r="J283" s="364"/>
      <c r="K283" s="364"/>
      <c r="L283" s="364"/>
      <c r="M283" s="364"/>
      <c r="N283" s="364"/>
      <c r="O283" s="365"/>
      <c r="P283" s="364"/>
      <c r="Q283" s="365"/>
      <c r="R283" s="365"/>
      <c r="S283" s="162"/>
      <c r="T283" s="334">
        <f t="shared" si="1134"/>
        <v>0</v>
      </c>
      <c r="U283" s="356"/>
      <c r="V283" s="356"/>
      <c r="W283" s="275"/>
      <c r="X283" s="364"/>
      <c r="Y283" s="368"/>
      <c r="Z283" s="335">
        <f t="shared" si="1135"/>
        <v>0</v>
      </c>
      <c r="AA283" s="275"/>
      <c r="AB283" s="275"/>
      <c r="AC283" s="368"/>
      <c r="AD283" s="356"/>
      <c r="AE283" s="336">
        <f t="shared" si="1136"/>
        <v>0</v>
      </c>
      <c r="AF283" s="275"/>
      <c r="AG283" s="275"/>
      <c r="AH283" s="368"/>
      <c r="AI283" s="356"/>
      <c r="AJ283" s="336">
        <f t="shared" si="1137"/>
        <v>0</v>
      </c>
      <c r="AK283" s="275"/>
      <c r="AL283" s="275"/>
      <c r="AM283" s="368"/>
      <c r="AN283" s="356"/>
      <c r="AO283" s="336">
        <f t="shared" si="1138"/>
        <v>0</v>
      </c>
      <c r="AP283" s="275"/>
      <c r="AQ283" s="356"/>
      <c r="AR283" s="356"/>
      <c r="AS283" s="357"/>
      <c r="AT283" s="358"/>
      <c r="AU283" s="359"/>
      <c r="AV283" s="359"/>
      <c r="AW283" s="275"/>
      <c r="AX283" s="275"/>
      <c r="AY283" s="159"/>
      <c r="AZ283" s="159"/>
      <c r="BA283" s="344"/>
      <c r="XAO283" s="314"/>
      <c r="XAP283" s="314"/>
      <c r="XAQ283" s="263"/>
      <c r="XAR283" s="312"/>
      <c r="XAS283" s="263"/>
      <c r="XAT283" s="314"/>
      <c r="XAU283" s="314"/>
      <c r="XAV283" s="314"/>
      <c r="XAW283" s="315"/>
      <c r="XAX283" s="314"/>
      <c r="XAY283" s="314"/>
      <c r="XAZ283" s="314"/>
      <c r="XBA283" s="314"/>
      <c r="XBB283" s="314"/>
      <c r="XBC283" s="314"/>
      <c r="XBD283" s="281"/>
      <c r="XBE283" s="316"/>
      <c r="XBF283" s="317"/>
      <c r="XBG283" s="314"/>
      <c r="XBH283" s="314"/>
      <c r="XBI283" s="314"/>
      <c r="XBJ283" s="314"/>
      <c r="XBK283" s="263"/>
      <c r="XBL283" s="312"/>
      <c r="XBM283" s="263"/>
      <c r="XBN283" s="314"/>
      <c r="XBO283" s="314"/>
      <c r="XBP283" s="314"/>
      <c r="XBQ283" s="315"/>
      <c r="XBR283" s="314"/>
      <c r="XBS283" s="314"/>
      <c r="XBT283" s="314"/>
      <c r="XBU283" s="314"/>
      <c r="XBV283" s="314"/>
      <c r="XBW283" s="281"/>
      <c r="XBX283" s="317"/>
      <c r="XBY283" s="314"/>
      <c r="XBZ283" s="314"/>
      <c r="XCA283" s="318"/>
      <c r="XCB283" s="312"/>
      <c r="XCC283" s="314"/>
      <c r="XCD283" s="314"/>
      <c r="XCE283" s="263"/>
      <c r="XCF283" s="312"/>
      <c r="XCG283" s="263"/>
      <c r="XCH283" s="314"/>
      <c r="XCI283" s="314"/>
      <c r="XCJ283" s="314"/>
      <c r="XCK283" s="315"/>
      <c r="XCL283" s="314"/>
      <c r="XCM283" s="314"/>
      <c r="XCN283" s="314"/>
      <c r="XCO283" s="314"/>
      <c r="XCP283" s="314"/>
      <c r="XCQ283" s="317"/>
      <c r="XCR283" s="314"/>
      <c r="XCS283" s="318"/>
      <c r="XCT283" s="286"/>
      <c r="XCW283" s="314"/>
      <c r="XCX283" s="314"/>
      <c r="XCY283" s="263"/>
      <c r="XCZ283" s="312"/>
      <c r="XDA283" s="263"/>
      <c r="XDB283" s="314"/>
      <c r="XDC283" s="314"/>
      <c r="XDD283" s="314"/>
      <c r="XDE283" s="315"/>
      <c r="XDF283" s="314"/>
      <c r="XDG283" s="314"/>
      <c r="XDH283" s="314"/>
      <c r="XDI283" s="314"/>
      <c r="XDJ283" s="314"/>
      <c r="XDK283" s="314"/>
      <c r="XDL283" s="286"/>
      <c r="XDQ283" s="314"/>
      <c r="XDR283" s="314"/>
      <c r="XDS283" s="263"/>
      <c r="XDT283" s="312"/>
      <c r="XDU283" s="263"/>
      <c r="XDV283" s="314"/>
      <c r="XDW283" s="314"/>
      <c r="XDX283" s="314"/>
      <c r="XDY283" s="315"/>
      <c r="XDZ283" s="314"/>
      <c r="XEA283" s="314"/>
      <c r="XEB283" s="314"/>
      <c r="XEC283" s="314"/>
      <c r="XED283" s="314"/>
      <c r="XEE283" s="286"/>
      <c r="XEK283" s="314"/>
      <c r="XEL283" s="314"/>
      <c r="XEM283" s="263"/>
      <c r="XEN283" s="312"/>
      <c r="XEO283" s="263"/>
      <c r="XEP283" s="314"/>
      <c r="XEQ283" s="314"/>
      <c r="XER283" s="314"/>
      <c r="XES283" s="315"/>
      <c r="XET283" s="314"/>
      <c r="XEU283" s="314"/>
      <c r="XEV283" s="314"/>
      <c r="XEW283" s="314"/>
      <c r="XEX283" s="314"/>
    </row>
    <row r="284" spans="1:53 16265:16378" ht="40.5" hidden="1" customHeight="1" x14ac:dyDescent="0.2">
      <c r="A284" s="362">
        <v>92</v>
      </c>
      <c r="B284" s="363" t="s">
        <v>259</v>
      </c>
      <c r="C284" s="356" t="str">
        <f>+VLOOKUP(B284,$A$770:$B$812,2,0)</f>
        <v>JOSE LUIS TRISTANCHO REYES</v>
      </c>
      <c r="D284" s="359" t="s">
        <v>171</v>
      </c>
      <c r="E284" s="356" t="str">
        <f>IF(D284=$D$740,$E$740,IF(D284=$D$741,$E$741,IF(D284=$D$742,$E$742,IF(D284=$D$743,$E$743,IF(D284=$D$744,$E$744,IF(D284=$D$745,$E$745,IF(D284=$D$746,$E$746,IF(D284=$D$747,$E$747,IF(D284=$D$748,$E$748,IF(D284=$D$749,$E$749,IF(D284=VICERRECTORÍA_ACADÉMICA_,$BF$740,IF(D284=_VICERRECTORÍA_INVESTIGACIONES_INNOVACIÓN_Y_EXTENSIÓN_,$BF$741,IF(D284=PLANEACIÓN_,$BF$742,IF(D284=VICERRECTORÍA_ADMINISTRATIVA_FINANCIERA_,$BF$743,IF(D284=VICERRECTORÍA_RESPONSABILIDAD_SOCIAL_Y_BIENESTAR_UNIVERSITARIO_PDI,$BF$744)))))))))))))))</f>
        <v>Promover y facilitar la interacción con la sociedad contribuyendo a la satisfacción de sus demandas, mediante servicios especializados, programas de educación continuada y de proyección social.</v>
      </c>
      <c r="F284" s="364" t="s">
        <v>276</v>
      </c>
      <c r="G284" s="275" t="s">
        <v>271</v>
      </c>
      <c r="H284" s="275" t="s">
        <v>37</v>
      </c>
      <c r="I284" s="275" t="s">
        <v>1721</v>
      </c>
      <c r="J284" s="364" t="s">
        <v>106</v>
      </c>
      <c r="K284" s="364" t="s">
        <v>1722</v>
      </c>
      <c r="L284" s="364" t="s">
        <v>1723</v>
      </c>
      <c r="M284" s="364" t="s">
        <v>1724</v>
      </c>
      <c r="N284" s="364" t="s">
        <v>151</v>
      </c>
      <c r="O284" s="365">
        <f t="shared" ref="O284" si="1199">IF(N284="ALTA",5,IF(N284="MEDIO ALTA",4,IF(N284="MEDIA",3,IF(N284="MEDIO BAJA",2,IF(N284="BAJA",1,0)))))</f>
        <v>2</v>
      </c>
      <c r="P284" s="364" t="s">
        <v>142</v>
      </c>
      <c r="Q284" s="365">
        <f t="shared" ref="Q284" si="1200">IF(P284="ALTO",5,IF(P284="MEDIO ALTO",4,IF(P284="MEDIO",3,IF(P284="MEDIO BAJO",2,IF(P284="BAJO",1,0)))))</f>
        <v>1</v>
      </c>
      <c r="R284" s="365">
        <f t="shared" ref="R284:R290" si="1201">Q284*O284</f>
        <v>2</v>
      </c>
      <c r="S284" s="162" t="s">
        <v>327</v>
      </c>
      <c r="T284" s="334">
        <f t="shared" si="1134"/>
        <v>1</v>
      </c>
      <c r="U284" s="356">
        <f t="shared" si="1121"/>
        <v>1</v>
      </c>
      <c r="V284" s="356">
        <f t="shared" si="1175"/>
        <v>0.6</v>
      </c>
      <c r="W284" s="275" t="s">
        <v>1725</v>
      </c>
      <c r="X284" s="364">
        <f>IF(S284="No_existen",5*$X$10,Y284*$X$10)</f>
        <v>0.2</v>
      </c>
      <c r="Y284" s="368">
        <f t="shared" ref="Y284" si="1202">ROUND(AVERAGEIF(Z284:Z286,"&gt;0"),0)</f>
        <v>4</v>
      </c>
      <c r="Z284" s="335">
        <f t="shared" si="1135"/>
        <v>4</v>
      </c>
      <c r="AA284" s="275" t="s">
        <v>330</v>
      </c>
      <c r="AB284" s="275"/>
      <c r="AC284" s="368">
        <f t="shared" ref="AC284" si="1203">IF(S284="No_existen",5*$AC$10,AD284*$AC$10)</f>
        <v>0.6</v>
      </c>
      <c r="AD284" s="356">
        <f t="shared" ref="AD284" si="1204">ROUND(AVERAGEIF(AE284:AE286,"&gt;0"),0)</f>
        <v>4</v>
      </c>
      <c r="AE284" s="336">
        <f t="shared" si="1136"/>
        <v>4</v>
      </c>
      <c r="AF284" s="275" t="s">
        <v>306</v>
      </c>
      <c r="AG284" s="275"/>
      <c r="AH284" s="368">
        <f t="shared" ref="AH284" si="1205">IF(S284="No_existen",5*$AH$10,AI284*$AH$10)</f>
        <v>0.1</v>
      </c>
      <c r="AI284" s="356">
        <f t="shared" ref="AI284" si="1206">ROUND(AVERAGEIF(AJ284:AJ286,"&gt;0"),0)</f>
        <v>1</v>
      </c>
      <c r="AJ284" s="336">
        <f t="shared" si="1137"/>
        <v>1</v>
      </c>
      <c r="AK284" s="275" t="s">
        <v>304</v>
      </c>
      <c r="AL284" s="275" t="s">
        <v>311</v>
      </c>
      <c r="AM284" s="368">
        <f t="shared" ref="AM284" si="1207">IF(S284="No_existen",5*$AM$10,AN284*$AM$10)</f>
        <v>0.1</v>
      </c>
      <c r="AN284" s="356">
        <f t="shared" ref="AN284" si="1208">ROUND(AVERAGEIF(AO284:AO286,"&gt;0"),0)</f>
        <v>1</v>
      </c>
      <c r="AO284" s="336">
        <f t="shared" si="1138"/>
        <v>1</v>
      </c>
      <c r="AP284" s="275" t="s">
        <v>592</v>
      </c>
      <c r="AQ284" s="356">
        <f t="shared" ref="AQ284" si="1209">ROUND(AVERAGE(U284,Y284,AD284,AI284,AN284),0)</f>
        <v>2</v>
      </c>
      <c r="AR284" s="356" t="str">
        <f t="shared" ref="AR284" si="1210">IF(AQ284&lt;1.5,"FUERTE",IF(AND(AQ284&gt;=1.5,AQ284&lt;2.5),"ACEPTABLE",IF(AQ284&gt;=5,"INEXISTENTE","DÉBIL")))</f>
        <v>ACEPTABLE</v>
      </c>
      <c r="AS284" s="357">
        <f t="shared" ref="AS284" si="1211">IF(R284=0,0,ROUND((R284*AQ284),0))</f>
        <v>4</v>
      </c>
      <c r="AT284" s="358" t="str">
        <f t="shared" ref="AT284" si="1212">IF(AS284&gt;=36,"GRAVE", IF(AS284&lt;=10, "LEVE", "MODERADO"))</f>
        <v>LEVE</v>
      </c>
      <c r="AU284" s="359" t="s">
        <v>1726</v>
      </c>
      <c r="AV284" s="372">
        <v>0</v>
      </c>
      <c r="AW284" s="275" t="s">
        <v>90</v>
      </c>
      <c r="AX284" s="275"/>
      <c r="AY284" s="159"/>
      <c r="AZ284" s="159"/>
      <c r="BA284" s="344"/>
      <c r="XAO284" s="314"/>
      <c r="XAP284" s="314"/>
      <c r="XAQ284" s="263"/>
      <c r="XAR284" s="312"/>
      <c r="XAS284" s="263"/>
      <c r="XAT284" s="314"/>
      <c r="XAU284" s="314"/>
      <c r="XAV284" s="314"/>
      <c r="XAW284" s="315"/>
      <c r="XAX284" s="314"/>
      <c r="XAY284" s="314"/>
      <c r="XAZ284" s="314"/>
      <c r="XBA284" s="314"/>
      <c r="XBB284" s="314"/>
      <c r="XBC284" s="314"/>
      <c r="XBD284" s="281"/>
      <c r="XBE284" s="316"/>
      <c r="XBF284" s="317"/>
      <c r="XBG284" s="314"/>
      <c r="XBH284" s="314"/>
      <c r="XBI284" s="314"/>
      <c r="XBJ284" s="314"/>
      <c r="XBK284" s="263"/>
      <c r="XBL284" s="312"/>
      <c r="XBM284" s="263"/>
      <c r="XBN284" s="314"/>
      <c r="XBO284" s="314"/>
      <c r="XBP284" s="314"/>
      <c r="XBQ284" s="315"/>
      <c r="XBR284" s="314"/>
      <c r="XBS284" s="314"/>
      <c r="XBT284" s="314"/>
      <c r="XBU284" s="314"/>
      <c r="XBV284" s="314"/>
      <c r="XBW284" s="281"/>
      <c r="XBX284" s="317"/>
      <c r="XBY284" s="314"/>
      <c r="XBZ284" s="314"/>
      <c r="XCA284" s="318"/>
      <c r="XCB284" s="312"/>
      <c r="XCC284" s="314"/>
      <c r="XCD284" s="314"/>
      <c r="XCE284" s="263"/>
      <c r="XCF284" s="312"/>
      <c r="XCG284" s="263"/>
      <c r="XCH284" s="314"/>
      <c r="XCI284" s="314"/>
      <c r="XCJ284" s="314"/>
      <c r="XCK284" s="315"/>
      <c r="XCL284" s="314"/>
      <c r="XCM284" s="314"/>
      <c r="XCN284" s="314"/>
      <c r="XCO284" s="314"/>
      <c r="XCP284" s="314"/>
      <c r="XCQ284" s="317"/>
      <c r="XCR284" s="314"/>
      <c r="XCS284" s="318"/>
      <c r="XCT284" s="286"/>
      <c r="XCW284" s="314"/>
      <c r="XCX284" s="314"/>
      <c r="XCY284" s="263"/>
      <c r="XCZ284" s="312"/>
      <c r="XDA284" s="263"/>
      <c r="XDB284" s="314"/>
      <c r="XDC284" s="314"/>
      <c r="XDD284" s="314"/>
      <c r="XDE284" s="315"/>
      <c r="XDF284" s="314"/>
      <c r="XDG284" s="314"/>
      <c r="XDH284" s="314"/>
      <c r="XDI284" s="314"/>
      <c r="XDJ284" s="314"/>
      <c r="XDK284" s="314"/>
      <c r="XDL284" s="286"/>
      <c r="XDQ284" s="314"/>
      <c r="XDR284" s="314"/>
      <c r="XDS284" s="263"/>
      <c r="XDT284" s="312"/>
      <c r="XDU284" s="263"/>
      <c r="XDV284" s="314"/>
      <c r="XDW284" s="314"/>
      <c r="XDX284" s="314"/>
      <c r="XDY284" s="315"/>
      <c r="XDZ284" s="314"/>
      <c r="XEA284" s="314"/>
      <c r="XEB284" s="314"/>
      <c r="XEC284" s="314"/>
      <c r="XED284" s="314"/>
      <c r="XEE284" s="286"/>
      <c r="XEK284" s="314"/>
      <c r="XEL284" s="314"/>
      <c r="XEM284" s="263"/>
      <c r="XEN284" s="312"/>
      <c r="XEO284" s="263"/>
      <c r="XEP284" s="314"/>
      <c r="XEQ284" s="314"/>
      <c r="XER284" s="314"/>
      <c r="XES284" s="315"/>
      <c r="XET284" s="314"/>
      <c r="XEU284" s="314"/>
      <c r="XEV284" s="314"/>
      <c r="XEW284" s="314"/>
      <c r="XEX284" s="314"/>
    </row>
    <row r="285" spans="1:53 16265:16378" ht="40.5" hidden="1" customHeight="1" x14ac:dyDescent="0.2">
      <c r="A285" s="362"/>
      <c r="B285" s="363"/>
      <c r="C285" s="356"/>
      <c r="D285" s="359"/>
      <c r="E285" s="356"/>
      <c r="F285" s="364"/>
      <c r="G285" s="275"/>
      <c r="H285" s="275"/>
      <c r="I285" s="275"/>
      <c r="J285" s="364"/>
      <c r="K285" s="364"/>
      <c r="L285" s="364"/>
      <c r="M285" s="364"/>
      <c r="N285" s="364"/>
      <c r="O285" s="365"/>
      <c r="P285" s="364"/>
      <c r="Q285" s="365"/>
      <c r="R285" s="365"/>
      <c r="S285" s="162"/>
      <c r="T285" s="334">
        <f t="shared" si="1134"/>
        <v>0</v>
      </c>
      <c r="U285" s="356"/>
      <c r="V285" s="356"/>
      <c r="W285" s="275"/>
      <c r="X285" s="364"/>
      <c r="Y285" s="368"/>
      <c r="Z285" s="335">
        <f t="shared" si="1135"/>
        <v>0</v>
      </c>
      <c r="AA285" s="275"/>
      <c r="AB285" s="275"/>
      <c r="AC285" s="368"/>
      <c r="AD285" s="356"/>
      <c r="AE285" s="336">
        <f t="shared" si="1136"/>
        <v>0</v>
      </c>
      <c r="AF285" s="275"/>
      <c r="AG285" s="275"/>
      <c r="AH285" s="368"/>
      <c r="AI285" s="356"/>
      <c r="AJ285" s="336">
        <f t="shared" si="1137"/>
        <v>0</v>
      </c>
      <c r="AK285" s="275"/>
      <c r="AL285" s="275"/>
      <c r="AM285" s="368"/>
      <c r="AN285" s="356"/>
      <c r="AO285" s="336">
        <f t="shared" si="1138"/>
        <v>0</v>
      </c>
      <c r="AP285" s="275"/>
      <c r="AQ285" s="356"/>
      <c r="AR285" s="356"/>
      <c r="AS285" s="357"/>
      <c r="AT285" s="358"/>
      <c r="AU285" s="359"/>
      <c r="AV285" s="359"/>
      <c r="AW285" s="275" t="s">
        <v>90</v>
      </c>
      <c r="AX285" s="275"/>
      <c r="AY285" s="159"/>
      <c r="AZ285" s="159"/>
      <c r="BA285" s="344"/>
      <c r="XAO285" s="314"/>
      <c r="XAP285" s="314"/>
      <c r="XAQ285" s="263"/>
      <c r="XAR285" s="312"/>
      <c r="XAS285" s="263"/>
      <c r="XAT285" s="314"/>
      <c r="XAU285" s="314"/>
      <c r="XAV285" s="314"/>
      <c r="XAW285" s="315"/>
      <c r="XAX285" s="314"/>
      <c r="XAY285" s="314"/>
      <c r="XAZ285" s="314"/>
      <c r="XBA285" s="314"/>
      <c r="XBB285" s="314"/>
      <c r="XBC285" s="314"/>
      <c r="XBD285" s="281"/>
      <c r="XBE285" s="316"/>
      <c r="XBF285" s="317"/>
      <c r="XBG285" s="314"/>
      <c r="XBH285" s="314"/>
      <c r="XBI285" s="314"/>
      <c r="XBJ285" s="314"/>
      <c r="XBK285" s="263"/>
      <c r="XBL285" s="312"/>
      <c r="XBM285" s="263"/>
      <c r="XBN285" s="314"/>
      <c r="XBO285" s="314"/>
      <c r="XBP285" s="314"/>
      <c r="XBQ285" s="315"/>
      <c r="XBR285" s="314"/>
      <c r="XBS285" s="314"/>
      <c r="XBT285" s="314"/>
      <c r="XBU285" s="314"/>
      <c r="XBV285" s="314"/>
      <c r="XBW285" s="281"/>
      <c r="XBX285" s="317"/>
      <c r="XBY285" s="314"/>
      <c r="XBZ285" s="314"/>
      <c r="XCA285" s="318"/>
      <c r="XCB285" s="312"/>
      <c r="XCC285" s="314"/>
      <c r="XCD285" s="314"/>
      <c r="XCE285" s="263"/>
      <c r="XCF285" s="312"/>
      <c r="XCG285" s="263"/>
      <c r="XCH285" s="314"/>
      <c r="XCI285" s="314"/>
      <c r="XCJ285" s="314"/>
      <c r="XCK285" s="315"/>
      <c r="XCL285" s="314"/>
      <c r="XCM285" s="314"/>
      <c r="XCN285" s="314"/>
      <c r="XCO285" s="314"/>
      <c r="XCP285" s="314"/>
      <c r="XCQ285" s="317"/>
      <c r="XCR285" s="314"/>
      <c r="XCS285" s="318"/>
      <c r="XCT285" s="286"/>
      <c r="XCW285" s="314"/>
      <c r="XCX285" s="314"/>
      <c r="XCY285" s="263"/>
      <c r="XCZ285" s="312"/>
      <c r="XDA285" s="263"/>
      <c r="XDB285" s="314"/>
      <c r="XDC285" s="314"/>
      <c r="XDD285" s="314"/>
      <c r="XDE285" s="315"/>
      <c r="XDF285" s="314"/>
      <c r="XDG285" s="314"/>
      <c r="XDH285" s="314"/>
      <c r="XDI285" s="314"/>
      <c r="XDJ285" s="314"/>
      <c r="XDK285" s="314"/>
      <c r="XDL285" s="286"/>
      <c r="XDQ285" s="314"/>
      <c r="XDR285" s="314"/>
      <c r="XDS285" s="263"/>
      <c r="XDT285" s="312"/>
      <c r="XDU285" s="263"/>
      <c r="XDV285" s="314"/>
      <c r="XDW285" s="314"/>
      <c r="XDX285" s="314"/>
      <c r="XDY285" s="315"/>
      <c r="XDZ285" s="314"/>
      <c r="XEA285" s="314"/>
      <c r="XEB285" s="314"/>
      <c r="XEC285" s="314"/>
      <c r="XED285" s="314"/>
      <c r="XEE285" s="286"/>
      <c r="XEK285" s="314"/>
      <c r="XEL285" s="314"/>
      <c r="XEM285" s="263"/>
      <c r="XEN285" s="312"/>
      <c r="XEO285" s="263"/>
      <c r="XEP285" s="314"/>
      <c r="XEQ285" s="314"/>
      <c r="XER285" s="314"/>
      <c r="XES285" s="315"/>
      <c r="XET285" s="314"/>
      <c r="XEU285" s="314"/>
      <c r="XEV285" s="314"/>
      <c r="XEW285" s="314"/>
      <c r="XEX285" s="314"/>
    </row>
    <row r="286" spans="1:53 16265:16378" ht="40.5" hidden="1" customHeight="1" x14ac:dyDescent="0.2">
      <c r="A286" s="362"/>
      <c r="B286" s="363"/>
      <c r="C286" s="356"/>
      <c r="D286" s="359"/>
      <c r="E286" s="356"/>
      <c r="F286" s="364"/>
      <c r="G286" s="275"/>
      <c r="H286" s="275"/>
      <c r="I286" s="275"/>
      <c r="J286" s="364"/>
      <c r="K286" s="364"/>
      <c r="L286" s="364"/>
      <c r="M286" s="364"/>
      <c r="N286" s="364"/>
      <c r="O286" s="365"/>
      <c r="P286" s="364"/>
      <c r="Q286" s="365"/>
      <c r="R286" s="365"/>
      <c r="S286" s="162"/>
      <c r="T286" s="334">
        <f t="shared" si="1134"/>
        <v>0</v>
      </c>
      <c r="U286" s="356"/>
      <c r="V286" s="356"/>
      <c r="W286" s="275"/>
      <c r="X286" s="364"/>
      <c r="Y286" s="368"/>
      <c r="Z286" s="335">
        <f t="shared" si="1135"/>
        <v>0</v>
      </c>
      <c r="AA286" s="275"/>
      <c r="AB286" s="275"/>
      <c r="AC286" s="368"/>
      <c r="AD286" s="356"/>
      <c r="AE286" s="336">
        <f t="shared" si="1136"/>
        <v>0</v>
      </c>
      <c r="AF286" s="275"/>
      <c r="AG286" s="275"/>
      <c r="AH286" s="368"/>
      <c r="AI286" s="356"/>
      <c r="AJ286" s="336">
        <f t="shared" si="1137"/>
        <v>0</v>
      </c>
      <c r="AK286" s="275"/>
      <c r="AL286" s="275"/>
      <c r="AM286" s="368"/>
      <c r="AN286" s="356"/>
      <c r="AO286" s="336">
        <f t="shared" si="1138"/>
        <v>0</v>
      </c>
      <c r="AP286" s="275"/>
      <c r="AQ286" s="356"/>
      <c r="AR286" s="356"/>
      <c r="AS286" s="357"/>
      <c r="AT286" s="358"/>
      <c r="AU286" s="359"/>
      <c r="AV286" s="359"/>
      <c r="AW286" s="275" t="s">
        <v>90</v>
      </c>
      <c r="AX286" s="275"/>
      <c r="AY286" s="159"/>
      <c r="AZ286" s="159"/>
      <c r="BA286" s="344"/>
      <c r="XAO286" s="314"/>
      <c r="XAP286" s="314"/>
      <c r="XAQ286" s="263"/>
      <c r="XAR286" s="312"/>
      <c r="XAS286" s="263"/>
      <c r="XAT286" s="314"/>
      <c r="XAU286" s="314"/>
      <c r="XAV286" s="314"/>
      <c r="XAW286" s="315"/>
      <c r="XAX286" s="314"/>
      <c r="XAY286" s="314"/>
      <c r="XAZ286" s="314"/>
      <c r="XBA286" s="314"/>
      <c r="XBB286" s="314"/>
      <c r="XBC286" s="314"/>
      <c r="XBD286" s="281"/>
      <c r="XBE286" s="316"/>
      <c r="XBF286" s="317"/>
      <c r="XBG286" s="314"/>
      <c r="XBH286" s="314"/>
      <c r="XBI286" s="314"/>
      <c r="XBJ286" s="314"/>
      <c r="XBK286" s="263"/>
      <c r="XBL286" s="312"/>
      <c r="XBM286" s="263"/>
      <c r="XBN286" s="314"/>
      <c r="XBO286" s="314"/>
      <c r="XBP286" s="314"/>
      <c r="XBQ286" s="315"/>
      <c r="XBR286" s="314"/>
      <c r="XBS286" s="314"/>
      <c r="XBT286" s="314"/>
      <c r="XBU286" s="314"/>
      <c r="XBV286" s="314"/>
      <c r="XBW286" s="281"/>
      <c r="XBX286" s="317"/>
      <c r="XBY286" s="314"/>
      <c r="XBZ286" s="314"/>
      <c r="XCA286" s="318"/>
      <c r="XCB286" s="312"/>
      <c r="XCC286" s="314"/>
      <c r="XCD286" s="314"/>
      <c r="XCE286" s="263"/>
      <c r="XCF286" s="312"/>
      <c r="XCG286" s="263"/>
      <c r="XCH286" s="314"/>
      <c r="XCI286" s="314"/>
      <c r="XCJ286" s="314"/>
      <c r="XCK286" s="315"/>
      <c r="XCL286" s="314"/>
      <c r="XCM286" s="314"/>
      <c r="XCN286" s="314"/>
      <c r="XCO286" s="314"/>
      <c r="XCP286" s="314"/>
      <c r="XCQ286" s="317"/>
      <c r="XCR286" s="314"/>
      <c r="XCS286" s="318"/>
      <c r="XCT286" s="286"/>
      <c r="XCW286" s="314"/>
      <c r="XCX286" s="314"/>
      <c r="XCY286" s="263"/>
      <c r="XCZ286" s="312"/>
      <c r="XDA286" s="263"/>
      <c r="XDB286" s="314"/>
      <c r="XDC286" s="314"/>
      <c r="XDD286" s="314"/>
      <c r="XDE286" s="315"/>
      <c r="XDF286" s="314"/>
      <c r="XDG286" s="314"/>
      <c r="XDH286" s="314"/>
      <c r="XDI286" s="314"/>
      <c r="XDJ286" s="314"/>
      <c r="XDK286" s="314"/>
      <c r="XDL286" s="286"/>
      <c r="XDQ286" s="314"/>
      <c r="XDR286" s="314"/>
      <c r="XDS286" s="263"/>
      <c r="XDT286" s="312"/>
      <c r="XDU286" s="263"/>
      <c r="XDV286" s="314"/>
      <c r="XDW286" s="314"/>
      <c r="XDX286" s="314"/>
      <c r="XDY286" s="315"/>
      <c r="XDZ286" s="314"/>
      <c r="XEA286" s="314"/>
      <c r="XEB286" s="314"/>
      <c r="XEC286" s="314"/>
      <c r="XED286" s="314"/>
      <c r="XEE286" s="286"/>
      <c r="XEK286" s="314"/>
      <c r="XEL286" s="314"/>
      <c r="XEM286" s="263"/>
      <c r="XEN286" s="312"/>
      <c r="XEO286" s="263"/>
      <c r="XEP286" s="314"/>
      <c r="XEQ286" s="314"/>
      <c r="XER286" s="314"/>
      <c r="XES286" s="315"/>
      <c r="XET286" s="314"/>
      <c r="XEU286" s="314"/>
      <c r="XEV286" s="314"/>
      <c r="XEW286" s="314"/>
      <c r="XEX286" s="314"/>
    </row>
    <row r="287" spans="1:53 16265:16378" ht="40.5" hidden="1" customHeight="1" x14ac:dyDescent="0.2">
      <c r="A287" s="362">
        <v>93</v>
      </c>
      <c r="B287" s="363" t="s">
        <v>259</v>
      </c>
      <c r="C287" s="356" t="str">
        <f>+VLOOKUP(B287,$A$770:$B$812,2,0)</f>
        <v>JOSE LUIS TRISTANCHO REYES</v>
      </c>
      <c r="D287" s="359" t="s">
        <v>171</v>
      </c>
      <c r="E287" s="356" t="str">
        <f>IF(D287=$D$740,$E$740,IF(D287=$D$741,$E$741,IF(D287=$D$742,$E$742,IF(D287=$D$743,$E$743,IF(D287=$D$744,$E$744,IF(D287=$D$745,$E$745,IF(D287=$D$746,$E$746,IF(D287=$D$747,$E$747,IF(D287=$D$748,$E$748,IF(D287=$D$749,$E$749,IF(D287=VICERRECTORÍA_ACADÉMICA_,$BF$740,IF(D287=_VICERRECTORÍA_INVESTIGACIONES_INNOVACIÓN_Y_EXTENSIÓN_,$BF$741,IF(D287=PLANEACIÓN_,$BF$742,IF(D287=VICERRECTORÍA_ADMINISTRATIVA_FINANCIERA_,$BF$743,IF(D287=VICERRECTORÍA_RESPONSABILIDAD_SOCIAL_Y_BIENESTAR_UNIVERSITARIO_PDI,$BF$744)))))))))))))))</f>
        <v>Promover y facilitar la interacción con la sociedad contribuyendo a la satisfacción de sus demandas, mediante servicios especializados, programas de educación continuada y de proyección social.</v>
      </c>
      <c r="F287" s="364" t="s">
        <v>276</v>
      </c>
      <c r="G287" s="275" t="s">
        <v>271</v>
      </c>
      <c r="H287" s="275" t="s">
        <v>37</v>
      </c>
      <c r="I287" s="275" t="s">
        <v>1727</v>
      </c>
      <c r="J287" s="364" t="s">
        <v>112</v>
      </c>
      <c r="K287" s="364" t="s">
        <v>1728</v>
      </c>
      <c r="L287" s="364" t="s">
        <v>1729</v>
      </c>
      <c r="M287" s="364" t="s">
        <v>1730</v>
      </c>
      <c r="N287" s="364" t="s">
        <v>128</v>
      </c>
      <c r="O287" s="365">
        <f t="shared" ref="O287" si="1213">IF(N287="ALTA",5,IF(N287="MEDIO ALTA",4,IF(N287="MEDIA",3,IF(N287="MEDIO BAJA",2,IF(N287="BAJA",1,0)))))</f>
        <v>1</v>
      </c>
      <c r="P287" s="364" t="s">
        <v>140</v>
      </c>
      <c r="Q287" s="365">
        <f t="shared" ref="Q287" si="1214">IF(P287="ALTO",5,IF(P287="MEDIO ALTO",4,IF(P287="MEDIO",3,IF(P287="MEDIO BAJO",2,IF(P287="BAJO",1,0)))))</f>
        <v>5</v>
      </c>
      <c r="R287" s="365">
        <f>Q287*O287</f>
        <v>5</v>
      </c>
      <c r="S287" s="162" t="s">
        <v>327</v>
      </c>
      <c r="T287" s="334">
        <f t="shared" si="1134"/>
        <v>1</v>
      </c>
      <c r="U287" s="356">
        <f t="shared" si="1121"/>
        <v>1</v>
      </c>
      <c r="V287" s="356">
        <f t="shared" si="1175"/>
        <v>0.6</v>
      </c>
      <c r="W287" s="275" t="s">
        <v>1731</v>
      </c>
      <c r="X287" s="364">
        <f>IF(S287="No_existen",5*$X$10,Y287*$X$10)</f>
        <v>0.2</v>
      </c>
      <c r="Y287" s="368">
        <f t="shared" ref="Y287" si="1215">ROUND(AVERAGEIF(Z287:Z289,"&gt;0"),0)</f>
        <v>4</v>
      </c>
      <c r="Z287" s="335">
        <f t="shared" si="1135"/>
        <v>4</v>
      </c>
      <c r="AA287" s="275" t="s">
        <v>330</v>
      </c>
      <c r="AB287" s="275"/>
      <c r="AC287" s="368">
        <f t="shared" ref="AC287" si="1216">IF(S287="No_existen",5*$AC$10,AD287*$AC$10)</f>
        <v>0.6</v>
      </c>
      <c r="AD287" s="356">
        <f t="shared" ref="AD287" si="1217">ROUND(AVERAGEIF(AE287:AE289,"&gt;0"),0)</f>
        <v>4</v>
      </c>
      <c r="AE287" s="336">
        <f t="shared" si="1136"/>
        <v>4</v>
      </c>
      <c r="AF287" s="275" t="s">
        <v>306</v>
      </c>
      <c r="AG287" s="275"/>
      <c r="AH287" s="368">
        <f t="shared" ref="AH287" si="1218">IF(S287="No_existen",5*$AH$10,AI287*$AH$10)</f>
        <v>0.1</v>
      </c>
      <c r="AI287" s="356">
        <f t="shared" ref="AI287" si="1219">ROUND(AVERAGEIF(AJ287:AJ289,"&gt;0"),0)</f>
        <v>1</v>
      </c>
      <c r="AJ287" s="336">
        <f t="shared" si="1137"/>
        <v>1</v>
      </c>
      <c r="AK287" s="275" t="s">
        <v>304</v>
      </c>
      <c r="AL287" s="275" t="s">
        <v>311</v>
      </c>
      <c r="AM287" s="368">
        <f t="shared" ref="AM287" si="1220">IF(S287="No_existen",5*$AM$10,AN287*$AM$10)</f>
        <v>0.1</v>
      </c>
      <c r="AN287" s="356">
        <f t="shared" ref="AN287" si="1221">ROUND(AVERAGEIF(AO287:AO289,"&gt;0"),0)</f>
        <v>1</v>
      </c>
      <c r="AO287" s="336">
        <f t="shared" si="1138"/>
        <v>1</v>
      </c>
      <c r="AP287" s="275" t="s">
        <v>592</v>
      </c>
      <c r="AQ287" s="356">
        <f t="shared" ref="AQ287" si="1222">ROUND(AVERAGE(U287,Y287,AD287,AI287,AN287),0)</f>
        <v>2</v>
      </c>
      <c r="AR287" s="356" t="str">
        <f t="shared" ref="AR287" si="1223">IF(AQ287&lt;1.5,"FUERTE",IF(AND(AQ287&gt;=1.5,AQ287&lt;2.5),"ACEPTABLE",IF(AQ287&gt;=5,"INEXISTENTE","DÉBIL")))</f>
        <v>ACEPTABLE</v>
      </c>
      <c r="AS287" s="357">
        <f t="shared" ref="AS287" si="1224">IF(R287=0,0,ROUND((R287*AQ287),0))</f>
        <v>10</v>
      </c>
      <c r="AT287" s="358" t="str">
        <f t="shared" ref="AT287" si="1225">IF(AS287&gt;=36,"GRAVE", IF(AS287&lt;=10, "LEVE", "MODERADO"))</f>
        <v>LEVE</v>
      </c>
      <c r="AU287" s="359" t="s">
        <v>1732</v>
      </c>
      <c r="AV287" s="372">
        <v>0</v>
      </c>
      <c r="AW287" s="275" t="s">
        <v>90</v>
      </c>
      <c r="AX287" s="275"/>
      <c r="AY287" s="159"/>
      <c r="AZ287" s="159"/>
      <c r="BA287" s="344"/>
      <c r="XAO287" s="314"/>
      <c r="XAP287" s="314"/>
      <c r="XAQ287" s="263"/>
      <c r="XAR287" s="312"/>
      <c r="XAS287" s="263"/>
      <c r="XAT287" s="314"/>
      <c r="XAU287" s="314"/>
      <c r="XAV287" s="314"/>
      <c r="XAW287" s="315"/>
      <c r="XAX287" s="314"/>
      <c r="XAY287" s="314"/>
      <c r="XAZ287" s="314"/>
      <c r="XBA287" s="314"/>
      <c r="XBB287" s="314"/>
      <c r="XBC287" s="314"/>
      <c r="XBD287" s="281"/>
      <c r="XBE287" s="316"/>
      <c r="XBF287" s="317"/>
      <c r="XBG287" s="314"/>
      <c r="XBH287" s="314"/>
      <c r="XBI287" s="314"/>
      <c r="XBJ287" s="314"/>
      <c r="XBK287" s="263"/>
      <c r="XBL287" s="312"/>
      <c r="XBM287" s="263"/>
      <c r="XBN287" s="314"/>
      <c r="XBO287" s="314"/>
      <c r="XBP287" s="314"/>
      <c r="XBQ287" s="315"/>
      <c r="XBR287" s="314"/>
      <c r="XBS287" s="314"/>
      <c r="XBT287" s="314"/>
      <c r="XBU287" s="314"/>
      <c r="XBV287" s="314"/>
      <c r="XBW287" s="281"/>
      <c r="XBX287" s="317"/>
      <c r="XBY287" s="314"/>
      <c r="XBZ287" s="314"/>
      <c r="XCA287" s="318"/>
      <c r="XCB287" s="312"/>
      <c r="XCC287" s="314"/>
      <c r="XCD287" s="314"/>
      <c r="XCE287" s="263"/>
      <c r="XCF287" s="312"/>
      <c r="XCG287" s="263"/>
      <c r="XCH287" s="314"/>
      <c r="XCI287" s="314"/>
      <c r="XCJ287" s="314"/>
      <c r="XCK287" s="315"/>
      <c r="XCL287" s="314"/>
      <c r="XCM287" s="314"/>
      <c r="XCN287" s="314"/>
      <c r="XCO287" s="314"/>
      <c r="XCP287" s="314"/>
      <c r="XCQ287" s="317"/>
      <c r="XCR287" s="314"/>
      <c r="XCS287" s="318"/>
      <c r="XCT287" s="286"/>
      <c r="XCW287" s="314"/>
      <c r="XCX287" s="314"/>
      <c r="XCY287" s="263"/>
      <c r="XCZ287" s="312"/>
      <c r="XDA287" s="263"/>
      <c r="XDB287" s="314"/>
      <c r="XDC287" s="314"/>
      <c r="XDD287" s="314"/>
      <c r="XDE287" s="315"/>
      <c r="XDF287" s="314"/>
      <c r="XDG287" s="314"/>
      <c r="XDH287" s="314"/>
      <c r="XDI287" s="314"/>
      <c r="XDJ287" s="314"/>
      <c r="XDK287" s="314"/>
      <c r="XDL287" s="286"/>
      <c r="XDQ287" s="314"/>
      <c r="XDR287" s="314"/>
      <c r="XDS287" s="263"/>
      <c r="XDT287" s="312"/>
      <c r="XDU287" s="263"/>
      <c r="XDV287" s="314"/>
      <c r="XDW287" s="314"/>
      <c r="XDX287" s="314"/>
      <c r="XDY287" s="315"/>
      <c r="XDZ287" s="314"/>
      <c r="XEA287" s="314"/>
      <c r="XEB287" s="314"/>
      <c r="XEC287" s="314"/>
      <c r="XED287" s="314"/>
      <c r="XEE287" s="286"/>
      <c r="XEK287" s="314"/>
      <c r="XEL287" s="314"/>
      <c r="XEM287" s="263"/>
      <c r="XEN287" s="312"/>
      <c r="XEO287" s="263"/>
      <c r="XEP287" s="314"/>
      <c r="XEQ287" s="314"/>
      <c r="XER287" s="314"/>
      <c r="XES287" s="315"/>
      <c r="XET287" s="314"/>
      <c r="XEU287" s="314"/>
      <c r="XEV287" s="314"/>
      <c r="XEW287" s="314"/>
      <c r="XEX287" s="314"/>
    </row>
    <row r="288" spans="1:53 16265:16378" ht="40.5" hidden="1" customHeight="1" x14ac:dyDescent="0.2">
      <c r="A288" s="362"/>
      <c r="B288" s="363"/>
      <c r="C288" s="356"/>
      <c r="D288" s="359"/>
      <c r="E288" s="356"/>
      <c r="F288" s="364"/>
      <c r="G288" s="275"/>
      <c r="H288" s="275"/>
      <c r="I288" s="275"/>
      <c r="J288" s="364"/>
      <c r="K288" s="364"/>
      <c r="L288" s="364"/>
      <c r="M288" s="364"/>
      <c r="N288" s="364"/>
      <c r="O288" s="365"/>
      <c r="P288" s="364"/>
      <c r="Q288" s="365"/>
      <c r="R288" s="365"/>
      <c r="S288" s="162"/>
      <c r="T288" s="334">
        <f t="shared" si="1134"/>
        <v>0</v>
      </c>
      <c r="U288" s="356"/>
      <c r="V288" s="356"/>
      <c r="W288" s="275"/>
      <c r="X288" s="364"/>
      <c r="Y288" s="368"/>
      <c r="Z288" s="335">
        <f t="shared" si="1135"/>
        <v>0</v>
      </c>
      <c r="AA288" s="275"/>
      <c r="AB288" s="275"/>
      <c r="AC288" s="368"/>
      <c r="AD288" s="356"/>
      <c r="AE288" s="336">
        <f t="shared" si="1136"/>
        <v>0</v>
      </c>
      <c r="AF288" s="275"/>
      <c r="AG288" s="275"/>
      <c r="AH288" s="368"/>
      <c r="AI288" s="356"/>
      <c r="AJ288" s="336">
        <f t="shared" si="1137"/>
        <v>0</v>
      </c>
      <c r="AK288" s="275"/>
      <c r="AL288" s="275"/>
      <c r="AM288" s="368"/>
      <c r="AN288" s="356"/>
      <c r="AO288" s="336">
        <f t="shared" si="1138"/>
        <v>0</v>
      </c>
      <c r="AP288" s="275"/>
      <c r="AQ288" s="356"/>
      <c r="AR288" s="356"/>
      <c r="AS288" s="357"/>
      <c r="AT288" s="358"/>
      <c r="AU288" s="359"/>
      <c r="AV288" s="359"/>
      <c r="AW288" s="275" t="s">
        <v>90</v>
      </c>
      <c r="AX288" s="275"/>
      <c r="AY288" s="159"/>
      <c r="AZ288" s="159"/>
      <c r="BA288" s="344"/>
      <c r="XAO288" s="314"/>
      <c r="XAP288" s="314"/>
      <c r="XAQ288" s="263"/>
      <c r="XAR288" s="312"/>
      <c r="XAS288" s="263"/>
      <c r="XAT288" s="314"/>
      <c r="XAU288" s="314"/>
      <c r="XAV288" s="314"/>
      <c r="XAW288" s="315"/>
      <c r="XAX288" s="314"/>
      <c r="XAY288" s="314"/>
      <c r="XAZ288" s="314"/>
      <c r="XBA288" s="314"/>
      <c r="XBB288" s="314"/>
      <c r="XBC288" s="314"/>
      <c r="XBD288" s="281"/>
      <c r="XBE288" s="316"/>
      <c r="XBF288" s="317"/>
      <c r="XBG288" s="314"/>
      <c r="XBH288" s="314"/>
      <c r="XBI288" s="314"/>
      <c r="XBJ288" s="314"/>
      <c r="XBK288" s="263"/>
      <c r="XBL288" s="312"/>
      <c r="XBM288" s="263"/>
      <c r="XBN288" s="314"/>
      <c r="XBO288" s="314"/>
      <c r="XBP288" s="314"/>
      <c r="XBQ288" s="315"/>
      <c r="XBR288" s="314"/>
      <c r="XBS288" s="314"/>
      <c r="XBT288" s="314"/>
      <c r="XBU288" s="314"/>
      <c r="XBV288" s="314"/>
      <c r="XBW288" s="281"/>
      <c r="XBX288" s="317"/>
      <c r="XBY288" s="314"/>
      <c r="XBZ288" s="314"/>
      <c r="XCA288" s="318"/>
      <c r="XCB288" s="312"/>
      <c r="XCC288" s="314"/>
      <c r="XCD288" s="314"/>
      <c r="XCE288" s="263"/>
      <c r="XCF288" s="312"/>
      <c r="XCG288" s="263"/>
      <c r="XCH288" s="314"/>
      <c r="XCI288" s="314"/>
      <c r="XCJ288" s="314"/>
      <c r="XCK288" s="315"/>
      <c r="XCL288" s="314"/>
      <c r="XCM288" s="314"/>
      <c r="XCN288" s="314"/>
      <c r="XCO288" s="314"/>
      <c r="XCP288" s="314"/>
      <c r="XCQ288" s="317"/>
      <c r="XCR288" s="314"/>
      <c r="XCS288" s="318"/>
      <c r="XCT288" s="286"/>
      <c r="XCW288" s="314"/>
      <c r="XCX288" s="314"/>
      <c r="XCY288" s="263"/>
      <c r="XCZ288" s="312"/>
      <c r="XDA288" s="263"/>
      <c r="XDB288" s="314"/>
      <c r="XDC288" s="314"/>
      <c r="XDD288" s="314"/>
      <c r="XDE288" s="315"/>
      <c r="XDF288" s="314"/>
      <c r="XDG288" s="314"/>
      <c r="XDH288" s="314"/>
      <c r="XDI288" s="314"/>
      <c r="XDJ288" s="314"/>
      <c r="XDK288" s="314"/>
      <c r="XDL288" s="286"/>
      <c r="XDQ288" s="314"/>
      <c r="XDR288" s="314"/>
      <c r="XDS288" s="263"/>
      <c r="XDT288" s="312"/>
      <c r="XDU288" s="263"/>
      <c r="XDV288" s="314"/>
      <c r="XDW288" s="314"/>
      <c r="XDX288" s="314"/>
      <c r="XDY288" s="315"/>
      <c r="XDZ288" s="314"/>
      <c r="XEA288" s="314"/>
      <c r="XEB288" s="314"/>
      <c r="XEC288" s="314"/>
      <c r="XED288" s="314"/>
      <c r="XEE288" s="286"/>
      <c r="XEK288" s="314"/>
      <c r="XEL288" s="314"/>
      <c r="XEM288" s="263"/>
      <c r="XEN288" s="312"/>
      <c r="XEO288" s="263"/>
      <c r="XEP288" s="314"/>
      <c r="XEQ288" s="314"/>
      <c r="XER288" s="314"/>
      <c r="XES288" s="315"/>
      <c r="XET288" s="314"/>
      <c r="XEU288" s="314"/>
      <c r="XEV288" s="314"/>
      <c r="XEW288" s="314"/>
      <c r="XEX288" s="314"/>
    </row>
    <row r="289" spans="1:53 16265:16378" ht="40.5" hidden="1" customHeight="1" x14ac:dyDescent="0.2">
      <c r="A289" s="362"/>
      <c r="B289" s="363"/>
      <c r="C289" s="356"/>
      <c r="D289" s="359"/>
      <c r="E289" s="356"/>
      <c r="F289" s="364"/>
      <c r="G289" s="275"/>
      <c r="H289" s="275"/>
      <c r="I289" s="275"/>
      <c r="J289" s="364"/>
      <c r="K289" s="364"/>
      <c r="L289" s="364"/>
      <c r="M289" s="364"/>
      <c r="N289" s="364"/>
      <c r="O289" s="365"/>
      <c r="P289" s="364"/>
      <c r="Q289" s="365"/>
      <c r="R289" s="365"/>
      <c r="S289" s="162"/>
      <c r="T289" s="334">
        <f t="shared" si="1134"/>
        <v>0</v>
      </c>
      <c r="U289" s="356"/>
      <c r="V289" s="356"/>
      <c r="W289" s="275"/>
      <c r="X289" s="364"/>
      <c r="Y289" s="368"/>
      <c r="Z289" s="335">
        <f t="shared" si="1135"/>
        <v>0</v>
      </c>
      <c r="AA289" s="275"/>
      <c r="AB289" s="275"/>
      <c r="AC289" s="368"/>
      <c r="AD289" s="356"/>
      <c r="AE289" s="336">
        <f t="shared" si="1136"/>
        <v>0</v>
      </c>
      <c r="AF289" s="275"/>
      <c r="AG289" s="275"/>
      <c r="AH289" s="368"/>
      <c r="AI289" s="356"/>
      <c r="AJ289" s="336">
        <f t="shared" si="1137"/>
        <v>0</v>
      </c>
      <c r="AK289" s="275"/>
      <c r="AL289" s="275"/>
      <c r="AM289" s="368"/>
      <c r="AN289" s="356"/>
      <c r="AO289" s="336">
        <f t="shared" si="1138"/>
        <v>0</v>
      </c>
      <c r="AP289" s="275"/>
      <c r="AQ289" s="356"/>
      <c r="AR289" s="356"/>
      <c r="AS289" s="357"/>
      <c r="AT289" s="358"/>
      <c r="AU289" s="359"/>
      <c r="AV289" s="359"/>
      <c r="AW289" s="275" t="s">
        <v>90</v>
      </c>
      <c r="AX289" s="275"/>
      <c r="AY289" s="159"/>
      <c r="AZ289" s="159"/>
      <c r="BA289" s="344"/>
      <c r="XAO289" s="314"/>
      <c r="XAP289" s="314"/>
      <c r="XAQ289" s="263"/>
      <c r="XAR289" s="312"/>
      <c r="XAS289" s="263"/>
      <c r="XAT289" s="314"/>
      <c r="XAU289" s="314"/>
      <c r="XAV289" s="314"/>
      <c r="XAW289" s="315"/>
      <c r="XAX289" s="314"/>
      <c r="XAY289" s="314"/>
      <c r="XAZ289" s="314"/>
      <c r="XBA289" s="314"/>
      <c r="XBB289" s="314"/>
      <c r="XBC289" s="314"/>
      <c r="XBD289" s="281"/>
      <c r="XBE289" s="316"/>
      <c r="XBF289" s="317"/>
      <c r="XBG289" s="314"/>
      <c r="XBH289" s="314"/>
      <c r="XBI289" s="314"/>
      <c r="XBJ289" s="314"/>
      <c r="XBK289" s="263"/>
      <c r="XBL289" s="312"/>
      <c r="XBM289" s="263"/>
      <c r="XBN289" s="314"/>
      <c r="XBO289" s="314"/>
      <c r="XBP289" s="314"/>
      <c r="XBQ289" s="315"/>
      <c r="XBR289" s="314"/>
      <c r="XBS289" s="314"/>
      <c r="XBT289" s="314"/>
      <c r="XBU289" s="314"/>
      <c r="XBV289" s="314"/>
      <c r="XBW289" s="281"/>
      <c r="XBX289" s="317"/>
      <c r="XBY289" s="314"/>
      <c r="XBZ289" s="314"/>
      <c r="XCA289" s="318"/>
      <c r="XCB289" s="312"/>
      <c r="XCC289" s="314"/>
      <c r="XCD289" s="314"/>
      <c r="XCE289" s="263"/>
      <c r="XCF289" s="312"/>
      <c r="XCG289" s="263"/>
      <c r="XCH289" s="314"/>
      <c r="XCI289" s="314"/>
      <c r="XCJ289" s="314"/>
      <c r="XCK289" s="315"/>
      <c r="XCL289" s="314"/>
      <c r="XCM289" s="314"/>
      <c r="XCN289" s="314"/>
      <c r="XCO289" s="314"/>
      <c r="XCP289" s="314"/>
      <c r="XCQ289" s="317"/>
      <c r="XCR289" s="314"/>
      <c r="XCS289" s="318"/>
      <c r="XCT289" s="286"/>
      <c r="XCW289" s="314"/>
      <c r="XCX289" s="314"/>
      <c r="XCY289" s="263"/>
      <c r="XCZ289" s="312"/>
      <c r="XDA289" s="263"/>
      <c r="XDB289" s="314"/>
      <c r="XDC289" s="314"/>
      <c r="XDD289" s="314"/>
      <c r="XDE289" s="315"/>
      <c r="XDF289" s="314"/>
      <c r="XDG289" s="314"/>
      <c r="XDH289" s="314"/>
      <c r="XDI289" s="314"/>
      <c r="XDJ289" s="314"/>
      <c r="XDK289" s="314"/>
      <c r="XDL289" s="286"/>
      <c r="XDQ289" s="314"/>
      <c r="XDR289" s="314"/>
      <c r="XDS289" s="263"/>
      <c r="XDT289" s="312"/>
      <c r="XDU289" s="263"/>
      <c r="XDV289" s="314"/>
      <c r="XDW289" s="314"/>
      <c r="XDX289" s="314"/>
      <c r="XDY289" s="315"/>
      <c r="XDZ289" s="314"/>
      <c r="XEA289" s="314"/>
      <c r="XEB289" s="314"/>
      <c r="XEC289" s="314"/>
      <c r="XED289" s="314"/>
      <c r="XEE289" s="286"/>
      <c r="XEK289" s="314"/>
      <c r="XEL289" s="314"/>
      <c r="XEM289" s="263"/>
      <c r="XEN289" s="312"/>
      <c r="XEO289" s="263"/>
      <c r="XEP289" s="314"/>
      <c r="XEQ289" s="314"/>
      <c r="XER289" s="314"/>
      <c r="XES289" s="315"/>
      <c r="XET289" s="314"/>
      <c r="XEU289" s="314"/>
      <c r="XEV289" s="314"/>
      <c r="XEW289" s="314"/>
      <c r="XEX289" s="314"/>
    </row>
    <row r="290" spans="1:53 16265:16378" ht="40.5" hidden="1" customHeight="1" x14ac:dyDescent="0.2">
      <c r="A290" s="362">
        <v>94</v>
      </c>
      <c r="B290" s="363" t="s">
        <v>259</v>
      </c>
      <c r="C290" s="356" t="str">
        <f>+VLOOKUP(B290,$A$770:$B$812,2,0)</f>
        <v>JOSE LUIS TRISTANCHO REYES</v>
      </c>
      <c r="D290" s="359" t="s">
        <v>171</v>
      </c>
      <c r="E290" s="356" t="str">
        <f>IF(D290=$D$740,$E$740,IF(D290=$D$741,$E$741,IF(D290=$D$742,$E$742,IF(D290=$D$743,$E$743,IF(D290=$D$744,$E$744,IF(D290=$D$745,$E$745,IF(D290=$D$746,$E$746,IF(D290=$D$747,$E$747,IF(D290=$D$748,$E$748,IF(D290=$D$749,$E$749,IF(D290=VICERRECTORÍA_ACADÉMICA_,$BF$740,IF(D290=_VICERRECTORÍA_INVESTIGACIONES_INNOVACIÓN_Y_EXTENSIÓN_,$BF$741,IF(D290=PLANEACIÓN_,$BF$742,IF(D290=VICERRECTORÍA_ADMINISTRATIVA_FINANCIERA_,$BF$743,IF(D290=VICERRECTORÍA_RESPONSABILIDAD_SOCIAL_Y_BIENESTAR_UNIVERSITARIO_PDI,$BF$744)))))))))))))))</f>
        <v>Promover y facilitar la interacción con la sociedad contribuyendo a la satisfacción de sus demandas, mediante servicios especializados, programas de educación continuada y de proyección social.</v>
      </c>
      <c r="F290" s="364" t="s">
        <v>276</v>
      </c>
      <c r="G290" s="275" t="s">
        <v>271</v>
      </c>
      <c r="H290" s="275" t="s">
        <v>34</v>
      </c>
      <c r="I290" s="275" t="s">
        <v>1733</v>
      </c>
      <c r="J290" s="364" t="s">
        <v>143</v>
      </c>
      <c r="K290" s="364" t="s">
        <v>1734</v>
      </c>
      <c r="L290" s="364" t="s">
        <v>1735</v>
      </c>
      <c r="M290" s="364" t="s">
        <v>1736</v>
      </c>
      <c r="N290" s="364" t="s">
        <v>128</v>
      </c>
      <c r="O290" s="365">
        <f t="shared" ref="O290" si="1226">IF(N290="ALTA",5,IF(N290="MEDIO ALTA",4,IF(N290="MEDIA",3,IF(N290="MEDIO BAJA",2,IF(N290="BAJA",1,0)))))</f>
        <v>1</v>
      </c>
      <c r="P290" s="364" t="s">
        <v>144</v>
      </c>
      <c r="Q290" s="365">
        <f t="shared" ref="Q290" si="1227">IF(P290="ALTO",5,IF(P290="MEDIO ALTO",4,IF(P290="MEDIO",3,IF(P290="MEDIO BAJO",2,IF(P290="BAJO",1,0)))))</f>
        <v>4</v>
      </c>
      <c r="R290" s="365">
        <f t="shared" si="1201"/>
        <v>4</v>
      </c>
      <c r="S290" s="162" t="s">
        <v>327</v>
      </c>
      <c r="T290" s="334">
        <f t="shared" si="1134"/>
        <v>1</v>
      </c>
      <c r="U290" s="356">
        <f t="shared" si="1121"/>
        <v>1</v>
      </c>
      <c r="V290" s="356">
        <f t="shared" si="1175"/>
        <v>0.6</v>
      </c>
      <c r="W290" s="275" t="s">
        <v>1737</v>
      </c>
      <c r="X290" s="364">
        <f t="shared" ref="X290" si="1228">IF(S290="No_existen",5*$X$10,Y290*$X$10)</f>
        <v>0.2</v>
      </c>
      <c r="Y290" s="368">
        <f t="shared" ref="Y290" si="1229">ROUND(AVERAGEIF(Z290:Z292,"&gt;0"),0)</f>
        <v>4</v>
      </c>
      <c r="Z290" s="335">
        <f t="shared" si="1135"/>
        <v>4</v>
      </c>
      <c r="AA290" s="275" t="s">
        <v>330</v>
      </c>
      <c r="AB290" s="275"/>
      <c r="AC290" s="368">
        <f t="shared" ref="AC290" si="1230">IF(S290="No_existen",5*$AC$10,AD290*$AC$10)</f>
        <v>0.15</v>
      </c>
      <c r="AD290" s="356">
        <f t="shared" ref="AD290" si="1231">ROUND(AVERAGEIF(AE290:AE292,"&gt;0"),0)</f>
        <v>1</v>
      </c>
      <c r="AE290" s="336">
        <f t="shared" si="1136"/>
        <v>1</v>
      </c>
      <c r="AF290" s="275" t="s">
        <v>307</v>
      </c>
      <c r="AG290" s="275" t="s">
        <v>1696</v>
      </c>
      <c r="AH290" s="368">
        <f t="shared" ref="AH290" si="1232">IF(S290="No_existen",5*$AH$10,AI290*$AH$10)</f>
        <v>0.1</v>
      </c>
      <c r="AI290" s="356">
        <f t="shared" ref="AI290" si="1233">ROUND(AVERAGEIF(AJ290:AJ292,"&gt;0"),0)</f>
        <v>1</v>
      </c>
      <c r="AJ290" s="336">
        <f t="shared" si="1137"/>
        <v>1</v>
      </c>
      <c r="AK290" s="275" t="s">
        <v>304</v>
      </c>
      <c r="AL290" s="275" t="s">
        <v>319</v>
      </c>
      <c r="AM290" s="368">
        <f t="shared" ref="AM290" si="1234">IF(S290="No_existen",5*$AM$10,AN290*$AM$10)</f>
        <v>0.1</v>
      </c>
      <c r="AN290" s="356">
        <f t="shared" ref="AN290" si="1235">ROUND(AVERAGEIF(AO290:AO292,"&gt;0"),0)</f>
        <v>1</v>
      </c>
      <c r="AO290" s="336">
        <f t="shared" si="1138"/>
        <v>1</v>
      </c>
      <c r="AP290" s="275" t="s">
        <v>592</v>
      </c>
      <c r="AQ290" s="356">
        <f t="shared" ref="AQ290" si="1236">ROUND(AVERAGE(U290,Y290,AD290,AI290,AN290),0)</f>
        <v>2</v>
      </c>
      <c r="AR290" s="356" t="str">
        <f t="shared" ref="AR290" si="1237">IF(AQ290&lt;1.5,"FUERTE",IF(AND(AQ290&gt;=1.5,AQ290&lt;2.5),"ACEPTABLE",IF(AQ290&gt;=5,"INEXISTENTE","DÉBIL")))</f>
        <v>ACEPTABLE</v>
      </c>
      <c r="AS290" s="357">
        <f t="shared" ref="AS290" si="1238">IF(R290=0,0,ROUND((R290*AQ290),0))</f>
        <v>8</v>
      </c>
      <c r="AT290" s="358" t="str">
        <f t="shared" ref="AT290" si="1239">IF(AS290&gt;=36,"GRAVE", IF(AS290&lt;=10, "LEVE", "MODERADO"))</f>
        <v>LEVE</v>
      </c>
      <c r="AU290" s="359" t="s">
        <v>1738</v>
      </c>
      <c r="AV290" s="372">
        <v>0</v>
      </c>
      <c r="AW290" s="275" t="s">
        <v>90</v>
      </c>
      <c r="AX290" s="275"/>
      <c r="AY290" s="159"/>
      <c r="AZ290" s="159"/>
      <c r="BA290" s="344"/>
      <c r="XAO290" s="314"/>
      <c r="XAP290" s="314"/>
      <c r="XAQ290" s="263"/>
      <c r="XAR290" s="312"/>
      <c r="XAS290" s="263"/>
      <c r="XAT290" s="314"/>
      <c r="XAU290" s="314"/>
      <c r="XAV290" s="314"/>
      <c r="XAW290" s="315"/>
      <c r="XAX290" s="314"/>
      <c r="XAY290" s="314"/>
      <c r="XAZ290" s="314"/>
      <c r="XBA290" s="314"/>
      <c r="XBB290" s="314"/>
      <c r="XBC290" s="314"/>
      <c r="XBD290" s="281"/>
      <c r="XBE290" s="316"/>
      <c r="XBF290" s="317"/>
      <c r="XBG290" s="314"/>
      <c r="XBH290" s="314"/>
      <c r="XBI290" s="314"/>
      <c r="XBJ290" s="314"/>
      <c r="XBK290" s="263"/>
      <c r="XBL290" s="312"/>
      <c r="XBM290" s="263"/>
      <c r="XBN290" s="314"/>
      <c r="XBO290" s="314"/>
      <c r="XBP290" s="314"/>
      <c r="XBQ290" s="315"/>
      <c r="XBR290" s="314"/>
      <c r="XBS290" s="314"/>
      <c r="XBT290" s="314"/>
      <c r="XBU290" s="314"/>
      <c r="XBV290" s="314"/>
      <c r="XBW290" s="281"/>
      <c r="XBX290" s="317"/>
      <c r="XBY290" s="314"/>
      <c r="XBZ290" s="314"/>
      <c r="XCA290" s="318"/>
      <c r="XCB290" s="312"/>
      <c r="XCC290" s="314"/>
      <c r="XCD290" s="314"/>
      <c r="XCE290" s="263"/>
      <c r="XCF290" s="312"/>
      <c r="XCG290" s="263"/>
      <c r="XCH290" s="314"/>
      <c r="XCI290" s="314"/>
      <c r="XCJ290" s="314"/>
      <c r="XCK290" s="315"/>
      <c r="XCL290" s="314"/>
      <c r="XCM290" s="314"/>
      <c r="XCN290" s="314"/>
      <c r="XCO290" s="314"/>
      <c r="XCP290" s="314"/>
      <c r="XCQ290" s="317"/>
      <c r="XCR290" s="314"/>
      <c r="XCS290" s="318"/>
      <c r="XCT290" s="286"/>
      <c r="XCW290" s="314"/>
      <c r="XCX290" s="314"/>
      <c r="XCY290" s="263"/>
      <c r="XCZ290" s="312"/>
      <c r="XDA290" s="263"/>
      <c r="XDB290" s="314"/>
      <c r="XDC290" s="314"/>
      <c r="XDD290" s="314"/>
      <c r="XDE290" s="315"/>
      <c r="XDF290" s="314"/>
      <c r="XDG290" s="314"/>
      <c r="XDH290" s="314"/>
      <c r="XDI290" s="314"/>
      <c r="XDJ290" s="314"/>
      <c r="XDK290" s="314"/>
      <c r="XDL290" s="286"/>
      <c r="XDQ290" s="314"/>
      <c r="XDR290" s="314"/>
      <c r="XDS290" s="263"/>
      <c r="XDT290" s="312"/>
      <c r="XDU290" s="263"/>
      <c r="XDV290" s="314"/>
      <c r="XDW290" s="314"/>
      <c r="XDX290" s="314"/>
      <c r="XDY290" s="315"/>
      <c r="XDZ290" s="314"/>
      <c r="XEA290" s="314"/>
      <c r="XEB290" s="314"/>
      <c r="XEC290" s="314"/>
      <c r="XED290" s="314"/>
      <c r="XEE290" s="286"/>
      <c r="XEK290" s="314"/>
      <c r="XEL290" s="314"/>
      <c r="XEM290" s="263"/>
      <c r="XEN290" s="312"/>
      <c r="XEO290" s="263"/>
      <c r="XEP290" s="314"/>
      <c r="XEQ290" s="314"/>
      <c r="XER290" s="314"/>
      <c r="XES290" s="315"/>
      <c r="XET290" s="314"/>
      <c r="XEU290" s="314"/>
      <c r="XEV290" s="314"/>
      <c r="XEW290" s="314"/>
      <c r="XEX290" s="314"/>
    </row>
    <row r="291" spans="1:53 16265:16378" ht="40.5" hidden="1" customHeight="1" x14ac:dyDescent="0.2">
      <c r="A291" s="362"/>
      <c r="B291" s="363"/>
      <c r="C291" s="356"/>
      <c r="D291" s="359"/>
      <c r="E291" s="356"/>
      <c r="F291" s="364"/>
      <c r="G291" s="275"/>
      <c r="H291" s="275"/>
      <c r="I291" s="275"/>
      <c r="J291" s="364"/>
      <c r="K291" s="364"/>
      <c r="L291" s="364"/>
      <c r="M291" s="364"/>
      <c r="N291" s="364"/>
      <c r="O291" s="365"/>
      <c r="P291" s="364"/>
      <c r="Q291" s="365"/>
      <c r="R291" s="365"/>
      <c r="S291" s="162" t="s">
        <v>327</v>
      </c>
      <c r="T291" s="334">
        <f t="shared" si="1134"/>
        <v>1</v>
      </c>
      <c r="U291" s="356"/>
      <c r="V291" s="356"/>
      <c r="W291" s="275" t="s">
        <v>1739</v>
      </c>
      <c r="X291" s="364"/>
      <c r="Y291" s="368"/>
      <c r="Z291" s="335">
        <f t="shared" si="1135"/>
        <v>4</v>
      </c>
      <c r="AA291" s="275" t="s">
        <v>330</v>
      </c>
      <c r="AB291" s="275"/>
      <c r="AC291" s="368"/>
      <c r="AD291" s="356"/>
      <c r="AE291" s="336">
        <f t="shared" si="1136"/>
        <v>1</v>
      </c>
      <c r="AF291" s="275" t="s">
        <v>307</v>
      </c>
      <c r="AG291" s="275" t="s">
        <v>1696</v>
      </c>
      <c r="AH291" s="368"/>
      <c r="AI291" s="356"/>
      <c r="AJ291" s="336">
        <f t="shared" si="1137"/>
        <v>1</v>
      </c>
      <c r="AK291" s="275" t="s">
        <v>304</v>
      </c>
      <c r="AL291" s="275" t="s">
        <v>319</v>
      </c>
      <c r="AM291" s="368"/>
      <c r="AN291" s="356"/>
      <c r="AO291" s="336">
        <f t="shared" si="1138"/>
        <v>1</v>
      </c>
      <c r="AP291" s="275" t="s">
        <v>592</v>
      </c>
      <c r="AQ291" s="356"/>
      <c r="AR291" s="356"/>
      <c r="AS291" s="357"/>
      <c r="AT291" s="358"/>
      <c r="AU291" s="359"/>
      <c r="AV291" s="359"/>
      <c r="AW291" s="275" t="s">
        <v>90</v>
      </c>
      <c r="AX291" s="275"/>
      <c r="AY291" s="159"/>
      <c r="AZ291" s="159"/>
      <c r="BA291" s="344"/>
      <c r="XAO291" s="314"/>
      <c r="XAP291" s="314"/>
      <c r="XAQ291" s="263"/>
      <c r="XAR291" s="312"/>
      <c r="XAS291" s="263"/>
      <c r="XAT291" s="314"/>
      <c r="XAU291" s="314"/>
      <c r="XAV291" s="314"/>
      <c r="XAW291" s="315"/>
      <c r="XAX291" s="314"/>
      <c r="XAY291" s="314"/>
      <c r="XAZ291" s="314"/>
      <c r="XBA291" s="314"/>
      <c r="XBB291" s="314"/>
      <c r="XBC291" s="314"/>
      <c r="XBD291" s="281"/>
      <c r="XBE291" s="316"/>
      <c r="XBF291" s="317"/>
      <c r="XBG291" s="314"/>
      <c r="XBH291" s="314"/>
      <c r="XBI291" s="314"/>
      <c r="XBJ291" s="314"/>
      <c r="XBK291" s="263"/>
      <c r="XBL291" s="312"/>
      <c r="XBM291" s="263"/>
      <c r="XBN291" s="314"/>
      <c r="XBO291" s="314"/>
      <c r="XBP291" s="314"/>
      <c r="XBQ291" s="315"/>
      <c r="XBR291" s="314"/>
      <c r="XBS291" s="314"/>
      <c r="XBT291" s="314"/>
      <c r="XBU291" s="314"/>
      <c r="XBV291" s="314"/>
      <c r="XBW291" s="281"/>
      <c r="XBX291" s="317"/>
      <c r="XBY291" s="314"/>
      <c r="XBZ291" s="314"/>
      <c r="XCA291" s="318"/>
      <c r="XCB291" s="312"/>
      <c r="XCC291" s="314"/>
      <c r="XCD291" s="314"/>
      <c r="XCE291" s="263"/>
      <c r="XCF291" s="312"/>
      <c r="XCG291" s="263"/>
      <c r="XCH291" s="314"/>
      <c r="XCI291" s="314"/>
      <c r="XCJ291" s="314"/>
      <c r="XCK291" s="315"/>
      <c r="XCL291" s="314"/>
      <c r="XCM291" s="314"/>
      <c r="XCN291" s="314"/>
      <c r="XCO291" s="314"/>
      <c r="XCP291" s="314"/>
      <c r="XCQ291" s="317"/>
      <c r="XCR291" s="314"/>
      <c r="XCS291" s="318"/>
      <c r="XCT291" s="286"/>
      <c r="XCW291" s="314"/>
      <c r="XCX291" s="314"/>
      <c r="XCY291" s="263"/>
      <c r="XCZ291" s="312"/>
      <c r="XDA291" s="263"/>
      <c r="XDB291" s="314"/>
      <c r="XDC291" s="314"/>
      <c r="XDD291" s="314"/>
      <c r="XDE291" s="315"/>
      <c r="XDF291" s="314"/>
      <c r="XDG291" s="314"/>
      <c r="XDH291" s="314"/>
      <c r="XDI291" s="314"/>
      <c r="XDJ291" s="314"/>
      <c r="XDK291" s="314"/>
      <c r="XDL291" s="286"/>
      <c r="XDQ291" s="314"/>
      <c r="XDR291" s="314"/>
      <c r="XDS291" s="263"/>
      <c r="XDT291" s="312"/>
      <c r="XDU291" s="263"/>
      <c r="XDV291" s="314"/>
      <c r="XDW291" s="314"/>
      <c r="XDX291" s="314"/>
      <c r="XDY291" s="315"/>
      <c r="XDZ291" s="314"/>
      <c r="XEA291" s="314"/>
      <c r="XEB291" s="314"/>
      <c r="XEC291" s="314"/>
      <c r="XED291" s="314"/>
      <c r="XEE291" s="286"/>
      <c r="XEK291" s="314"/>
      <c r="XEL291" s="314"/>
      <c r="XEM291" s="263"/>
      <c r="XEN291" s="312"/>
      <c r="XEO291" s="263"/>
      <c r="XEP291" s="314"/>
      <c r="XEQ291" s="314"/>
      <c r="XER291" s="314"/>
      <c r="XES291" s="315"/>
      <c r="XET291" s="314"/>
      <c r="XEU291" s="314"/>
      <c r="XEV291" s="314"/>
      <c r="XEW291" s="314"/>
      <c r="XEX291" s="314"/>
    </row>
    <row r="292" spans="1:53 16265:16378" ht="40.5" hidden="1" customHeight="1" x14ac:dyDescent="0.2">
      <c r="A292" s="362"/>
      <c r="B292" s="363"/>
      <c r="C292" s="356"/>
      <c r="D292" s="359"/>
      <c r="E292" s="356"/>
      <c r="F292" s="364"/>
      <c r="G292" s="275"/>
      <c r="H292" s="275"/>
      <c r="I292" s="275"/>
      <c r="J292" s="364"/>
      <c r="K292" s="364"/>
      <c r="L292" s="364"/>
      <c r="M292" s="364"/>
      <c r="N292" s="364"/>
      <c r="O292" s="365"/>
      <c r="P292" s="364"/>
      <c r="Q292" s="365"/>
      <c r="R292" s="365"/>
      <c r="S292" s="162"/>
      <c r="T292" s="334">
        <f t="shared" si="1134"/>
        <v>0</v>
      </c>
      <c r="U292" s="356"/>
      <c r="V292" s="356"/>
      <c r="W292" s="275"/>
      <c r="X292" s="364"/>
      <c r="Y292" s="368"/>
      <c r="Z292" s="335">
        <f t="shared" si="1135"/>
        <v>0</v>
      </c>
      <c r="AA292" s="275"/>
      <c r="AB292" s="275"/>
      <c r="AC292" s="368"/>
      <c r="AD292" s="356"/>
      <c r="AE292" s="336">
        <f t="shared" si="1136"/>
        <v>0</v>
      </c>
      <c r="AF292" s="275"/>
      <c r="AG292" s="275"/>
      <c r="AH292" s="368"/>
      <c r="AI292" s="356"/>
      <c r="AJ292" s="336">
        <f t="shared" si="1137"/>
        <v>0</v>
      </c>
      <c r="AK292" s="275"/>
      <c r="AL292" s="275"/>
      <c r="AM292" s="368"/>
      <c r="AN292" s="356"/>
      <c r="AO292" s="336">
        <f t="shared" si="1138"/>
        <v>0</v>
      </c>
      <c r="AP292" s="275"/>
      <c r="AQ292" s="356"/>
      <c r="AR292" s="356"/>
      <c r="AS292" s="357"/>
      <c r="AT292" s="358"/>
      <c r="AU292" s="359"/>
      <c r="AV292" s="359"/>
      <c r="AW292" s="275" t="s">
        <v>90</v>
      </c>
      <c r="AX292" s="275"/>
      <c r="AY292" s="159"/>
      <c r="AZ292" s="159"/>
      <c r="BA292" s="344"/>
      <c r="XAO292" s="314"/>
      <c r="XAP292" s="314"/>
      <c r="XAQ292" s="263"/>
      <c r="XAR292" s="312"/>
      <c r="XAS292" s="263"/>
      <c r="XAT292" s="314"/>
      <c r="XAU292" s="314"/>
      <c r="XAV292" s="314"/>
      <c r="XAW292" s="315"/>
      <c r="XAX292" s="314"/>
      <c r="XAY292" s="314"/>
      <c r="XAZ292" s="314"/>
      <c r="XBA292" s="314"/>
      <c r="XBB292" s="314"/>
      <c r="XBC292" s="314"/>
      <c r="XBD292" s="281"/>
      <c r="XBE292" s="316"/>
      <c r="XBF292" s="317"/>
      <c r="XBG292" s="314"/>
      <c r="XBH292" s="314"/>
      <c r="XBI292" s="314"/>
      <c r="XBJ292" s="314"/>
      <c r="XBK292" s="263"/>
      <c r="XBL292" s="312"/>
      <c r="XBM292" s="263"/>
      <c r="XBN292" s="314"/>
      <c r="XBO292" s="314"/>
      <c r="XBP292" s="314"/>
      <c r="XBQ292" s="315"/>
      <c r="XBR292" s="314"/>
      <c r="XBS292" s="314"/>
      <c r="XBT292" s="314"/>
      <c r="XBU292" s="314"/>
      <c r="XBV292" s="314"/>
      <c r="XBW292" s="281"/>
      <c r="XBX292" s="317"/>
      <c r="XBY292" s="314"/>
      <c r="XBZ292" s="314"/>
      <c r="XCA292" s="318"/>
      <c r="XCB292" s="312"/>
      <c r="XCC292" s="314"/>
      <c r="XCD292" s="314"/>
      <c r="XCE292" s="263"/>
      <c r="XCF292" s="312"/>
      <c r="XCG292" s="263"/>
      <c r="XCH292" s="314"/>
      <c r="XCI292" s="314"/>
      <c r="XCJ292" s="314"/>
      <c r="XCK292" s="315"/>
      <c r="XCL292" s="314"/>
      <c r="XCM292" s="314"/>
      <c r="XCN292" s="314"/>
      <c r="XCO292" s="314"/>
      <c r="XCP292" s="314"/>
      <c r="XCQ292" s="317"/>
      <c r="XCR292" s="314"/>
      <c r="XCS292" s="318"/>
      <c r="XCT292" s="286"/>
      <c r="XCW292" s="314"/>
      <c r="XCX292" s="314"/>
      <c r="XCY292" s="263"/>
      <c r="XCZ292" s="312"/>
      <c r="XDA292" s="263"/>
      <c r="XDB292" s="314"/>
      <c r="XDC292" s="314"/>
      <c r="XDD292" s="314"/>
      <c r="XDE292" s="315"/>
      <c r="XDF292" s="314"/>
      <c r="XDG292" s="314"/>
      <c r="XDH292" s="314"/>
      <c r="XDI292" s="314"/>
      <c r="XDJ292" s="314"/>
      <c r="XDK292" s="314"/>
      <c r="XDL292" s="286"/>
      <c r="XDQ292" s="314"/>
      <c r="XDR292" s="314"/>
      <c r="XDS292" s="263"/>
      <c r="XDT292" s="312"/>
      <c r="XDU292" s="263"/>
      <c r="XDV292" s="314"/>
      <c r="XDW292" s="314"/>
      <c r="XDX292" s="314"/>
      <c r="XDY292" s="315"/>
      <c r="XDZ292" s="314"/>
      <c r="XEA292" s="314"/>
      <c r="XEB292" s="314"/>
      <c r="XEC292" s="314"/>
      <c r="XED292" s="314"/>
      <c r="XEE292" s="286"/>
      <c r="XEK292" s="314"/>
      <c r="XEL292" s="314"/>
      <c r="XEM292" s="263"/>
      <c r="XEN292" s="312"/>
      <c r="XEO292" s="263"/>
      <c r="XEP292" s="314"/>
      <c r="XEQ292" s="314"/>
      <c r="XER292" s="314"/>
      <c r="XES292" s="315"/>
      <c r="XET292" s="314"/>
      <c r="XEU292" s="314"/>
      <c r="XEV292" s="314"/>
      <c r="XEW292" s="314"/>
      <c r="XEX292" s="314"/>
    </row>
    <row r="293" spans="1:53 16265:16378" ht="40.5" hidden="1" customHeight="1" x14ac:dyDescent="0.2">
      <c r="A293" s="362">
        <v>95</v>
      </c>
      <c r="B293" s="363" t="s">
        <v>257</v>
      </c>
      <c r="C293" s="356" t="str">
        <f>+VLOOKUP(B293,$A$770:$B$812,2,0)</f>
        <v>GLORIA INÉS HINCAPIÉ</v>
      </c>
      <c r="D293" s="359" t="s">
        <v>171</v>
      </c>
      <c r="E293" s="356" t="str">
        <f>IF(D293=$D$740,$E$740,IF(D293=$D$741,$E$741,IF(D293=$D$742,$E$742,IF(D293=$D$743,$E$743,IF(D293=$D$744,$E$744,IF(D293=$D$745,$E$745,IF(D293=$D$746,$E$746,IF(D293=$D$747,$E$747,IF(D293=$D$748,$E$748,IF(D293=$D$749,$E$749,IF(D293=VICERRECTORÍA_ACADÉMICA_,$BF$740,IF(D293=_VICERRECTORÍA_INVESTIGACIONES_INNOVACIÓN_Y_EXTENSIÓN_,$BF$741,IF(D293=PLANEACIÓN_,$BF$742,IF(D293=VICERRECTORÍA_ADMINISTRATIVA_FINANCIERA_,$BF$743,IF(D293=VICERRECTORÍA_RESPONSABILIDAD_SOCIAL_Y_BIENESTAR_UNIVERSITARIO_PDI,$BF$744)))))))))))))))</f>
        <v>Promover y facilitar la interacción con la sociedad contribuyendo a la satisfacción de sus demandas, mediante servicios especializados, programas de educación continuada y de proyección social.</v>
      </c>
      <c r="F293" s="364" t="s">
        <v>276</v>
      </c>
      <c r="G293" s="275" t="s">
        <v>271</v>
      </c>
      <c r="H293" s="275" t="s">
        <v>37</v>
      </c>
      <c r="I293" s="275" t="s">
        <v>1750</v>
      </c>
      <c r="J293" s="364" t="s">
        <v>143</v>
      </c>
      <c r="K293" s="363" t="s">
        <v>1751</v>
      </c>
      <c r="L293" s="363" t="s">
        <v>1752</v>
      </c>
      <c r="M293" s="363" t="s">
        <v>1736</v>
      </c>
      <c r="N293" s="364" t="s">
        <v>128</v>
      </c>
      <c r="O293" s="365">
        <f>IF(N293="ALTA",5,IF(N293="MEDIO ALTA",4,IF(N293="MEDIA",3,IF(N293="MEDIO BAJA",2,IF(N293="BAJA",1,0)))))</f>
        <v>1</v>
      </c>
      <c r="P293" s="364" t="s">
        <v>144</v>
      </c>
      <c r="Q293" s="365">
        <f>IF(P293="ALTO",5,IF(P293="MEDIO ALTO",4,IF(P293="MEDIO",3,IF(P293="MEDIO BAJO",2,IF(P293="BAJO",1,0)))))</f>
        <v>4</v>
      </c>
      <c r="R293" s="365">
        <f>Q293*O293</f>
        <v>4</v>
      </c>
      <c r="S293" s="162" t="s">
        <v>327</v>
      </c>
      <c r="T293" s="334">
        <f t="shared" si="1134"/>
        <v>1</v>
      </c>
      <c r="U293" s="356">
        <f t="shared" si="1121"/>
        <v>1</v>
      </c>
      <c r="V293" s="356">
        <f t="shared" si="1175"/>
        <v>0.6</v>
      </c>
      <c r="W293" s="275" t="s">
        <v>1753</v>
      </c>
      <c r="X293" s="364">
        <f>IF(S293="No_existen",5*$X$10,Y293*$X$10)</f>
        <v>0.2</v>
      </c>
      <c r="Y293" s="368">
        <f t="shared" ref="Y293" si="1240">ROUND(AVERAGEIF(Z293:Z295,"&gt;0"),0)</f>
        <v>4</v>
      </c>
      <c r="Z293" s="335">
        <f t="shared" si="1135"/>
        <v>4</v>
      </c>
      <c r="AA293" s="275" t="s">
        <v>330</v>
      </c>
      <c r="AB293" s="275"/>
      <c r="AC293" s="368">
        <f t="shared" ref="AC293" si="1241">IF(S293="No_existen",5*$AC$10,AD293*$AC$10)</f>
        <v>0.3</v>
      </c>
      <c r="AD293" s="356">
        <f t="shared" ref="AD293" si="1242">ROUND(AVERAGEIF(AE293:AE295,"&gt;0"),0)</f>
        <v>2</v>
      </c>
      <c r="AE293" s="336">
        <f t="shared" si="1136"/>
        <v>1</v>
      </c>
      <c r="AF293" s="275" t="s">
        <v>307</v>
      </c>
      <c r="AG293" s="275" t="s">
        <v>1754</v>
      </c>
      <c r="AH293" s="368">
        <f t="shared" ref="AH293" si="1243">IF(S293="No_existen",5*$AH$10,AI293*$AH$10)</f>
        <v>0.1</v>
      </c>
      <c r="AI293" s="356">
        <f t="shared" ref="AI293" si="1244">ROUND(AVERAGEIF(AJ293:AJ295,"&gt;0"),0)</f>
        <v>1</v>
      </c>
      <c r="AJ293" s="336">
        <f t="shared" si="1137"/>
        <v>1</v>
      </c>
      <c r="AK293" s="275" t="s">
        <v>304</v>
      </c>
      <c r="AL293" s="275" t="s">
        <v>311</v>
      </c>
      <c r="AM293" s="368">
        <f t="shared" ref="AM293" si="1245">IF(S293="No_existen",5*$AM$10,AN293*$AM$10)</f>
        <v>0.2</v>
      </c>
      <c r="AN293" s="356">
        <f t="shared" ref="AN293" si="1246">ROUND(AVERAGEIF(AO293:AO295,"&gt;0"),0)</f>
        <v>2</v>
      </c>
      <c r="AO293" s="336">
        <f t="shared" si="1138"/>
        <v>1</v>
      </c>
      <c r="AP293" s="275" t="s">
        <v>592</v>
      </c>
      <c r="AQ293" s="356">
        <f t="shared" ref="AQ293" si="1247">ROUND(AVERAGE(U293,Y293,AD293,AI293,AN293),0)</f>
        <v>2</v>
      </c>
      <c r="AR293" s="356" t="str">
        <f t="shared" ref="AR293" si="1248">IF(AQ293&lt;1.5,"FUERTE",IF(AND(AQ293&gt;=1.5,AQ293&lt;2.5),"ACEPTABLE",IF(AQ293&gt;=5,"INEXISTENTE","DÉBIL")))</f>
        <v>ACEPTABLE</v>
      </c>
      <c r="AS293" s="357">
        <f t="shared" ref="AS293" si="1249">IF(R293=0,0,ROUND((R293*AQ293),0))</f>
        <v>8</v>
      </c>
      <c r="AT293" s="358" t="str">
        <f t="shared" ref="AT293" si="1250">IF(AS293&gt;=36,"GRAVE", IF(AS293&lt;=10, "LEVE", "MODERADO"))</f>
        <v>LEVE</v>
      </c>
      <c r="AU293" s="363" t="s">
        <v>1755</v>
      </c>
      <c r="AV293" s="369">
        <v>0</v>
      </c>
      <c r="AW293" s="275" t="s">
        <v>90</v>
      </c>
      <c r="AX293" s="275"/>
      <c r="AY293" s="159"/>
      <c r="AZ293" s="159"/>
      <c r="BA293" s="344"/>
      <c r="XAO293" s="314"/>
      <c r="XAP293" s="314"/>
      <c r="XAQ293" s="263"/>
      <c r="XAR293" s="312"/>
      <c r="XAS293" s="263"/>
      <c r="XAT293" s="314"/>
      <c r="XAU293" s="314"/>
      <c r="XAV293" s="314"/>
      <c r="XAW293" s="315"/>
      <c r="XAX293" s="314"/>
      <c r="XAY293" s="314"/>
      <c r="XAZ293" s="314"/>
      <c r="XBA293" s="314"/>
      <c r="XBB293" s="314"/>
      <c r="XBC293" s="314"/>
      <c r="XBD293" s="281"/>
      <c r="XBE293" s="316"/>
      <c r="XBF293" s="317"/>
      <c r="XBG293" s="314"/>
      <c r="XBH293" s="314"/>
      <c r="XBI293" s="314"/>
      <c r="XBJ293" s="314"/>
      <c r="XBK293" s="263"/>
      <c r="XBL293" s="312"/>
      <c r="XBM293" s="263"/>
      <c r="XBN293" s="314"/>
      <c r="XBO293" s="314"/>
      <c r="XBP293" s="314"/>
      <c r="XBQ293" s="315"/>
      <c r="XBR293" s="314"/>
      <c r="XBS293" s="314"/>
      <c r="XBT293" s="314"/>
      <c r="XBU293" s="314"/>
      <c r="XBV293" s="314"/>
      <c r="XBW293" s="281"/>
      <c r="XBX293" s="317"/>
      <c r="XBY293" s="314"/>
      <c r="XBZ293" s="314"/>
      <c r="XCA293" s="318"/>
      <c r="XCB293" s="312"/>
      <c r="XCC293" s="314"/>
      <c r="XCD293" s="314"/>
      <c r="XCE293" s="263"/>
      <c r="XCF293" s="312"/>
      <c r="XCG293" s="263"/>
      <c r="XCH293" s="314"/>
      <c r="XCI293" s="314"/>
      <c r="XCJ293" s="314"/>
      <c r="XCK293" s="315"/>
      <c r="XCL293" s="314"/>
      <c r="XCM293" s="314"/>
      <c r="XCN293" s="314"/>
      <c r="XCO293" s="314"/>
      <c r="XCP293" s="314"/>
      <c r="XCQ293" s="317"/>
      <c r="XCR293" s="314"/>
      <c r="XCS293" s="318"/>
      <c r="XCT293" s="286"/>
      <c r="XCW293" s="314"/>
      <c r="XCX293" s="314"/>
      <c r="XCY293" s="263"/>
      <c r="XCZ293" s="312"/>
      <c r="XDA293" s="263"/>
      <c r="XDB293" s="314"/>
      <c r="XDC293" s="314"/>
      <c r="XDD293" s="314"/>
      <c r="XDE293" s="315"/>
      <c r="XDF293" s="314"/>
      <c r="XDG293" s="314"/>
      <c r="XDH293" s="314"/>
      <c r="XDI293" s="314"/>
      <c r="XDJ293" s="314"/>
      <c r="XDK293" s="314"/>
      <c r="XDL293" s="286"/>
      <c r="XDQ293" s="314"/>
      <c r="XDR293" s="314"/>
      <c r="XDS293" s="263"/>
      <c r="XDT293" s="312"/>
      <c r="XDU293" s="263"/>
      <c r="XDV293" s="314"/>
      <c r="XDW293" s="314"/>
      <c r="XDX293" s="314"/>
      <c r="XDY293" s="315"/>
      <c r="XDZ293" s="314"/>
      <c r="XEA293" s="314"/>
      <c r="XEB293" s="314"/>
      <c r="XEC293" s="314"/>
      <c r="XED293" s="314"/>
      <c r="XEE293" s="286"/>
      <c r="XEK293" s="314"/>
      <c r="XEL293" s="314"/>
      <c r="XEM293" s="263"/>
      <c r="XEN293" s="312"/>
      <c r="XEO293" s="263"/>
      <c r="XEP293" s="314"/>
      <c r="XEQ293" s="314"/>
      <c r="XER293" s="314"/>
      <c r="XES293" s="315"/>
      <c r="XET293" s="314"/>
      <c r="XEU293" s="314"/>
      <c r="XEV293" s="314"/>
      <c r="XEW293" s="314"/>
      <c r="XEX293" s="314"/>
    </row>
    <row r="294" spans="1:53 16265:16378" ht="40.5" hidden="1" customHeight="1" x14ac:dyDescent="0.2">
      <c r="A294" s="362"/>
      <c r="B294" s="363"/>
      <c r="C294" s="356"/>
      <c r="D294" s="359"/>
      <c r="E294" s="356"/>
      <c r="F294" s="364"/>
      <c r="G294" s="275" t="s">
        <v>271</v>
      </c>
      <c r="H294" s="275" t="s">
        <v>37</v>
      </c>
      <c r="I294" s="275" t="s">
        <v>1460</v>
      </c>
      <c r="J294" s="364"/>
      <c r="K294" s="363"/>
      <c r="L294" s="363"/>
      <c r="M294" s="363"/>
      <c r="N294" s="364"/>
      <c r="O294" s="365"/>
      <c r="P294" s="364"/>
      <c r="Q294" s="365"/>
      <c r="R294" s="365"/>
      <c r="S294" s="162" t="s">
        <v>327</v>
      </c>
      <c r="T294" s="334">
        <f t="shared" si="1134"/>
        <v>1</v>
      </c>
      <c r="U294" s="356"/>
      <c r="V294" s="356"/>
      <c r="W294" s="275" t="s">
        <v>1756</v>
      </c>
      <c r="X294" s="364"/>
      <c r="Y294" s="368"/>
      <c r="Z294" s="335">
        <f t="shared" si="1135"/>
        <v>4</v>
      </c>
      <c r="AA294" s="275" t="s">
        <v>330</v>
      </c>
      <c r="AB294" s="275"/>
      <c r="AC294" s="368"/>
      <c r="AD294" s="356"/>
      <c r="AE294" s="336">
        <f t="shared" si="1136"/>
        <v>4</v>
      </c>
      <c r="AF294" s="275" t="s">
        <v>1757</v>
      </c>
      <c r="AG294" s="275"/>
      <c r="AH294" s="368"/>
      <c r="AI294" s="356"/>
      <c r="AJ294" s="336">
        <f t="shared" si="1137"/>
        <v>1</v>
      </c>
      <c r="AK294" s="275" t="s">
        <v>304</v>
      </c>
      <c r="AL294" s="275" t="s">
        <v>318</v>
      </c>
      <c r="AM294" s="368"/>
      <c r="AN294" s="356"/>
      <c r="AO294" s="336">
        <f t="shared" si="1138"/>
        <v>1</v>
      </c>
      <c r="AP294" s="275" t="s">
        <v>592</v>
      </c>
      <c r="AQ294" s="356"/>
      <c r="AR294" s="356"/>
      <c r="AS294" s="357"/>
      <c r="AT294" s="358"/>
      <c r="AU294" s="363"/>
      <c r="AV294" s="363"/>
      <c r="AW294" s="275" t="s">
        <v>90</v>
      </c>
      <c r="AX294" s="275"/>
      <c r="AY294" s="159"/>
      <c r="AZ294" s="159"/>
      <c r="BA294" s="344"/>
      <c r="XAO294" s="314"/>
      <c r="XAP294" s="314"/>
      <c r="XAQ294" s="263"/>
      <c r="XAR294" s="312"/>
      <c r="XAS294" s="263"/>
      <c r="XAT294" s="314"/>
      <c r="XAU294" s="314"/>
      <c r="XAV294" s="314"/>
      <c r="XAW294" s="315"/>
      <c r="XAX294" s="314"/>
      <c r="XAY294" s="314"/>
      <c r="XAZ294" s="314"/>
      <c r="XBA294" s="314"/>
      <c r="XBB294" s="314"/>
      <c r="XBC294" s="314"/>
      <c r="XBD294" s="281"/>
      <c r="XBE294" s="316"/>
      <c r="XBF294" s="317"/>
      <c r="XBG294" s="314"/>
      <c r="XBH294" s="314"/>
      <c r="XBI294" s="314"/>
      <c r="XBJ294" s="314"/>
      <c r="XBK294" s="263"/>
      <c r="XBL294" s="312"/>
      <c r="XBM294" s="263"/>
      <c r="XBN294" s="314"/>
      <c r="XBO294" s="314"/>
      <c r="XBP294" s="314"/>
      <c r="XBQ294" s="315"/>
      <c r="XBR294" s="314"/>
      <c r="XBS294" s="314"/>
      <c r="XBT294" s="314"/>
      <c r="XBU294" s="314"/>
      <c r="XBV294" s="314"/>
      <c r="XBW294" s="281"/>
      <c r="XBX294" s="317"/>
      <c r="XBY294" s="314"/>
      <c r="XBZ294" s="314"/>
      <c r="XCA294" s="318"/>
      <c r="XCB294" s="312"/>
      <c r="XCC294" s="314"/>
      <c r="XCD294" s="314"/>
      <c r="XCE294" s="263"/>
      <c r="XCF294" s="312"/>
      <c r="XCG294" s="263"/>
      <c r="XCH294" s="314"/>
      <c r="XCI294" s="314"/>
      <c r="XCJ294" s="314"/>
      <c r="XCK294" s="315"/>
      <c r="XCL294" s="314"/>
      <c r="XCM294" s="314"/>
      <c r="XCN294" s="314"/>
      <c r="XCO294" s="314"/>
      <c r="XCP294" s="314"/>
      <c r="XCQ294" s="317"/>
      <c r="XCR294" s="314"/>
      <c r="XCS294" s="318"/>
      <c r="XCT294" s="286"/>
      <c r="XCW294" s="314"/>
      <c r="XCX294" s="314"/>
      <c r="XCY294" s="263"/>
      <c r="XCZ294" s="312"/>
      <c r="XDA294" s="263"/>
      <c r="XDB294" s="314"/>
      <c r="XDC294" s="314"/>
      <c r="XDD294" s="314"/>
      <c r="XDE294" s="315"/>
      <c r="XDF294" s="314"/>
      <c r="XDG294" s="314"/>
      <c r="XDH294" s="314"/>
      <c r="XDI294" s="314"/>
      <c r="XDJ294" s="314"/>
      <c r="XDK294" s="314"/>
      <c r="XDL294" s="286"/>
      <c r="XDQ294" s="314"/>
      <c r="XDR294" s="314"/>
      <c r="XDS294" s="263"/>
      <c r="XDT294" s="312"/>
      <c r="XDU294" s="263"/>
      <c r="XDV294" s="314"/>
      <c r="XDW294" s="314"/>
      <c r="XDX294" s="314"/>
      <c r="XDY294" s="315"/>
      <c r="XDZ294" s="314"/>
      <c r="XEA294" s="314"/>
      <c r="XEB294" s="314"/>
      <c r="XEC294" s="314"/>
      <c r="XED294" s="314"/>
      <c r="XEE294" s="286"/>
      <c r="XEK294" s="314"/>
      <c r="XEL294" s="314"/>
      <c r="XEM294" s="263"/>
      <c r="XEN294" s="312"/>
      <c r="XEO294" s="263"/>
      <c r="XEP294" s="314"/>
      <c r="XEQ294" s="314"/>
      <c r="XER294" s="314"/>
      <c r="XES294" s="315"/>
      <c r="XET294" s="314"/>
      <c r="XEU294" s="314"/>
      <c r="XEV294" s="314"/>
      <c r="XEW294" s="314"/>
      <c r="XEX294" s="314"/>
    </row>
    <row r="295" spans="1:53 16265:16378" ht="40.5" hidden="1" customHeight="1" x14ac:dyDescent="0.2">
      <c r="A295" s="362"/>
      <c r="B295" s="363"/>
      <c r="C295" s="356"/>
      <c r="D295" s="359"/>
      <c r="E295" s="356"/>
      <c r="F295" s="364"/>
      <c r="G295" s="275"/>
      <c r="H295" s="275"/>
      <c r="I295" s="275"/>
      <c r="J295" s="364"/>
      <c r="K295" s="363"/>
      <c r="L295" s="363"/>
      <c r="M295" s="363"/>
      <c r="N295" s="364"/>
      <c r="O295" s="365"/>
      <c r="P295" s="364"/>
      <c r="Q295" s="365"/>
      <c r="R295" s="365"/>
      <c r="S295" s="162" t="s">
        <v>327</v>
      </c>
      <c r="T295" s="334">
        <f t="shared" si="1134"/>
        <v>1</v>
      </c>
      <c r="U295" s="356"/>
      <c r="V295" s="356"/>
      <c r="W295" s="275" t="s">
        <v>1758</v>
      </c>
      <c r="X295" s="364"/>
      <c r="Y295" s="368"/>
      <c r="Z295" s="335">
        <f t="shared" si="1135"/>
        <v>4</v>
      </c>
      <c r="AA295" s="275" t="s">
        <v>330</v>
      </c>
      <c r="AB295" s="275"/>
      <c r="AC295" s="368"/>
      <c r="AD295" s="356"/>
      <c r="AE295" s="336">
        <f t="shared" si="1136"/>
        <v>1</v>
      </c>
      <c r="AF295" s="275" t="s">
        <v>307</v>
      </c>
      <c r="AG295" s="275" t="s">
        <v>1754</v>
      </c>
      <c r="AH295" s="368"/>
      <c r="AI295" s="356"/>
      <c r="AJ295" s="336">
        <f t="shared" si="1137"/>
        <v>1</v>
      </c>
      <c r="AK295" s="275" t="s">
        <v>304</v>
      </c>
      <c r="AL295" s="275" t="s">
        <v>318</v>
      </c>
      <c r="AM295" s="368"/>
      <c r="AN295" s="356"/>
      <c r="AO295" s="336">
        <f t="shared" si="1138"/>
        <v>4</v>
      </c>
      <c r="AP295" s="275" t="s">
        <v>593</v>
      </c>
      <c r="AQ295" s="356"/>
      <c r="AR295" s="356"/>
      <c r="AS295" s="357"/>
      <c r="AT295" s="358"/>
      <c r="AU295" s="363"/>
      <c r="AV295" s="363"/>
      <c r="AW295" s="275" t="s">
        <v>90</v>
      </c>
      <c r="AX295" s="275"/>
      <c r="AY295" s="159"/>
      <c r="AZ295" s="159"/>
      <c r="BA295" s="344"/>
      <c r="XAO295" s="314"/>
      <c r="XAP295" s="314"/>
      <c r="XAQ295" s="263"/>
      <c r="XAR295" s="312"/>
      <c r="XAS295" s="263"/>
      <c r="XAT295" s="314"/>
      <c r="XAU295" s="314"/>
      <c r="XAV295" s="314"/>
      <c r="XAW295" s="315"/>
      <c r="XAX295" s="314"/>
      <c r="XAY295" s="314"/>
      <c r="XAZ295" s="314"/>
      <c r="XBA295" s="314"/>
      <c r="XBB295" s="314"/>
      <c r="XBC295" s="314"/>
      <c r="XBD295" s="281"/>
      <c r="XBE295" s="316"/>
      <c r="XBF295" s="317"/>
      <c r="XBG295" s="314"/>
      <c r="XBH295" s="314"/>
      <c r="XBI295" s="314"/>
      <c r="XBJ295" s="314"/>
      <c r="XBK295" s="263"/>
      <c r="XBL295" s="312"/>
      <c r="XBM295" s="263"/>
      <c r="XBN295" s="314"/>
      <c r="XBO295" s="314"/>
      <c r="XBP295" s="314"/>
      <c r="XBQ295" s="315"/>
      <c r="XBR295" s="314"/>
      <c r="XBS295" s="314"/>
      <c r="XBT295" s="314"/>
      <c r="XBU295" s="314"/>
      <c r="XBV295" s="314"/>
      <c r="XBW295" s="281"/>
      <c r="XBX295" s="317"/>
      <c r="XBY295" s="314"/>
      <c r="XBZ295" s="314"/>
      <c r="XCA295" s="318"/>
      <c r="XCB295" s="312"/>
      <c r="XCC295" s="314"/>
      <c r="XCD295" s="314"/>
      <c r="XCE295" s="263"/>
      <c r="XCF295" s="312"/>
      <c r="XCG295" s="263"/>
      <c r="XCH295" s="314"/>
      <c r="XCI295" s="314"/>
      <c r="XCJ295" s="314"/>
      <c r="XCK295" s="315"/>
      <c r="XCL295" s="314"/>
      <c r="XCM295" s="314"/>
      <c r="XCN295" s="314"/>
      <c r="XCO295" s="314"/>
      <c r="XCP295" s="314"/>
      <c r="XCQ295" s="317"/>
      <c r="XCR295" s="314"/>
      <c r="XCS295" s="318"/>
      <c r="XCT295" s="286"/>
      <c r="XCW295" s="314"/>
      <c r="XCX295" s="314"/>
      <c r="XCY295" s="263"/>
      <c r="XCZ295" s="312"/>
      <c r="XDA295" s="263"/>
      <c r="XDB295" s="314"/>
      <c r="XDC295" s="314"/>
      <c r="XDD295" s="314"/>
      <c r="XDE295" s="315"/>
      <c r="XDF295" s="314"/>
      <c r="XDG295" s="314"/>
      <c r="XDH295" s="314"/>
      <c r="XDI295" s="314"/>
      <c r="XDJ295" s="314"/>
      <c r="XDK295" s="314"/>
      <c r="XDL295" s="286"/>
      <c r="XDQ295" s="314"/>
      <c r="XDR295" s="314"/>
      <c r="XDS295" s="263"/>
      <c r="XDT295" s="312"/>
      <c r="XDU295" s="263"/>
      <c r="XDV295" s="314"/>
      <c r="XDW295" s="314"/>
      <c r="XDX295" s="314"/>
      <c r="XDY295" s="315"/>
      <c r="XDZ295" s="314"/>
      <c r="XEA295" s="314"/>
      <c r="XEB295" s="314"/>
      <c r="XEC295" s="314"/>
      <c r="XED295" s="314"/>
      <c r="XEE295" s="286"/>
      <c r="XEK295" s="314"/>
      <c r="XEL295" s="314"/>
      <c r="XEM295" s="263"/>
      <c r="XEN295" s="312"/>
      <c r="XEO295" s="263"/>
      <c r="XEP295" s="314"/>
      <c r="XEQ295" s="314"/>
      <c r="XER295" s="314"/>
      <c r="XES295" s="315"/>
      <c r="XET295" s="314"/>
      <c r="XEU295" s="314"/>
      <c r="XEV295" s="314"/>
      <c r="XEW295" s="314"/>
      <c r="XEX295" s="314"/>
    </row>
    <row r="296" spans="1:53 16265:16378" ht="40.5" hidden="1" customHeight="1" x14ac:dyDescent="0.2">
      <c r="A296" s="362">
        <v>96</v>
      </c>
      <c r="B296" s="363" t="s">
        <v>257</v>
      </c>
      <c r="C296" s="356" t="str">
        <f>+VLOOKUP(B296,$A$770:$B$812,2,0)</f>
        <v>GLORIA INÉS HINCAPIÉ</v>
      </c>
      <c r="D296" s="359" t="s">
        <v>171</v>
      </c>
      <c r="E296" s="356" t="str">
        <f>IF(D296=$D$740,$E$740,IF(D296=$D$741,$E$741,IF(D296=$D$742,$E$742,IF(D296=$D$743,$E$743,IF(D296=$D$744,$E$744,IF(D296=$D$745,$E$745,IF(D296=$D$746,$E$746,IF(D296=$D$747,$E$747,IF(D296=$D$748,$E$748,IF(D296=$D$749,$E$749,IF(D296=VICERRECTORÍA_ACADÉMICA_,$BF$740,IF(D296=_VICERRECTORÍA_INVESTIGACIONES_INNOVACIÓN_Y_EXTENSIÓN_,$BF$741,IF(D296=PLANEACIÓN_,$BF$742,IF(D296=VICERRECTORÍA_ADMINISTRATIVA_FINANCIERA_,$BF$743,IF(D296=VICERRECTORÍA_RESPONSABILIDAD_SOCIAL_Y_BIENESTAR_UNIVERSITARIO_PDI,$BF$744)))))))))))))))</f>
        <v>Promover y facilitar la interacción con la sociedad contribuyendo a la satisfacción de sus demandas, mediante servicios especializados, programas de educación continuada y de proyección social.</v>
      </c>
      <c r="F296" s="364" t="s">
        <v>276</v>
      </c>
      <c r="G296" s="275" t="s">
        <v>271</v>
      </c>
      <c r="H296" s="275" t="s">
        <v>38</v>
      </c>
      <c r="I296" s="161" t="s">
        <v>1759</v>
      </c>
      <c r="J296" s="364" t="s">
        <v>106</v>
      </c>
      <c r="K296" s="363" t="s">
        <v>1760</v>
      </c>
      <c r="L296" s="364" t="s">
        <v>1761</v>
      </c>
      <c r="M296" s="364" t="s">
        <v>1701</v>
      </c>
      <c r="N296" s="364" t="s">
        <v>128</v>
      </c>
      <c r="O296" s="365">
        <f>IF(N296="ALTA",5,IF(N296="MEDIO ALTA",4,IF(N296="MEDIA",3,IF(N296="MEDIO BAJA",2,IF(N296="BAJA",1,0)))))</f>
        <v>1</v>
      </c>
      <c r="P296" s="364" t="s">
        <v>144</v>
      </c>
      <c r="Q296" s="365">
        <f>IF(P296="ALTO",5,IF(P296="MEDIO ALTO",4,IF(P296="MEDIO",3,IF(P296="MEDIO BAJO",2,IF(P296="BAJO",1,0)))))</f>
        <v>4</v>
      </c>
      <c r="R296" s="365">
        <f>Q296*O296</f>
        <v>4</v>
      </c>
      <c r="S296" s="162" t="s">
        <v>326</v>
      </c>
      <c r="T296" s="334">
        <f t="shared" si="1134"/>
        <v>2</v>
      </c>
      <c r="U296" s="356">
        <f t="shared" si="1121"/>
        <v>2</v>
      </c>
      <c r="V296" s="356">
        <f t="shared" si="1175"/>
        <v>1.2</v>
      </c>
      <c r="W296" s="275" t="s">
        <v>1762</v>
      </c>
      <c r="X296" s="364">
        <f>IF(S296="No_existen",5*$X$10,Y296*$X$10)</f>
        <v>0.2</v>
      </c>
      <c r="Y296" s="368">
        <f t="shared" ref="Y296" si="1251">ROUND(AVERAGEIF(Z296:Z298,"&gt;0"),0)</f>
        <v>4</v>
      </c>
      <c r="Z296" s="335">
        <f t="shared" si="1135"/>
        <v>4</v>
      </c>
      <c r="AA296" s="275" t="s">
        <v>330</v>
      </c>
      <c r="AB296" s="275"/>
      <c r="AC296" s="368">
        <f t="shared" ref="AC296" si="1252">IF(S296="No_existen",5*$AC$10,AD296*$AC$10)</f>
        <v>0.44999999999999996</v>
      </c>
      <c r="AD296" s="356">
        <f t="shared" ref="AD296" si="1253">ROUND(AVERAGEIF(AE296:AE298,"&gt;0"),0)</f>
        <v>3</v>
      </c>
      <c r="AE296" s="336">
        <f t="shared" si="1136"/>
        <v>4</v>
      </c>
      <c r="AF296" s="275" t="s">
        <v>1757</v>
      </c>
      <c r="AG296" s="275"/>
      <c r="AH296" s="368">
        <f t="shared" ref="AH296" si="1254">IF(S296="No_existen",5*$AH$10,AI296*$AH$10)</f>
        <v>0.1</v>
      </c>
      <c r="AI296" s="356">
        <f t="shared" ref="AI296" si="1255">ROUND(AVERAGEIF(AJ296:AJ298,"&gt;0"),0)</f>
        <v>1</v>
      </c>
      <c r="AJ296" s="336">
        <f t="shared" si="1137"/>
        <v>1</v>
      </c>
      <c r="AK296" s="275" t="s">
        <v>304</v>
      </c>
      <c r="AL296" s="275" t="s">
        <v>319</v>
      </c>
      <c r="AM296" s="368">
        <f t="shared" ref="AM296" si="1256">IF(S296="No_existen",5*$AM$10,AN296*$AM$10)</f>
        <v>0.1</v>
      </c>
      <c r="AN296" s="356">
        <f t="shared" ref="AN296" si="1257">ROUND(AVERAGEIF(AO296:AO298,"&gt;0"),0)</f>
        <v>1</v>
      </c>
      <c r="AO296" s="336">
        <f t="shared" si="1138"/>
        <v>1</v>
      </c>
      <c r="AP296" s="275" t="s">
        <v>592</v>
      </c>
      <c r="AQ296" s="356">
        <f t="shared" ref="AQ296" si="1258">ROUND(AVERAGE(U296,Y296,AD296,AI296,AN296),0)</f>
        <v>2</v>
      </c>
      <c r="AR296" s="356" t="str">
        <f t="shared" ref="AR296" si="1259">IF(AQ296&lt;1.5,"FUERTE",IF(AND(AQ296&gt;=1.5,AQ296&lt;2.5),"ACEPTABLE",IF(AQ296&gt;=5,"INEXISTENTE","DÉBIL")))</f>
        <v>ACEPTABLE</v>
      </c>
      <c r="AS296" s="357">
        <f t="shared" ref="AS296" si="1260">IF(R296=0,0,ROUND((R296*AQ296),0))</f>
        <v>8</v>
      </c>
      <c r="AT296" s="358" t="str">
        <f t="shared" ref="AT296" si="1261">IF(AS296&gt;=36,"GRAVE", IF(AS296&lt;=10, "LEVE", "MODERADO"))</f>
        <v>LEVE</v>
      </c>
      <c r="AU296" s="366" t="s">
        <v>1763</v>
      </c>
      <c r="AV296" s="367">
        <v>0</v>
      </c>
      <c r="AW296" s="275" t="s">
        <v>90</v>
      </c>
      <c r="AX296" s="275"/>
      <c r="AY296" s="159"/>
      <c r="AZ296" s="159"/>
      <c r="BA296" s="344"/>
      <c r="XAO296" s="314"/>
      <c r="XAP296" s="314"/>
      <c r="XAQ296" s="263"/>
      <c r="XAR296" s="312"/>
      <c r="XAS296" s="263"/>
      <c r="XAT296" s="314"/>
      <c r="XAU296" s="314"/>
      <c r="XAV296" s="314"/>
      <c r="XAW296" s="315"/>
      <c r="XAX296" s="314"/>
      <c r="XAY296" s="314"/>
      <c r="XAZ296" s="314"/>
      <c r="XBA296" s="314"/>
      <c r="XBB296" s="314"/>
      <c r="XBC296" s="314"/>
      <c r="XBD296" s="281"/>
      <c r="XBE296" s="316"/>
      <c r="XBF296" s="317"/>
      <c r="XBG296" s="314"/>
      <c r="XBH296" s="314"/>
      <c r="XBI296" s="314"/>
      <c r="XBJ296" s="314"/>
      <c r="XBK296" s="263"/>
      <c r="XBL296" s="312"/>
      <c r="XBM296" s="263"/>
      <c r="XBN296" s="314"/>
      <c r="XBO296" s="314"/>
      <c r="XBP296" s="314"/>
      <c r="XBQ296" s="315"/>
      <c r="XBR296" s="314"/>
      <c r="XBS296" s="314"/>
      <c r="XBT296" s="314"/>
      <c r="XBU296" s="314"/>
      <c r="XBV296" s="314"/>
      <c r="XBW296" s="281"/>
      <c r="XBX296" s="317"/>
      <c r="XBY296" s="314"/>
      <c r="XBZ296" s="314"/>
      <c r="XCA296" s="318"/>
      <c r="XCB296" s="312"/>
      <c r="XCC296" s="314"/>
      <c r="XCD296" s="314"/>
      <c r="XCE296" s="263"/>
      <c r="XCF296" s="312"/>
      <c r="XCG296" s="263"/>
      <c r="XCH296" s="314"/>
      <c r="XCI296" s="314"/>
      <c r="XCJ296" s="314"/>
      <c r="XCK296" s="315"/>
      <c r="XCL296" s="314"/>
      <c r="XCM296" s="314"/>
      <c r="XCN296" s="314"/>
      <c r="XCO296" s="314"/>
      <c r="XCP296" s="314"/>
      <c r="XCQ296" s="317"/>
      <c r="XCR296" s="314"/>
      <c r="XCS296" s="318"/>
      <c r="XCT296" s="286"/>
      <c r="XCW296" s="314"/>
      <c r="XCX296" s="314"/>
      <c r="XCY296" s="263"/>
      <c r="XCZ296" s="312"/>
      <c r="XDA296" s="263"/>
      <c r="XDB296" s="314"/>
      <c r="XDC296" s="314"/>
      <c r="XDD296" s="314"/>
      <c r="XDE296" s="315"/>
      <c r="XDF296" s="314"/>
      <c r="XDG296" s="314"/>
      <c r="XDH296" s="314"/>
      <c r="XDI296" s="314"/>
      <c r="XDJ296" s="314"/>
      <c r="XDK296" s="314"/>
      <c r="XDL296" s="286"/>
      <c r="XDQ296" s="314"/>
      <c r="XDR296" s="314"/>
      <c r="XDS296" s="263"/>
      <c r="XDT296" s="312"/>
      <c r="XDU296" s="263"/>
      <c r="XDV296" s="314"/>
      <c r="XDW296" s="314"/>
      <c r="XDX296" s="314"/>
      <c r="XDY296" s="315"/>
      <c r="XDZ296" s="314"/>
      <c r="XEA296" s="314"/>
      <c r="XEB296" s="314"/>
      <c r="XEC296" s="314"/>
      <c r="XED296" s="314"/>
      <c r="XEE296" s="286"/>
      <c r="XEK296" s="314"/>
      <c r="XEL296" s="314"/>
      <c r="XEM296" s="263"/>
      <c r="XEN296" s="312"/>
      <c r="XEO296" s="263"/>
      <c r="XEP296" s="314"/>
      <c r="XEQ296" s="314"/>
      <c r="XER296" s="314"/>
      <c r="XES296" s="315"/>
      <c r="XET296" s="314"/>
      <c r="XEU296" s="314"/>
      <c r="XEV296" s="314"/>
      <c r="XEW296" s="314"/>
      <c r="XEX296" s="314"/>
    </row>
    <row r="297" spans="1:53 16265:16378" ht="40.5" hidden="1" customHeight="1" x14ac:dyDescent="0.2">
      <c r="A297" s="362"/>
      <c r="B297" s="363"/>
      <c r="C297" s="356"/>
      <c r="D297" s="359"/>
      <c r="E297" s="356"/>
      <c r="F297" s="364"/>
      <c r="G297" s="275"/>
      <c r="H297" s="275"/>
      <c r="I297" s="161"/>
      <c r="J297" s="364"/>
      <c r="K297" s="363"/>
      <c r="L297" s="364"/>
      <c r="M297" s="364"/>
      <c r="N297" s="364"/>
      <c r="O297" s="365"/>
      <c r="P297" s="364"/>
      <c r="Q297" s="365"/>
      <c r="R297" s="365"/>
      <c r="S297" s="162" t="s">
        <v>326</v>
      </c>
      <c r="T297" s="334">
        <f t="shared" si="1134"/>
        <v>2</v>
      </c>
      <c r="U297" s="356"/>
      <c r="V297" s="356"/>
      <c r="W297" s="275" t="s">
        <v>1764</v>
      </c>
      <c r="X297" s="364"/>
      <c r="Y297" s="368"/>
      <c r="Z297" s="335">
        <f t="shared" si="1135"/>
        <v>4</v>
      </c>
      <c r="AA297" s="275" t="s">
        <v>330</v>
      </c>
      <c r="AB297" s="275"/>
      <c r="AC297" s="368"/>
      <c r="AD297" s="356"/>
      <c r="AE297" s="336">
        <f t="shared" si="1136"/>
        <v>1</v>
      </c>
      <c r="AF297" s="275" t="s">
        <v>307</v>
      </c>
      <c r="AG297" s="275" t="s">
        <v>1765</v>
      </c>
      <c r="AH297" s="368"/>
      <c r="AI297" s="356"/>
      <c r="AJ297" s="336">
        <f t="shared" si="1137"/>
        <v>1</v>
      </c>
      <c r="AK297" s="275" t="s">
        <v>304</v>
      </c>
      <c r="AL297" s="275" t="s">
        <v>318</v>
      </c>
      <c r="AM297" s="368"/>
      <c r="AN297" s="356"/>
      <c r="AO297" s="336">
        <f t="shared" si="1138"/>
        <v>1</v>
      </c>
      <c r="AP297" s="275" t="s">
        <v>592</v>
      </c>
      <c r="AQ297" s="356"/>
      <c r="AR297" s="356"/>
      <c r="AS297" s="357"/>
      <c r="AT297" s="358"/>
      <c r="AU297" s="366"/>
      <c r="AV297" s="366"/>
      <c r="AW297" s="275" t="s">
        <v>90</v>
      </c>
      <c r="AX297" s="275"/>
      <c r="AY297" s="159"/>
      <c r="AZ297" s="159"/>
      <c r="BA297" s="344"/>
      <c r="XAO297" s="314"/>
      <c r="XAP297" s="314"/>
      <c r="XAQ297" s="263"/>
      <c r="XAR297" s="312"/>
      <c r="XAS297" s="263"/>
      <c r="XAT297" s="314"/>
      <c r="XAU297" s="314"/>
      <c r="XAV297" s="314"/>
      <c r="XAW297" s="315"/>
      <c r="XAX297" s="314"/>
      <c r="XAY297" s="314"/>
      <c r="XAZ297" s="314"/>
      <c r="XBA297" s="314"/>
      <c r="XBB297" s="314"/>
      <c r="XBC297" s="314"/>
      <c r="XBD297" s="281"/>
      <c r="XBE297" s="316"/>
      <c r="XBF297" s="317"/>
      <c r="XBG297" s="314"/>
      <c r="XBH297" s="314"/>
      <c r="XBI297" s="314"/>
      <c r="XBJ297" s="314"/>
      <c r="XBK297" s="263"/>
      <c r="XBL297" s="312"/>
      <c r="XBM297" s="263"/>
      <c r="XBN297" s="314"/>
      <c r="XBO297" s="314"/>
      <c r="XBP297" s="314"/>
      <c r="XBQ297" s="315"/>
      <c r="XBR297" s="314"/>
      <c r="XBS297" s="314"/>
      <c r="XBT297" s="314"/>
      <c r="XBU297" s="314"/>
      <c r="XBV297" s="314"/>
      <c r="XBW297" s="281"/>
      <c r="XBX297" s="317"/>
      <c r="XBY297" s="314"/>
      <c r="XBZ297" s="314"/>
      <c r="XCA297" s="318"/>
      <c r="XCB297" s="312"/>
      <c r="XCC297" s="314"/>
      <c r="XCD297" s="314"/>
      <c r="XCE297" s="263"/>
      <c r="XCF297" s="312"/>
      <c r="XCG297" s="263"/>
      <c r="XCH297" s="314"/>
      <c r="XCI297" s="314"/>
      <c r="XCJ297" s="314"/>
      <c r="XCK297" s="315"/>
      <c r="XCL297" s="314"/>
      <c r="XCM297" s="314"/>
      <c r="XCN297" s="314"/>
      <c r="XCO297" s="314"/>
      <c r="XCP297" s="314"/>
      <c r="XCQ297" s="317"/>
      <c r="XCR297" s="314"/>
      <c r="XCS297" s="318"/>
      <c r="XCT297" s="286"/>
      <c r="XCW297" s="314"/>
      <c r="XCX297" s="314"/>
      <c r="XCY297" s="263"/>
      <c r="XCZ297" s="312"/>
      <c r="XDA297" s="263"/>
      <c r="XDB297" s="314"/>
      <c r="XDC297" s="314"/>
      <c r="XDD297" s="314"/>
      <c r="XDE297" s="315"/>
      <c r="XDF297" s="314"/>
      <c r="XDG297" s="314"/>
      <c r="XDH297" s="314"/>
      <c r="XDI297" s="314"/>
      <c r="XDJ297" s="314"/>
      <c r="XDK297" s="314"/>
      <c r="XDL297" s="286"/>
      <c r="XDQ297" s="314"/>
      <c r="XDR297" s="314"/>
      <c r="XDS297" s="263"/>
      <c r="XDT297" s="312"/>
      <c r="XDU297" s="263"/>
      <c r="XDV297" s="314"/>
      <c r="XDW297" s="314"/>
      <c r="XDX297" s="314"/>
      <c r="XDY297" s="315"/>
      <c r="XDZ297" s="314"/>
      <c r="XEA297" s="314"/>
      <c r="XEB297" s="314"/>
      <c r="XEC297" s="314"/>
      <c r="XED297" s="314"/>
      <c r="XEE297" s="286"/>
      <c r="XEK297" s="314"/>
      <c r="XEL297" s="314"/>
      <c r="XEM297" s="263"/>
      <c r="XEN297" s="312"/>
      <c r="XEO297" s="263"/>
      <c r="XEP297" s="314"/>
      <c r="XEQ297" s="314"/>
      <c r="XER297" s="314"/>
      <c r="XES297" s="315"/>
      <c r="XET297" s="314"/>
      <c r="XEU297" s="314"/>
      <c r="XEV297" s="314"/>
      <c r="XEW297" s="314"/>
      <c r="XEX297" s="314"/>
    </row>
    <row r="298" spans="1:53 16265:16378" ht="40.5" hidden="1" customHeight="1" x14ac:dyDescent="0.2">
      <c r="A298" s="362"/>
      <c r="B298" s="363"/>
      <c r="C298" s="356"/>
      <c r="D298" s="359"/>
      <c r="E298" s="356"/>
      <c r="F298" s="364"/>
      <c r="G298" s="275"/>
      <c r="H298" s="275"/>
      <c r="I298" s="161"/>
      <c r="J298" s="364"/>
      <c r="K298" s="363"/>
      <c r="L298" s="364"/>
      <c r="M298" s="364"/>
      <c r="N298" s="364"/>
      <c r="O298" s="365"/>
      <c r="P298" s="364"/>
      <c r="Q298" s="365"/>
      <c r="R298" s="365"/>
      <c r="S298" s="162"/>
      <c r="T298" s="334">
        <f t="shared" si="1134"/>
        <v>0</v>
      </c>
      <c r="U298" s="356"/>
      <c r="V298" s="356"/>
      <c r="W298" s="275"/>
      <c r="X298" s="364"/>
      <c r="Y298" s="368"/>
      <c r="Z298" s="335">
        <f t="shared" si="1135"/>
        <v>0</v>
      </c>
      <c r="AA298" s="275"/>
      <c r="AB298" s="275"/>
      <c r="AC298" s="368"/>
      <c r="AD298" s="356"/>
      <c r="AE298" s="336">
        <f t="shared" si="1136"/>
        <v>0</v>
      </c>
      <c r="AF298" s="275"/>
      <c r="AG298" s="275"/>
      <c r="AH298" s="368"/>
      <c r="AI298" s="356"/>
      <c r="AJ298" s="336">
        <f t="shared" si="1137"/>
        <v>0</v>
      </c>
      <c r="AK298" s="275"/>
      <c r="AL298" s="275"/>
      <c r="AM298" s="368"/>
      <c r="AN298" s="356"/>
      <c r="AO298" s="336">
        <f t="shared" si="1138"/>
        <v>0</v>
      </c>
      <c r="AP298" s="275"/>
      <c r="AQ298" s="356"/>
      <c r="AR298" s="356"/>
      <c r="AS298" s="357"/>
      <c r="AT298" s="358"/>
      <c r="AU298" s="366"/>
      <c r="AV298" s="366"/>
      <c r="AW298" s="275" t="s">
        <v>90</v>
      </c>
      <c r="AX298" s="275"/>
      <c r="AY298" s="159"/>
      <c r="AZ298" s="159"/>
      <c r="BA298" s="344"/>
      <c r="XAO298" s="314"/>
      <c r="XAP298" s="314"/>
      <c r="XAQ298" s="263"/>
      <c r="XAR298" s="312"/>
      <c r="XAS298" s="263"/>
      <c r="XAT298" s="314"/>
      <c r="XAU298" s="314"/>
      <c r="XAV298" s="314"/>
      <c r="XAW298" s="315"/>
      <c r="XAX298" s="314"/>
      <c r="XAY298" s="314"/>
      <c r="XAZ298" s="314"/>
      <c r="XBA298" s="314"/>
      <c r="XBB298" s="314"/>
      <c r="XBC298" s="314"/>
      <c r="XBD298" s="281"/>
      <c r="XBE298" s="316"/>
      <c r="XBF298" s="317"/>
      <c r="XBG298" s="314"/>
      <c r="XBH298" s="314"/>
      <c r="XBI298" s="314"/>
      <c r="XBJ298" s="314"/>
      <c r="XBK298" s="263"/>
      <c r="XBL298" s="312"/>
      <c r="XBM298" s="263"/>
      <c r="XBN298" s="314"/>
      <c r="XBO298" s="314"/>
      <c r="XBP298" s="314"/>
      <c r="XBQ298" s="315"/>
      <c r="XBR298" s="314"/>
      <c r="XBS298" s="314"/>
      <c r="XBT298" s="314"/>
      <c r="XBU298" s="314"/>
      <c r="XBV298" s="314"/>
      <c r="XBW298" s="281"/>
      <c r="XBX298" s="317"/>
      <c r="XBY298" s="314"/>
      <c r="XBZ298" s="314"/>
      <c r="XCA298" s="318"/>
      <c r="XCB298" s="312"/>
      <c r="XCC298" s="314"/>
      <c r="XCD298" s="314"/>
      <c r="XCE298" s="263"/>
      <c r="XCF298" s="312"/>
      <c r="XCG298" s="263"/>
      <c r="XCH298" s="314"/>
      <c r="XCI298" s="314"/>
      <c r="XCJ298" s="314"/>
      <c r="XCK298" s="315"/>
      <c r="XCL298" s="314"/>
      <c r="XCM298" s="314"/>
      <c r="XCN298" s="314"/>
      <c r="XCO298" s="314"/>
      <c r="XCP298" s="314"/>
      <c r="XCQ298" s="317"/>
      <c r="XCR298" s="314"/>
      <c r="XCS298" s="318"/>
      <c r="XCT298" s="286"/>
      <c r="XCW298" s="314"/>
      <c r="XCX298" s="314"/>
      <c r="XCY298" s="263"/>
      <c r="XCZ298" s="312"/>
      <c r="XDA298" s="263"/>
      <c r="XDB298" s="314"/>
      <c r="XDC298" s="314"/>
      <c r="XDD298" s="314"/>
      <c r="XDE298" s="315"/>
      <c r="XDF298" s="314"/>
      <c r="XDG298" s="314"/>
      <c r="XDH298" s="314"/>
      <c r="XDI298" s="314"/>
      <c r="XDJ298" s="314"/>
      <c r="XDK298" s="314"/>
      <c r="XDL298" s="286"/>
      <c r="XDQ298" s="314"/>
      <c r="XDR298" s="314"/>
      <c r="XDS298" s="263"/>
      <c r="XDT298" s="312"/>
      <c r="XDU298" s="263"/>
      <c r="XDV298" s="314"/>
      <c r="XDW298" s="314"/>
      <c r="XDX298" s="314"/>
      <c r="XDY298" s="315"/>
      <c r="XDZ298" s="314"/>
      <c r="XEA298" s="314"/>
      <c r="XEB298" s="314"/>
      <c r="XEC298" s="314"/>
      <c r="XED298" s="314"/>
      <c r="XEE298" s="286"/>
      <c r="XEK298" s="314"/>
      <c r="XEL298" s="314"/>
      <c r="XEM298" s="263"/>
      <c r="XEN298" s="312"/>
      <c r="XEO298" s="263"/>
      <c r="XEP298" s="314"/>
      <c r="XEQ298" s="314"/>
      <c r="XER298" s="314"/>
      <c r="XES298" s="315"/>
      <c r="XET298" s="314"/>
      <c r="XEU298" s="314"/>
      <c r="XEV298" s="314"/>
      <c r="XEW298" s="314"/>
      <c r="XEX298" s="314"/>
    </row>
    <row r="299" spans="1:53 16265:16378" ht="40.5" hidden="1" customHeight="1" x14ac:dyDescent="0.2">
      <c r="A299" s="362">
        <v>97</v>
      </c>
      <c r="B299" s="363" t="s">
        <v>257</v>
      </c>
      <c r="C299" s="356" t="str">
        <f>+VLOOKUP(B299,$A$770:$B$812,2,0)</f>
        <v>GLORIA INÉS HINCAPIÉ</v>
      </c>
      <c r="D299" s="359" t="s">
        <v>171</v>
      </c>
      <c r="E299" s="356" t="str">
        <f>IF(D299=$D$740,$E$740,IF(D299=$D$741,$E$741,IF(D299=$D$742,$E$742,IF(D299=$D$743,$E$743,IF(D299=$D$744,$E$744,IF(D299=$D$745,$E$745,IF(D299=$D$746,$E$746,IF(D299=$D$747,$E$747,IF(D299=$D$748,$E$748,IF(D299=$D$749,$E$749,IF(D299=VICERRECTORÍA_ACADÉMICA_,$BF$740,IF(D299=_VICERRECTORÍA_INVESTIGACIONES_INNOVACIÓN_Y_EXTENSIÓN_,$BF$741,IF(D299=PLANEACIÓN_,$BF$742,IF(D299=VICERRECTORÍA_ADMINISTRATIVA_FINANCIERA_,$BF$743,IF(D299=VICERRECTORÍA_RESPONSABILIDAD_SOCIAL_Y_BIENESTAR_UNIVERSITARIO_PDI,$BF$744)))))))))))))))</f>
        <v>Promover y facilitar la interacción con la sociedad contribuyendo a la satisfacción de sus demandas, mediante servicios especializados, programas de educación continuada y de proyección social.</v>
      </c>
      <c r="F299" s="364" t="s">
        <v>276</v>
      </c>
      <c r="G299" s="275" t="s">
        <v>271</v>
      </c>
      <c r="H299" s="275" t="s">
        <v>37</v>
      </c>
      <c r="I299" s="161" t="s">
        <v>1766</v>
      </c>
      <c r="J299" s="364" t="s">
        <v>106</v>
      </c>
      <c r="K299" s="363" t="s">
        <v>1767</v>
      </c>
      <c r="L299" s="363" t="s">
        <v>1768</v>
      </c>
      <c r="M299" s="364" t="s">
        <v>1701</v>
      </c>
      <c r="N299" s="364" t="s">
        <v>128</v>
      </c>
      <c r="O299" s="365">
        <f t="shared" ref="O299" si="1262">IF(N299="ALTA",5,IF(N299="MEDIO ALTA",4,IF(N299="MEDIA",3,IF(N299="MEDIO BAJA",2,IF(N299="BAJA",1,0)))))</f>
        <v>1</v>
      </c>
      <c r="P299" s="364" t="s">
        <v>144</v>
      </c>
      <c r="Q299" s="365">
        <f t="shared" ref="Q299:Q305" si="1263">IF(P299="ALTO",5,IF(P299="MEDIO ALTO",4,IF(P299="MEDIO",3,IF(P299="MEDIO BAJO",2,IF(P299="BAJO",1,0)))))</f>
        <v>4</v>
      </c>
      <c r="R299" s="365">
        <f>Q299*O299</f>
        <v>4</v>
      </c>
      <c r="S299" s="162" t="s">
        <v>327</v>
      </c>
      <c r="T299" s="334">
        <f t="shared" si="1134"/>
        <v>1</v>
      </c>
      <c r="U299" s="356">
        <f t="shared" si="1121"/>
        <v>2</v>
      </c>
      <c r="V299" s="356">
        <f t="shared" si="1175"/>
        <v>1.2</v>
      </c>
      <c r="W299" s="275" t="s">
        <v>1769</v>
      </c>
      <c r="X299" s="364">
        <f>IF(S299="No_existen",5*$X$10,Y299*$X$10)</f>
        <v>0.2</v>
      </c>
      <c r="Y299" s="368">
        <f t="shared" ref="Y299" si="1264">ROUND(AVERAGEIF(Z299:Z301,"&gt;0"),0)</f>
        <v>4</v>
      </c>
      <c r="Z299" s="335">
        <f t="shared" si="1135"/>
        <v>4</v>
      </c>
      <c r="AA299" s="275" t="s">
        <v>330</v>
      </c>
      <c r="AB299" s="275"/>
      <c r="AC299" s="368">
        <f t="shared" ref="AC299" si="1265">IF(S299="No_existen",5*$AC$10,AD299*$AC$10)</f>
        <v>0.15</v>
      </c>
      <c r="AD299" s="356">
        <f t="shared" ref="AD299" si="1266">ROUND(AVERAGEIF(AE299:AE301,"&gt;0"),0)</f>
        <v>1</v>
      </c>
      <c r="AE299" s="336">
        <f t="shared" si="1136"/>
        <v>1</v>
      </c>
      <c r="AF299" s="275" t="s">
        <v>307</v>
      </c>
      <c r="AG299" s="275" t="s">
        <v>1765</v>
      </c>
      <c r="AH299" s="368">
        <f t="shared" ref="AH299" si="1267">IF(S299="No_existen",5*$AH$10,AI299*$AH$10)</f>
        <v>0.1</v>
      </c>
      <c r="AI299" s="356">
        <f t="shared" ref="AI299" si="1268">ROUND(AVERAGEIF(AJ299:AJ301,"&gt;0"),0)</f>
        <v>1</v>
      </c>
      <c r="AJ299" s="336">
        <f t="shared" si="1137"/>
        <v>1</v>
      </c>
      <c r="AK299" s="275" t="s">
        <v>304</v>
      </c>
      <c r="AL299" s="275" t="s">
        <v>311</v>
      </c>
      <c r="AM299" s="368">
        <f t="shared" ref="AM299" si="1269">IF(S299="No_existen",5*$AM$10,AN299*$AM$10)</f>
        <v>0.1</v>
      </c>
      <c r="AN299" s="356">
        <f t="shared" ref="AN299" si="1270">ROUND(AVERAGEIF(AO299:AO301,"&gt;0"),0)</f>
        <v>1</v>
      </c>
      <c r="AO299" s="336">
        <f t="shared" si="1138"/>
        <v>1</v>
      </c>
      <c r="AP299" s="275" t="s">
        <v>592</v>
      </c>
      <c r="AQ299" s="356">
        <f t="shared" ref="AQ299" si="1271">ROUND(AVERAGE(U299,Y299,AD299,AI299,AN299),0)</f>
        <v>2</v>
      </c>
      <c r="AR299" s="356" t="str">
        <f t="shared" ref="AR299" si="1272">IF(AQ299&lt;1.5,"FUERTE",IF(AND(AQ299&gt;=1.5,AQ299&lt;2.5),"ACEPTABLE",IF(AQ299&gt;=5,"INEXISTENTE","DÉBIL")))</f>
        <v>ACEPTABLE</v>
      </c>
      <c r="AS299" s="357">
        <f t="shared" ref="AS299" si="1273">IF(R299=0,0,ROUND((R299*AQ299),0))</f>
        <v>8</v>
      </c>
      <c r="AT299" s="358" t="str">
        <f t="shared" ref="AT299" si="1274">IF(AS299&gt;=36,"GRAVE", IF(AS299&lt;=10, "LEVE", "MODERADO"))</f>
        <v>LEVE</v>
      </c>
      <c r="AU299" s="366" t="s">
        <v>1770</v>
      </c>
      <c r="AV299" s="367">
        <v>1</v>
      </c>
      <c r="AW299" s="275" t="s">
        <v>90</v>
      </c>
      <c r="AX299" s="275"/>
      <c r="AY299" s="159"/>
      <c r="AZ299" s="159"/>
      <c r="BA299" s="344"/>
      <c r="XAO299" s="314"/>
      <c r="XAP299" s="314"/>
      <c r="XAQ299" s="263"/>
      <c r="XAR299" s="312"/>
      <c r="XAS299" s="263"/>
      <c r="XAT299" s="314"/>
      <c r="XAU299" s="314"/>
      <c r="XAV299" s="314"/>
      <c r="XAW299" s="315"/>
      <c r="XAX299" s="314"/>
      <c r="XAY299" s="314"/>
      <c r="XAZ299" s="314"/>
      <c r="XBA299" s="314"/>
      <c r="XBB299" s="314"/>
      <c r="XBC299" s="314"/>
      <c r="XBD299" s="281"/>
      <c r="XBE299" s="316"/>
      <c r="XBF299" s="317"/>
      <c r="XBG299" s="314"/>
      <c r="XBH299" s="314"/>
      <c r="XBI299" s="314"/>
      <c r="XBJ299" s="314"/>
      <c r="XBK299" s="263"/>
      <c r="XBL299" s="312"/>
      <c r="XBM299" s="263"/>
      <c r="XBN299" s="314"/>
      <c r="XBO299" s="314"/>
      <c r="XBP299" s="314"/>
      <c r="XBQ299" s="315"/>
      <c r="XBR299" s="314"/>
      <c r="XBS299" s="314"/>
      <c r="XBT299" s="314"/>
      <c r="XBU299" s="314"/>
      <c r="XBV299" s="314"/>
      <c r="XBW299" s="281"/>
      <c r="XBX299" s="317"/>
      <c r="XBY299" s="314"/>
      <c r="XBZ299" s="314"/>
      <c r="XCA299" s="318"/>
      <c r="XCB299" s="312"/>
      <c r="XCC299" s="314"/>
      <c r="XCD299" s="314"/>
      <c r="XCE299" s="263"/>
      <c r="XCF299" s="312"/>
      <c r="XCG299" s="263"/>
      <c r="XCH299" s="314"/>
      <c r="XCI299" s="314"/>
      <c r="XCJ299" s="314"/>
      <c r="XCK299" s="315"/>
      <c r="XCL299" s="314"/>
      <c r="XCM299" s="314"/>
      <c r="XCN299" s="314"/>
      <c r="XCO299" s="314"/>
      <c r="XCP299" s="314"/>
      <c r="XCQ299" s="317"/>
      <c r="XCR299" s="314"/>
      <c r="XCS299" s="318"/>
      <c r="XCT299" s="286"/>
      <c r="XCW299" s="314"/>
      <c r="XCX299" s="314"/>
      <c r="XCY299" s="263"/>
      <c r="XCZ299" s="312"/>
      <c r="XDA299" s="263"/>
      <c r="XDB299" s="314"/>
      <c r="XDC299" s="314"/>
      <c r="XDD299" s="314"/>
      <c r="XDE299" s="315"/>
      <c r="XDF299" s="314"/>
      <c r="XDG299" s="314"/>
      <c r="XDH299" s="314"/>
      <c r="XDI299" s="314"/>
      <c r="XDJ299" s="314"/>
      <c r="XDK299" s="314"/>
      <c r="XDL299" s="286"/>
      <c r="XDQ299" s="314"/>
      <c r="XDR299" s="314"/>
      <c r="XDS299" s="263"/>
      <c r="XDT299" s="312"/>
      <c r="XDU299" s="263"/>
      <c r="XDV299" s="314"/>
      <c r="XDW299" s="314"/>
      <c r="XDX299" s="314"/>
      <c r="XDY299" s="315"/>
      <c r="XDZ299" s="314"/>
      <c r="XEA299" s="314"/>
      <c r="XEB299" s="314"/>
      <c r="XEC299" s="314"/>
      <c r="XED299" s="314"/>
      <c r="XEE299" s="286"/>
      <c r="XEK299" s="314"/>
      <c r="XEL299" s="314"/>
      <c r="XEM299" s="263"/>
      <c r="XEN299" s="312"/>
      <c r="XEO299" s="263"/>
      <c r="XEP299" s="314"/>
      <c r="XEQ299" s="314"/>
      <c r="XER299" s="314"/>
      <c r="XES299" s="315"/>
      <c r="XET299" s="314"/>
      <c r="XEU299" s="314"/>
      <c r="XEV299" s="314"/>
      <c r="XEW299" s="314"/>
      <c r="XEX299" s="314"/>
    </row>
    <row r="300" spans="1:53 16265:16378" ht="40.5" hidden="1" customHeight="1" x14ac:dyDescent="0.2">
      <c r="A300" s="362"/>
      <c r="B300" s="363"/>
      <c r="C300" s="356"/>
      <c r="D300" s="359"/>
      <c r="E300" s="356"/>
      <c r="F300" s="364"/>
      <c r="G300" s="275"/>
      <c r="H300" s="275"/>
      <c r="I300" s="161"/>
      <c r="J300" s="364"/>
      <c r="K300" s="363"/>
      <c r="L300" s="363"/>
      <c r="M300" s="364"/>
      <c r="N300" s="364"/>
      <c r="O300" s="365"/>
      <c r="P300" s="364"/>
      <c r="Q300" s="365"/>
      <c r="R300" s="365"/>
      <c r="S300" s="162" t="s">
        <v>326</v>
      </c>
      <c r="T300" s="334">
        <f t="shared" si="1134"/>
        <v>2</v>
      </c>
      <c r="U300" s="356"/>
      <c r="V300" s="356"/>
      <c r="W300" s="275" t="s">
        <v>1771</v>
      </c>
      <c r="X300" s="364"/>
      <c r="Y300" s="368"/>
      <c r="Z300" s="335">
        <f t="shared" si="1135"/>
        <v>4</v>
      </c>
      <c r="AA300" s="275" t="s">
        <v>330</v>
      </c>
      <c r="AB300" s="275"/>
      <c r="AC300" s="368"/>
      <c r="AD300" s="356"/>
      <c r="AE300" s="336">
        <f t="shared" si="1136"/>
        <v>1</v>
      </c>
      <c r="AF300" s="275" t="s">
        <v>307</v>
      </c>
      <c r="AG300" s="275" t="s">
        <v>1765</v>
      </c>
      <c r="AH300" s="368"/>
      <c r="AI300" s="356"/>
      <c r="AJ300" s="336">
        <f t="shared" si="1137"/>
        <v>1</v>
      </c>
      <c r="AK300" s="275" t="s">
        <v>304</v>
      </c>
      <c r="AL300" s="275" t="s">
        <v>311</v>
      </c>
      <c r="AM300" s="368"/>
      <c r="AN300" s="356"/>
      <c r="AO300" s="336">
        <f t="shared" si="1138"/>
        <v>1</v>
      </c>
      <c r="AP300" s="275" t="s">
        <v>592</v>
      </c>
      <c r="AQ300" s="356"/>
      <c r="AR300" s="356"/>
      <c r="AS300" s="357"/>
      <c r="AT300" s="358"/>
      <c r="AU300" s="366"/>
      <c r="AV300" s="366"/>
      <c r="AW300" s="275" t="s">
        <v>90</v>
      </c>
      <c r="AX300" s="275"/>
      <c r="AY300" s="159"/>
      <c r="AZ300" s="159"/>
      <c r="BA300" s="344"/>
      <c r="XAO300" s="314"/>
      <c r="XAP300" s="314"/>
      <c r="XAQ300" s="263"/>
      <c r="XAR300" s="312"/>
      <c r="XAS300" s="263"/>
      <c r="XAT300" s="314"/>
      <c r="XAU300" s="314"/>
      <c r="XAV300" s="314"/>
      <c r="XAW300" s="315"/>
      <c r="XAX300" s="314"/>
      <c r="XAY300" s="314"/>
      <c r="XAZ300" s="314"/>
      <c r="XBA300" s="314"/>
      <c r="XBB300" s="314"/>
      <c r="XBC300" s="314"/>
      <c r="XBD300" s="281"/>
      <c r="XBE300" s="316"/>
      <c r="XBF300" s="317"/>
      <c r="XBG300" s="314"/>
      <c r="XBH300" s="314"/>
      <c r="XBI300" s="314"/>
      <c r="XBJ300" s="314"/>
      <c r="XBK300" s="263"/>
      <c r="XBL300" s="312"/>
      <c r="XBM300" s="263"/>
      <c r="XBN300" s="314"/>
      <c r="XBO300" s="314"/>
      <c r="XBP300" s="314"/>
      <c r="XBQ300" s="315"/>
      <c r="XBR300" s="314"/>
      <c r="XBS300" s="314"/>
      <c r="XBT300" s="314"/>
      <c r="XBU300" s="314"/>
      <c r="XBV300" s="314"/>
      <c r="XBW300" s="281"/>
      <c r="XBX300" s="317"/>
      <c r="XBY300" s="314"/>
      <c r="XBZ300" s="314"/>
      <c r="XCA300" s="318"/>
      <c r="XCB300" s="312"/>
      <c r="XCC300" s="314"/>
      <c r="XCD300" s="314"/>
      <c r="XCE300" s="263"/>
      <c r="XCF300" s="312"/>
      <c r="XCG300" s="263"/>
      <c r="XCH300" s="314"/>
      <c r="XCI300" s="314"/>
      <c r="XCJ300" s="314"/>
      <c r="XCK300" s="315"/>
      <c r="XCL300" s="314"/>
      <c r="XCM300" s="314"/>
      <c r="XCN300" s="314"/>
      <c r="XCO300" s="314"/>
      <c r="XCP300" s="314"/>
      <c r="XCQ300" s="317"/>
      <c r="XCR300" s="314"/>
      <c r="XCS300" s="318"/>
      <c r="XCT300" s="286"/>
      <c r="XCW300" s="314"/>
      <c r="XCX300" s="314"/>
      <c r="XCY300" s="263"/>
      <c r="XCZ300" s="312"/>
      <c r="XDA300" s="263"/>
      <c r="XDB300" s="314"/>
      <c r="XDC300" s="314"/>
      <c r="XDD300" s="314"/>
      <c r="XDE300" s="315"/>
      <c r="XDF300" s="314"/>
      <c r="XDG300" s="314"/>
      <c r="XDH300" s="314"/>
      <c r="XDI300" s="314"/>
      <c r="XDJ300" s="314"/>
      <c r="XDK300" s="314"/>
      <c r="XDL300" s="286"/>
      <c r="XDQ300" s="314"/>
      <c r="XDR300" s="314"/>
      <c r="XDS300" s="263"/>
      <c r="XDT300" s="312"/>
      <c r="XDU300" s="263"/>
      <c r="XDV300" s="314"/>
      <c r="XDW300" s="314"/>
      <c r="XDX300" s="314"/>
      <c r="XDY300" s="315"/>
      <c r="XDZ300" s="314"/>
      <c r="XEA300" s="314"/>
      <c r="XEB300" s="314"/>
      <c r="XEC300" s="314"/>
      <c r="XED300" s="314"/>
      <c r="XEE300" s="286"/>
      <c r="XEK300" s="314"/>
      <c r="XEL300" s="314"/>
      <c r="XEM300" s="263"/>
      <c r="XEN300" s="312"/>
      <c r="XEO300" s="263"/>
      <c r="XEP300" s="314"/>
      <c r="XEQ300" s="314"/>
      <c r="XER300" s="314"/>
      <c r="XES300" s="315"/>
      <c r="XET300" s="314"/>
      <c r="XEU300" s="314"/>
      <c r="XEV300" s="314"/>
      <c r="XEW300" s="314"/>
      <c r="XEX300" s="314"/>
    </row>
    <row r="301" spans="1:53 16265:16378" ht="40.5" hidden="1" customHeight="1" x14ac:dyDescent="0.2">
      <c r="A301" s="362"/>
      <c r="B301" s="363"/>
      <c r="C301" s="356"/>
      <c r="D301" s="359"/>
      <c r="E301" s="356"/>
      <c r="F301" s="364"/>
      <c r="G301" s="275"/>
      <c r="H301" s="275"/>
      <c r="I301" s="161"/>
      <c r="J301" s="364"/>
      <c r="K301" s="363"/>
      <c r="L301" s="363"/>
      <c r="M301" s="364"/>
      <c r="N301" s="364"/>
      <c r="O301" s="365"/>
      <c r="P301" s="364"/>
      <c r="Q301" s="365"/>
      <c r="R301" s="365"/>
      <c r="S301" s="162"/>
      <c r="T301" s="334">
        <f t="shared" si="1134"/>
        <v>0</v>
      </c>
      <c r="U301" s="356"/>
      <c r="V301" s="356"/>
      <c r="W301" s="275"/>
      <c r="X301" s="364"/>
      <c r="Y301" s="368"/>
      <c r="Z301" s="335">
        <f t="shared" si="1135"/>
        <v>0</v>
      </c>
      <c r="AA301" s="275"/>
      <c r="AB301" s="275"/>
      <c r="AC301" s="368"/>
      <c r="AD301" s="356"/>
      <c r="AE301" s="336">
        <f t="shared" si="1136"/>
        <v>0</v>
      </c>
      <c r="AF301" s="275"/>
      <c r="AG301" s="275"/>
      <c r="AH301" s="368"/>
      <c r="AI301" s="356"/>
      <c r="AJ301" s="336">
        <f t="shared" si="1137"/>
        <v>0</v>
      </c>
      <c r="AK301" s="275"/>
      <c r="AL301" s="275"/>
      <c r="AM301" s="368"/>
      <c r="AN301" s="356"/>
      <c r="AO301" s="336">
        <f t="shared" si="1138"/>
        <v>0</v>
      </c>
      <c r="AP301" s="275"/>
      <c r="AQ301" s="356"/>
      <c r="AR301" s="356"/>
      <c r="AS301" s="357"/>
      <c r="AT301" s="358"/>
      <c r="AU301" s="366"/>
      <c r="AV301" s="366"/>
      <c r="AW301" s="275" t="s">
        <v>90</v>
      </c>
      <c r="AX301" s="275"/>
      <c r="AY301" s="159"/>
      <c r="AZ301" s="159"/>
      <c r="BA301" s="344"/>
      <c r="XAO301" s="314"/>
      <c r="XAP301" s="314"/>
      <c r="XAQ301" s="263"/>
      <c r="XAR301" s="312"/>
      <c r="XAS301" s="263"/>
      <c r="XAT301" s="314"/>
      <c r="XAU301" s="314"/>
      <c r="XAV301" s="314"/>
      <c r="XAW301" s="315"/>
      <c r="XAX301" s="314"/>
      <c r="XAY301" s="314"/>
      <c r="XAZ301" s="314"/>
      <c r="XBA301" s="314"/>
      <c r="XBB301" s="314"/>
      <c r="XBC301" s="314"/>
      <c r="XBD301" s="281"/>
      <c r="XBE301" s="316"/>
      <c r="XBF301" s="317"/>
      <c r="XBG301" s="314"/>
      <c r="XBH301" s="314"/>
      <c r="XBI301" s="314"/>
      <c r="XBJ301" s="314"/>
      <c r="XBK301" s="263"/>
      <c r="XBL301" s="312"/>
      <c r="XBM301" s="263"/>
      <c r="XBN301" s="314"/>
      <c r="XBO301" s="314"/>
      <c r="XBP301" s="314"/>
      <c r="XBQ301" s="315"/>
      <c r="XBR301" s="314"/>
      <c r="XBS301" s="314"/>
      <c r="XBT301" s="314"/>
      <c r="XBU301" s="314"/>
      <c r="XBV301" s="314"/>
      <c r="XBW301" s="281"/>
      <c r="XBX301" s="317"/>
      <c r="XBY301" s="314"/>
      <c r="XBZ301" s="314"/>
      <c r="XCA301" s="318"/>
      <c r="XCB301" s="312"/>
      <c r="XCC301" s="314"/>
      <c r="XCD301" s="314"/>
      <c r="XCE301" s="263"/>
      <c r="XCF301" s="312"/>
      <c r="XCG301" s="263"/>
      <c r="XCH301" s="314"/>
      <c r="XCI301" s="314"/>
      <c r="XCJ301" s="314"/>
      <c r="XCK301" s="315"/>
      <c r="XCL301" s="314"/>
      <c r="XCM301" s="314"/>
      <c r="XCN301" s="314"/>
      <c r="XCO301" s="314"/>
      <c r="XCP301" s="314"/>
      <c r="XCQ301" s="317"/>
      <c r="XCR301" s="314"/>
      <c r="XCS301" s="318"/>
      <c r="XCT301" s="286"/>
      <c r="XCW301" s="314"/>
      <c r="XCX301" s="314"/>
      <c r="XCY301" s="263"/>
      <c r="XCZ301" s="312"/>
      <c r="XDA301" s="263"/>
      <c r="XDB301" s="314"/>
      <c r="XDC301" s="314"/>
      <c r="XDD301" s="314"/>
      <c r="XDE301" s="315"/>
      <c r="XDF301" s="314"/>
      <c r="XDG301" s="314"/>
      <c r="XDH301" s="314"/>
      <c r="XDI301" s="314"/>
      <c r="XDJ301" s="314"/>
      <c r="XDK301" s="314"/>
      <c r="XDL301" s="286"/>
      <c r="XDQ301" s="314"/>
      <c r="XDR301" s="314"/>
      <c r="XDS301" s="263"/>
      <c r="XDT301" s="312"/>
      <c r="XDU301" s="263"/>
      <c r="XDV301" s="314"/>
      <c r="XDW301" s="314"/>
      <c r="XDX301" s="314"/>
      <c r="XDY301" s="315"/>
      <c r="XDZ301" s="314"/>
      <c r="XEA301" s="314"/>
      <c r="XEB301" s="314"/>
      <c r="XEC301" s="314"/>
      <c r="XED301" s="314"/>
      <c r="XEE301" s="286"/>
      <c r="XEK301" s="314"/>
      <c r="XEL301" s="314"/>
      <c r="XEM301" s="263"/>
      <c r="XEN301" s="312"/>
      <c r="XEO301" s="263"/>
      <c r="XEP301" s="314"/>
      <c r="XEQ301" s="314"/>
      <c r="XER301" s="314"/>
      <c r="XES301" s="315"/>
      <c r="XET301" s="314"/>
      <c r="XEU301" s="314"/>
      <c r="XEV301" s="314"/>
      <c r="XEW301" s="314"/>
      <c r="XEX301" s="314"/>
    </row>
    <row r="302" spans="1:53 16265:16378" ht="40.5" hidden="1" customHeight="1" x14ac:dyDescent="0.2">
      <c r="A302" s="362">
        <v>98</v>
      </c>
      <c r="B302" s="363" t="s">
        <v>257</v>
      </c>
      <c r="C302" s="356" t="str">
        <f>+VLOOKUP(B302,$A$770:$B$812,2,0)</f>
        <v>GLORIA INÉS HINCAPIÉ</v>
      </c>
      <c r="D302" s="359" t="s">
        <v>171</v>
      </c>
      <c r="E302" s="356" t="str">
        <f>IF(D302=$D$740,$E$740,IF(D302=$D$741,$E$741,IF(D302=$D$742,$E$742,IF(D302=$D$743,$E$743,IF(D302=$D$744,$E$744,IF(D302=$D$745,$E$745,IF(D302=$D$746,$E$746,IF(D302=$D$747,$E$747,IF(D302=$D$748,$E$748,IF(D302=$D$749,$E$749,IF(D302=VICERRECTORÍA_ACADÉMICA_,$BF$740,IF(D302=_VICERRECTORÍA_INVESTIGACIONES_INNOVACIÓN_Y_EXTENSIÓN_,$BF$741,IF(D302=PLANEACIÓN_,$BF$742,IF(D302=VICERRECTORÍA_ADMINISTRATIVA_FINANCIERA_,$BF$743,IF(D302=VICERRECTORÍA_RESPONSABILIDAD_SOCIAL_Y_BIENESTAR_UNIVERSITARIO_PDI,$BF$744)))))))))))))))</f>
        <v>Promover y facilitar la interacción con la sociedad contribuyendo a la satisfacción de sus demandas, mediante servicios especializados, programas de educación continuada y de proyección social.</v>
      </c>
      <c r="F302" s="364" t="s">
        <v>276</v>
      </c>
      <c r="G302" s="275" t="s">
        <v>271</v>
      </c>
      <c r="H302" s="275" t="s">
        <v>37</v>
      </c>
      <c r="I302" s="275" t="s">
        <v>1772</v>
      </c>
      <c r="J302" s="364" t="s">
        <v>106</v>
      </c>
      <c r="K302" s="363" t="s">
        <v>1773</v>
      </c>
      <c r="L302" s="363" t="s">
        <v>1774</v>
      </c>
      <c r="M302" s="363" t="s">
        <v>1701</v>
      </c>
      <c r="N302" s="364" t="s">
        <v>128</v>
      </c>
      <c r="O302" s="365">
        <f t="shared" ref="O302" si="1275">IF(N302="ALTA",5,IF(N302="MEDIO ALTA",4,IF(N302="MEDIA",3,IF(N302="MEDIO BAJA",2,IF(N302="BAJA",1,0)))))</f>
        <v>1</v>
      </c>
      <c r="P302" s="364" t="s">
        <v>144</v>
      </c>
      <c r="Q302" s="365">
        <f t="shared" si="1263"/>
        <v>4</v>
      </c>
      <c r="R302" s="365">
        <f>Q302*O302</f>
        <v>4</v>
      </c>
      <c r="S302" s="162" t="s">
        <v>327</v>
      </c>
      <c r="T302" s="334">
        <f t="shared" si="1134"/>
        <v>1</v>
      </c>
      <c r="U302" s="356">
        <f t="shared" si="1121"/>
        <v>1</v>
      </c>
      <c r="V302" s="356">
        <f t="shared" si="1175"/>
        <v>0.6</v>
      </c>
      <c r="W302" s="275" t="s">
        <v>1775</v>
      </c>
      <c r="X302" s="364">
        <f>IF(S302="No_existen",5*$X$10,Y302*$X$10)</f>
        <v>0.2</v>
      </c>
      <c r="Y302" s="368">
        <f t="shared" ref="Y302" si="1276">ROUND(AVERAGEIF(Z302:Z304,"&gt;0"),0)</f>
        <v>4</v>
      </c>
      <c r="Z302" s="335">
        <f t="shared" si="1135"/>
        <v>4</v>
      </c>
      <c r="AA302" s="275" t="s">
        <v>330</v>
      </c>
      <c r="AB302" s="275"/>
      <c r="AC302" s="368">
        <f t="shared" ref="AC302" si="1277">IF(S302="No_existen",5*$AC$10,AD302*$AC$10)</f>
        <v>0.15</v>
      </c>
      <c r="AD302" s="356">
        <f t="shared" ref="AD302" si="1278">ROUND(AVERAGEIF(AE302:AE304,"&gt;0"),0)</f>
        <v>1</v>
      </c>
      <c r="AE302" s="336">
        <f t="shared" si="1136"/>
        <v>1</v>
      </c>
      <c r="AF302" s="275" t="s">
        <v>307</v>
      </c>
      <c r="AG302" s="275" t="s">
        <v>1765</v>
      </c>
      <c r="AH302" s="368">
        <f t="shared" ref="AH302" si="1279">IF(S302="No_existen",5*$AH$10,AI302*$AH$10)</f>
        <v>0.1</v>
      </c>
      <c r="AI302" s="356">
        <f t="shared" ref="AI302" si="1280">ROUND(AVERAGEIF(AJ302:AJ304,"&gt;0"),0)</f>
        <v>1</v>
      </c>
      <c r="AJ302" s="336">
        <f t="shared" si="1137"/>
        <v>1</v>
      </c>
      <c r="AK302" s="275" t="s">
        <v>304</v>
      </c>
      <c r="AL302" s="275" t="s">
        <v>319</v>
      </c>
      <c r="AM302" s="368">
        <f t="shared" ref="AM302" si="1281">IF(S302="No_existen",5*$AM$10,AN302*$AM$10)</f>
        <v>0.1</v>
      </c>
      <c r="AN302" s="356">
        <f t="shared" ref="AN302" si="1282">ROUND(AVERAGEIF(AO302:AO304,"&gt;0"),0)</f>
        <v>1</v>
      </c>
      <c r="AO302" s="336">
        <f t="shared" si="1138"/>
        <v>1</v>
      </c>
      <c r="AP302" s="275" t="s">
        <v>592</v>
      </c>
      <c r="AQ302" s="356">
        <f t="shared" ref="AQ302" si="1283">ROUND(AVERAGE(U302,Y302,AD302,AI302,AN302),0)</f>
        <v>2</v>
      </c>
      <c r="AR302" s="356" t="str">
        <f t="shared" ref="AR302" si="1284">IF(AQ302&lt;1.5,"FUERTE",IF(AND(AQ302&gt;=1.5,AQ302&lt;2.5),"ACEPTABLE",IF(AQ302&gt;=5,"INEXISTENTE","DÉBIL")))</f>
        <v>ACEPTABLE</v>
      </c>
      <c r="AS302" s="357">
        <f t="shared" ref="AS302" si="1285">IF(R302=0,0,ROUND((R302*AQ302),0))</f>
        <v>8</v>
      </c>
      <c r="AT302" s="358" t="str">
        <f t="shared" ref="AT302" si="1286">IF(AS302&gt;=36,"GRAVE", IF(AS302&lt;=10, "LEVE", "MODERADO"))</f>
        <v>LEVE</v>
      </c>
      <c r="AU302" s="366" t="s">
        <v>1776</v>
      </c>
      <c r="AV302" s="367">
        <v>0</v>
      </c>
      <c r="AW302" s="275" t="s">
        <v>90</v>
      </c>
      <c r="AX302" s="275"/>
      <c r="AY302" s="159"/>
      <c r="AZ302" s="159"/>
      <c r="BA302" s="344"/>
      <c r="XAO302" s="314"/>
      <c r="XAP302" s="314"/>
      <c r="XAQ302" s="263"/>
      <c r="XAR302" s="312"/>
      <c r="XAS302" s="263"/>
      <c r="XAT302" s="314"/>
      <c r="XAU302" s="314"/>
      <c r="XAV302" s="314"/>
      <c r="XAW302" s="315"/>
      <c r="XAX302" s="314"/>
      <c r="XAY302" s="314"/>
      <c r="XAZ302" s="314"/>
      <c r="XBA302" s="314"/>
      <c r="XBB302" s="314"/>
      <c r="XBC302" s="314"/>
      <c r="XBD302" s="281"/>
      <c r="XBE302" s="316"/>
      <c r="XBF302" s="317"/>
      <c r="XBG302" s="314"/>
      <c r="XBH302" s="314"/>
      <c r="XBI302" s="314"/>
      <c r="XBJ302" s="314"/>
      <c r="XBK302" s="263"/>
      <c r="XBL302" s="312"/>
      <c r="XBM302" s="263"/>
      <c r="XBN302" s="314"/>
      <c r="XBO302" s="314"/>
      <c r="XBP302" s="314"/>
      <c r="XBQ302" s="315"/>
      <c r="XBR302" s="314"/>
      <c r="XBS302" s="314"/>
      <c r="XBT302" s="314"/>
      <c r="XBU302" s="314"/>
      <c r="XBV302" s="314"/>
      <c r="XBW302" s="281"/>
      <c r="XBX302" s="317"/>
      <c r="XBY302" s="314"/>
      <c r="XBZ302" s="314"/>
      <c r="XCA302" s="318"/>
      <c r="XCB302" s="312"/>
      <c r="XCC302" s="314"/>
      <c r="XCD302" s="314"/>
      <c r="XCE302" s="263"/>
      <c r="XCF302" s="312"/>
      <c r="XCG302" s="263"/>
      <c r="XCH302" s="314"/>
      <c r="XCI302" s="314"/>
      <c r="XCJ302" s="314"/>
      <c r="XCK302" s="315"/>
      <c r="XCL302" s="314"/>
      <c r="XCM302" s="314"/>
      <c r="XCN302" s="314"/>
      <c r="XCO302" s="314"/>
      <c r="XCP302" s="314"/>
      <c r="XCQ302" s="317"/>
      <c r="XCR302" s="314"/>
      <c r="XCS302" s="318"/>
      <c r="XCT302" s="286"/>
      <c r="XCW302" s="314"/>
      <c r="XCX302" s="314"/>
      <c r="XCY302" s="263"/>
      <c r="XCZ302" s="312"/>
      <c r="XDA302" s="263"/>
      <c r="XDB302" s="314"/>
      <c r="XDC302" s="314"/>
      <c r="XDD302" s="314"/>
      <c r="XDE302" s="315"/>
      <c r="XDF302" s="314"/>
      <c r="XDG302" s="314"/>
      <c r="XDH302" s="314"/>
      <c r="XDI302" s="314"/>
      <c r="XDJ302" s="314"/>
      <c r="XDK302" s="314"/>
      <c r="XDL302" s="286"/>
      <c r="XDQ302" s="314"/>
      <c r="XDR302" s="314"/>
      <c r="XDS302" s="263"/>
      <c r="XDT302" s="312"/>
      <c r="XDU302" s="263"/>
      <c r="XDV302" s="314"/>
      <c r="XDW302" s="314"/>
      <c r="XDX302" s="314"/>
      <c r="XDY302" s="315"/>
      <c r="XDZ302" s="314"/>
      <c r="XEA302" s="314"/>
      <c r="XEB302" s="314"/>
      <c r="XEC302" s="314"/>
      <c r="XED302" s="314"/>
      <c r="XEE302" s="286"/>
      <c r="XEK302" s="314"/>
      <c r="XEL302" s="314"/>
      <c r="XEM302" s="263"/>
      <c r="XEN302" s="312"/>
      <c r="XEO302" s="263"/>
      <c r="XEP302" s="314"/>
      <c r="XEQ302" s="314"/>
      <c r="XER302" s="314"/>
      <c r="XES302" s="315"/>
      <c r="XET302" s="314"/>
      <c r="XEU302" s="314"/>
      <c r="XEV302" s="314"/>
      <c r="XEW302" s="314"/>
      <c r="XEX302" s="314"/>
    </row>
    <row r="303" spans="1:53 16265:16378" ht="40.5" hidden="1" customHeight="1" x14ac:dyDescent="0.2">
      <c r="A303" s="362"/>
      <c r="B303" s="363"/>
      <c r="C303" s="356"/>
      <c r="D303" s="359"/>
      <c r="E303" s="356"/>
      <c r="F303" s="364"/>
      <c r="G303" s="275" t="s">
        <v>271</v>
      </c>
      <c r="H303" s="275" t="s">
        <v>38</v>
      </c>
      <c r="I303" s="161" t="s">
        <v>1777</v>
      </c>
      <c r="J303" s="364"/>
      <c r="K303" s="363"/>
      <c r="L303" s="363"/>
      <c r="M303" s="363"/>
      <c r="N303" s="364"/>
      <c r="O303" s="365"/>
      <c r="P303" s="364"/>
      <c r="Q303" s="365"/>
      <c r="R303" s="365"/>
      <c r="S303" s="162" t="s">
        <v>327</v>
      </c>
      <c r="T303" s="334">
        <f t="shared" si="1134"/>
        <v>1</v>
      </c>
      <c r="U303" s="356"/>
      <c r="V303" s="356"/>
      <c r="W303" s="275" t="s">
        <v>1778</v>
      </c>
      <c r="X303" s="364"/>
      <c r="Y303" s="368"/>
      <c r="Z303" s="335">
        <f t="shared" si="1135"/>
        <v>4</v>
      </c>
      <c r="AA303" s="275" t="s">
        <v>330</v>
      </c>
      <c r="AB303" s="275"/>
      <c r="AC303" s="368"/>
      <c r="AD303" s="356"/>
      <c r="AE303" s="336">
        <f t="shared" si="1136"/>
        <v>1</v>
      </c>
      <c r="AF303" s="275" t="s">
        <v>307</v>
      </c>
      <c r="AG303" s="275" t="s">
        <v>1765</v>
      </c>
      <c r="AH303" s="368"/>
      <c r="AI303" s="356"/>
      <c r="AJ303" s="336">
        <f t="shared" si="1137"/>
        <v>1</v>
      </c>
      <c r="AK303" s="275" t="s">
        <v>304</v>
      </c>
      <c r="AL303" s="275" t="s">
        <v>318</v>
      </c>
      <c r="AM303" s="368"/>
      <c r="AN303" s="356"/>
      <c r="AO303" s="336">
        <f t="shared" si="1138"/>
        <v>1</v>
      </c>
      <c r="AP303" s="275" t="s">
        <v>592</v>
      </c>
      <c r="AQ303" s="356"/>
      <c r="AR303" s="356"/>
      <c r="AS303" s="357"/>
      <c r="AT303" s="358"/>
      <c r="AU303" s="366"/>
      <c r="AV303" s="366"/>
      <c r="AW303" s="275" t="s">
        <v>90</v>
      </c>
      <c r="AX303" s="275"/>
      <c r="AY303" s="159"/>
      <c r="AZ303" s="159"/>
      <c r="BA303" s="344"/>
      <c r="XAO303" s="314"/>
      <c r="XAP303" s="314"/>
      <c r="XAQ303" s="263"/>
      <c r="XAR303" s="312"/>
      <c r="XAS303" s="263"/>
      <c r="XAT303" s="314"/>
      <c r="XAU303" s="314"/>
      <c r="XAV303" s="314"/>
      <c r="XAW303" s="315"/>
      <c r="XAX303" s="314"/>
      <c r="XAY303" s="314"/>
      <c r="XAZ303" s="314"/>
      <c r="XBA303" s="314"/>
      <c r="XBB303" s="314"/>
      <c r="XBC303" s="314"/>
      <c r="XBD303" s="281"/>
      <c r="XBE303" s="316"/>
      <c r="XBF303" s="317"/>
      <c r="XBG303" s="314"/>
      <c r="XBH303" s="314"/>
      <c r="XBI303" s="314"/>
      <c r="XBJ303" s="314"/>
      <c r="XBK303" s="263"/>
      <c r="XBL303" s="312"/>
      <c r="XBM303" s="263"/>
      <c r="XBN303" s="314"/>
      <c r="XBO303" s="314"/>
      <c r="XBP303" s="314"/>
      <c r="XBQ303" s="315"/>
      <c r="XBR303" s="314"/>
      <c r="XBS303" s="314"/>
      <c r="XBT303" s="314"/>
      <c r="XBU303" s="314"/>
      <c r="XBV303" s="314"/>
      <c r="XBW303" s="281"/>
      <c r="XBX303" s="317"/>
      <c r="XBY303" s="314"/>
      <c r="XBZ303" s="314"/>
      <c r="XCA303" s="318"/>
      <c r="XCB303" s="312"/>
      <c r="XCC303" s="314"/>
      <c r="XCD303" s="314"/>
      <c r="XCE303" s="263"/>
      <c r="XCF303" s="312"/>
      <c r="XCG303" s="263"/>
      <c r="XCH303" s="314"/>
      <c r="XCI303" s="314"/>
      <c r="XCJ303" s="314"/>
      <c r="XCK303" s="315"/>
      <c r="XCL303" s="314"/>
      <c r="XCM303" s="314"/>
      <c r="XCN303" s="314"/>
      <c r="XCO303" s="314"/>
      <c r="XCP303" s="314"/>
      <c r="XCQ303" s="317"/>
      <c r="XCR303" s="314"/>
      <c r="XCS303" s="318"/>
      <c r="XCT303" s="286"/>
      <c r="XCW303" s="314"/>
      <c r="XCX303" s="314"/>
      <c r="XCY303" s="263"/>
      <c r="XCZ303" s="312"/>
      <c r="XDA303" s="263"/>
      <c r="XDB303" s="314"/>
      <c r="XDC303" s="314"/>
      <c r="XDD303" s="314"/>
      <c r="XDE303" s="315"/>
      <c r="XDF303" s="314"/>
      <c r="XDG303" s="314"/>
      <c r="XDH303" s="314"/>
      <c r="XDI303" s="314"/>
      <c r="XDJ303" s="314"/>
      <c r="XDK303" s="314"/>
      <c r="XDL303" s="286"/>
      <c r="XDQ303" s="314"/>
      <c r="XDR303" s="314"/>
      <c r="XDS303" s="263"/>
      <c r="XDT303" s="312"/>
      <c r="XDU303" s="263"/>
      <c r="XDV303" s="314"/>
      <c r="XDW303" s="314"/>
      <c r="XDX303" s="314"/>
      <c r="XDY303" s="315"/>
      <c r="XDZ303" s="314"/>
      <c r="XEA303" s="314"/>
      <c r="XEB303" s="314"/>
      <c r="XEC303" s="314"/>
      <c r="XED303" s="314"/>
      <c r="XEE303" s="286"/>
      <c r="XEK303" s="314"/>
      <c r="XEL303" s="314"/>
      <c r="XEM303" s="263"/>
      <c r="XEN303" s="312"/>
      <c r="XEO303" s="263"/>
      <c r="XEP303" s="314"/>
      <c r="XEQ303" s="314"/>
      <c r="XER303" s="314"/>
      <c r="XES303" s="315"/>
      <c r="XET303" s="314"/>
      <c r="XEU303" s="314"/>
      <c r="XEV303" s="314"/>
      <c r="XEW303" s="314"/>
      <c r="XEX303" s="314"/>
    </row>
    <row r="304" spans="1:53 16265:16378" ht="40.5" hidden="1" customHeight="1" x14ac:dyDescent="0.2">
      <c r="A304" s="362"/>
      <c r="B304" s="363"/>
      <c r="C304" s="356"/>
      <c r="D304" s="359"/>
      <c r="E304" s="356"/>
      <c r="F304" s="364"/>
      <c r="G304" s="275"/>
      <c r="H304" s="275"/>
      <c r="I304" s="161"/>
      <c r="J304" s="364"/>
      <c r="K304" s="363"/>
      <c r="L304" s="363"/>
      <c r="M304" s="363"/>
      <c r="N304" s="364"/>
      <c r="O304" s="365"/>
      <c r="P304" s="364"/>
      <c r="Q304" s="365"/>
      <c r="R304" s="365"/>
      <c r="S304" s="162"/>
      <c r="T304" s="334">
        <f t="shared" si="1134"/>
        <v>0</v>
      </c>
      <c r="U304" s="356"/>
      <c r="V304" s="356"/>
      <c r="W304" s="275"/>
      <c r="X304" s="364"/>
      <c r="Y304" s="368"/>
      <c r="Z304" s="335">
        <f t="shared" si="1135"/>
        <v>0</v>
      </c>
      <c r="AA304" s="275"/>
      <c r="AB304" s="275"/>
      <c r="AC304" s="368"/>
      <c r="AD304" s="356"/>
      <c r="AE304" s="336">
        <f t="shared" si="1136"/>
        <v>0</v>
      </c>
      <c r="AF304" s="275"/>
      <c r="AG304" s="275"/>
      <c r="AH304" s="368"/>
      <c r="AI304" s="356"/>
      <c r="AJ304" s="336">
        <f t="shared" si="1137"/>
        <v>0</v>
      </c>
      <c r="AK304" s="275"/>
      <c r="AL304" s="275"/>
      <c r="AM304" s="368"/>
      <c r="AN304" s="356"/>
      <c r="AO304" s="336">
        <f t="shared" si="1138"/>
        <v>0</v>
      </c>
      <c r="AP304" s="275"/>
      <c r="AQ304" s="356"/>
      <c r="AR304" s="356"/>
      <c r="AS304" s="357"/>
      <c r="AT304" s="358"/>
      <c r="AU304" s="366"/>
      <c r="AV304" s="366"/>
      <c r="AW304" s="275" t="s">
        <v>90</v>
      </c>
      <c r="AX304" s="275"/>
      <c r="AY304" s="159"/>
      <c r="AZ304" s="159"/>
      <c r="BA304" s="344"/>
      <c r="XAO304" s="314"/>
      <c r="XAP304" s="314"/>
      <c r="XAQ304" s="263"/>
      <c r="XAR304" s="312"/>
      <c r="XAS304" s="263"/>
      <c r="XAT304" s="314"/>
      <c r="XAU304" s="314"/>
      <c r="XAV304" s="314"/>
      <c r="XAW304" s="315"/>
      <c r="XAX304" s="314"/>
      <c r="XAY304" s="314"/>
      <c r="XAZ304" s="314"/>
      <c r="XBA304" s="314"/>
      <c r="XBB304" s="314"/>
      <c r="XBC304" s="314"/>
      <c r="XBD304" s="281"/>
      <c r="XBE304" s="316"/>
      <c r="XBF304" s="317"/>
      <c r="XBG304" s="314"/>
      <c r="XBH304" s="314"/>
      <c r="XBI304" s="314"/>
      <c r="XBJ304" s="314"/>
      <c r="XBK304" s="263"/>
      <c r="XBL304" s="312"/>
      <c r="XBM304" s="263"/>
      <c r="XBN304" s="314"/>
      <c r="XBO304" s="314"/>
      <c r="XBP304" s="314"/>
      <c r="XBQ304" s="315"/>
      <c r="XBR304" s="314"/>
      <c r="XBS304" s="314"/>
      <c r="XBT304" s="314"/>
      <c r="XBU304" s="314"/>
      <c r="XBV304" s="314"/>
      <c r="XBW304" s="281"/>
      <c r="XBX304" s="317"/>
      <c r="XBY304" s="314"/>
      <c r="XBZ304" s="314"/>
      <c r="XCA304" s="318"/>
      <c r="XCB304" s="312"/>
      <c r="XCC304" s="314"/>
      <c r="XCD304" s="314"/>
      <c r="XCE304" s="263"/>
      <c r="XCF304" s="312"/>
      <c r="XCG304" s="263"/>
      <c r="XCH304" s="314"/>
      <c r="XCI304" s="314"/>
      <c r="XCJ304" s="314"/>
      <c r="XCK304" s="315"/>
      <c r="XCL304" s="314"/>
      <c r="XCM304" s="314"/>
      <c r="XCN304" s="314"/>
      <c r="XCO304" s="314"/>
      <c r="XCP304" s="314"/>
      <c r="XCQ304" s="317"/>
      <c r="XCR304" s="314"/>
      <c r="XCS304" s="318"/>
      <c r="XCT304" s="286"/>
      <c r="XCW304" s="314"/>
      <c r="XCX304" s="314"/>
      <c r="XCY304" s="263"/>
      <c r="XCZ304" s="312"/>
      <c r="XDA304" s="263"/>
      <c r="XDB304" s="314"/>
      <c r="XDC304" s="314"/>
      <c r="XDD304" s="314"/>
      <c r="XDE304" s="315"/>
      <c r="XDF304" s="314"/>
      <c r="XDG304" s="314"/>
      <c r="XDH304" s="314"/>
      <c r="XDI304" s="314"/>
      <c r="XDJ304" s="314"/>
      <c r="XDK304" s="314"/>
      <c r="XDL304" s="286"/>
      <c r="XDQ304" s="314"/>
      <c r="XDR304" s="314"/>
      <c r="XDS304" s="263"/>
      <c r="XDT304" s="312"/>
      <c r="XDU304" s="263"/>
      <c r="XDV304" s="314"/>
      <c r="XDW304" s="314"/>
      <c r="XDX304" s="314"/>
      <c r="XDY304" s="315"/>
      <c r="XDZ304" s="314"/>
      <c r="XEA304" s="314"/>
      <c r="XEB304" s="314"/>
      <c r="XEC304" s="314"/>
      <c r="XED304" s="314"/>
      <c r="XEE304" s="286"/>
      <c r="XEK304" s="314"/>
      <c r="XEL304" s="314"/>
      <c r="XEM304" s="263"/>
      <c r="XEN304" s="312"/>
      <c r="XEO304" s="263"/>
      <c r="XEP304" s="314"/>
      <c r="XEQ304" s="314"/>
      <c r="XER304" s="314"/>
      <c r="XES304" s="315"/>
      <c r="XET304" s="314"/>
      <c r="XEU304" s="314"/>
      <c r="XEV304" s="314"/>
      <c r="XEW304" s="314"/>
      <c r="XEX304" s="314"/>
    </row>
    <row r="305" spans="1:53 16265:16378" ht="40.5" hidden="1" customHeight="1" x14ac:dyDescent="0.2">
      <c r="A305" s="362">
        <v>99</v>
      </c>
      <c r="B305" s="363" t="s">
        <v>257</v>
      </c>
      <c r="C305" s="356" t="str">
        <f>+VLOOKUP(B305,$A$770:$B$812,2,0)</f>
        <v>GLORIA INÉS HINCAPIÉ</v>
      </c>
      <c r="D305" s="359" t="s">
        <v>171</v>
      </c>
      <c r="E305" s="356" t="str">
        <f>IF(D305=$D$740,$E$740,IF(D305=$D$741,$E$741,IF(D305=$D$742,$E$742,IF(D305=$D$743,$E$743,IF(D305=$D$744,$E$744,IF(D305=$D$745,$E$745,IF(D305=$D$746,$E$746,IF(D305=$D$747,$E$747,IF(D305=$D$748,$E$748,IF(D305=$D$749,$E$749,IF(D305=VICERRECTORÍA_ACADÉMICA_,$BF$740,IF(D305=_VICERRECTORÍA_INVESTIGACIONES_INNOVACIÓN_Y_EXTENSIÓN_,$BF$741,IF(D305=PLANEACIÓN_,$BF$742,IF(D305=VICERRECTORÍA_ADMINISTRATIVA_FINANCIERA_,$BF$743,IF(D305=VICERRECTORÍA_RESPONSABILIDAD_SOCIAL_Y_BIENESTAR_UNIVERSITARIO_PDI,$BF$744)))))))))))))))</f>
        <v>Promover y facilitar la interacción con la sociedad contribuyendo a la satisfacción de sus demandas, mediante servicios especializados, programas de educación continuada y de proyección social.</v>
      </c>
      <c r="F305" s="364" t="s">
        <v>276</v>
      </c>
      <c r="G305" s="275" t="s">
        <v>271</v>
      </c>
      <c r="H305" s="275" t="s">
        <v>37</v>
      </c>
      <c r="I305" s="275" t="s">
        <v>1779</v>
      </c>
      <c r="J305" s="364" t="s">
        <v>106</v>
      </c>
      <c r="K305" s="363" t="s">
        <v>1780</v>
      </c>
      <c r="L305" s="363" t="s">
        <v>1781</v>
      </c>
      <c r="M305" s="363" t="s">
        <v>1782</v>
      </c>
      <c r="N305" s="364" t="s">
        <v>128</v>
      </c>
      <c r="O305" s="365">
        <f t="shared" ref="O305" si="1287">IF(N305="ALTA",5,IF(N305="MEDIO ALTA",4,IF(N305="MEDIA",3,IF(N305="MEDIO BAJA",2,IF(N305="BAJA",1,0)))))</f>
        <v>1</v>
      </c>
      <c r="P305" s="364" t="s">
        <v>144</v>
      </c>
      <c r="Q305" s="365">
        <f t="shared" si="1263"/>
        <v>4</v>
      </c>
      <c r="R305" s="365">
        <f>Q305*O305</f>
        <v>4</v>
      </c>
      <c r="S305" s="162" t="s">
        <v>327</v>
      </c>
      <c r="T305" s="334">
        <f t="shared" si="1134"/>
        <v>1</v>
      </c>
      <c r="U305" s="356">
        <f t="shared" si="1121"/>
        <v>1</v>
      </c>
      <c r="V305" s="356">
        <f t="shared" si="1175"/>
        <v>0.6</v>
      </c>
      <c r="W305" s="275" t="s">
        <v>1783</v>
      </c>
      <c r="X305" s="364">
        <f>IF(S305="No_existen",5*$X$10,Y305*$X$10)</f>
        <v>0.15000000000000002</v>
      </c>
      <c r="Y305" s="368">
        <f t="shared" ref="Y305" si="1288">ROUND(AVERAGEIF(Z305:Z307,"&gt;0"),0)</f>
        <v>3</v>
      </c>
      <c r="Z305" s="335">
        <f t="shared" si="1135"/>
        <v>2</v>
      </c>
      <c r="AA305" s="275" t="s">
        <v>331</v>
      </c>
      <c r="AB305" s="275"/>
      <c r="AC305" s="368">
        <f t="shared" ref="AC305" si="1289">IF(S305="No_existen",5*$AC$10,AD305*$AC$10)</f>
        <v>0.15</v>
      </c>
      <c r="AD305" s="356">
        <f t="shared" ref="AD305" si="1290">ROUND(AVERAGEIF(AE305:AE307,"&gt;0"),0)</f>
        <v>1</v>
      </c>
      <c r="AE305" s="336">
        <f t="shared" si="1136"/>
        <v>1</v>
      </c>
      <c r="AF305" s="275" t="s">
        <v>307</v>
      </c>
      <c r="AG305" s="275" t="s">
        <v>1765</v>
      </c>
      <c r="AH305" s="368">
        <f t="shared" ref="AH305" si="1291">IF(S305="No_existen",5*$AH$10,AI305*$AH$10)</f>
        <v>0.1</v>
      </c>
      <c r="AI305" s="356">
        <f t="shared" ref="AI305" si="1292">ROUND(AVERAGEIF(AJ305:AJ307,"&gt;0"),0)</f>
        <v>1</v>
      </c>
      <c r="AJ305" s="336">
        <f t="shared" si="1137"/>
        <v>1</v>
      </c>
      <c r="AK305" s="275" t="s">
        <v>304</v>
      </c>
      <c r="AL305" s="275" t="s">
        <v>318</v>
      </c>
      <c r="AM305" s="368">
        <f t="shared" ref="AM305" si="1293">IF(S305="No_existen",5*$AM$10,AN305*$AM$10)</f>
        <v>0.1</v>
      </c>
      <c r="AN305" s="356">
        <f t="shared" ref="AN305" si="1294">ROUND(AVERAGEIF(AO305:AO307,"&gt;0"),0)</f>
        <v>1</v>
      </c>
      <c r="AO305" s="336">
        <f t="shared" si="1138"/>
        <v>1</v>
      </c>
      <c r="AP305" s="275" t="s">
        <v>592</v>
      </c>
      <c r="AQ305" s="356">
        <f t="shared" ref="AQ305" si="1295">ROUND(AVERAGE(U305,Y305,AD305,AI305,AN305),0)</f>
        <v>1</v>
      </c>
      <c r="AR305" s="356" t="str">
        <f t="shared" ref="AR305" si="1296">IF(AQ305&lt;1.5,"FUERTE",IF(AND(AQ305&gt;=1.5,AQ305&lt;2.5),"ACEPTABLE",IF(AQ305&gt;=5,"INEXISTENTE","DÉBIL")))</f>
        <v>FUERTE</v>
      </c>
      <c r="AS305" s="357">
        <f t="shared" ref="AS305" si="1297">IF(R305=0,0,ROUND((R305*AQ305),0))</f>
        <v>4</v>
      </c>
      <c r="AT305" s="358" t="str">
        <f t="shared" ref="AT305" si="1298">IF(AS305&gt;=36,"GRAVE", IF(AS305&lt;=10, "LEVE", "MODERADO"))</f>
        <v>LEVE</v>
      </c>
      <c r="AU305" s="366" t="s">
        <v>1784</v>
      </c>
      <c r="AV305" s="367">
        <v>0</v>
      </c>
      <c r="AW305" s="275" t="s">
        <v>90</v>
      </c>
      <c r="AX305" s="275"/>
      <c r="AY305" s="159"/>
      <c r="AZ305" s="159"/>
      <c r="BA305" s="344"/>
      <c r="XAO305" s="314"/>
      <c r="XAP305" s="314"/>
      <c r="XAQ305" s="263"/>
      <c r="XAR305" s="312"/>
      <c r="XAS305" s="263"/>
      <c r="XAT305" s="314"/>
      <c r="XAU305" s="314"/>
      <c r="XAV305" s="314"/>
      <c r="XAW305" s="315"/>
      <c r="XAX305" s="314"/>
      <c r="XAY305" s="314"/>
      <c r="XAZ305" s="314"/>
      <c r="XBA305" s="314"/>
      <c r="XBB305" s="314"/>
      <c r="XBC305" s="314"/>
      <c r="XBD305" s="281"/>
      <c r="XBE305" s="316"/>
      <c r="XBF305" s="317"/>
      <c r="XBG305" s="314"/>
      <c r="XBH305" s="314"/>
      <c r="XBI305" s="314"/>
      <c r="XBJ305" s="314"/>
      <c r="XBK305" s="263"/>
      <c r="XBL305" s="312"/>
      <c r="XBM305" s="263"/>
      <c r="XBN305" s="314"/>
      <c r="XBO305" s="314"/>
      <c r="XBP305" s="314"/>
      <c r="XBQ305" s="315"/>
      <c r="XBR305" s="314"/>
      <c r="XBS305" s="314"/>
      <c r="XBT305" s="314"/>
      <c r="XBU305" s="314"/>
      <c r="XBV305" s="314"/>
      <c r="XBW305" s="281"/>
      <c r="XBX305" s="317"/>
      <c r="XBY305" s="314"/>
      <c r="XBZ305" s="314"/>
      <c r="XCA305" s="318"/>
      <c r="XCB305" s="312"/>
      <c r="XCC305" s="314"/>
      <c r="XCD305" s="314"/>
      <c r="XCE305" s="263"/>
      <c r="XCF305" s="312"/>
      <c r="XCG305" s="263"/>
      <c r="XCH305" s="314"/>
      <c r="XCI305" s="314"/>
      <c r="XCJ305" s="314"/>
      <c r="XCK305" s="315"/>
      <c r="XCL305" s="314"/>
      <c r="XCM305" s="314"/>
      <c r="XCN305" s="314"/>
      <c r="XCO305" s="314"/>
      <c r="XCP305" s="314"/>
      <c r="XCQ305" s="317"/>
      <c r="XCR305" s="314"/>
      <c r="XCS305" s="318"/>
      <c r="XCT305" s="286"/>
      <c r="XCW305" s="314"/>
      <c r="XCX305" s="314"/>
      <c r="XCY305" s="263"/>
      <c r="XCZ305" s="312"/>
      <c r="XDA305" s="263"/>
      <c r="XDB305" s="314"/>
      <c r="XDC305" s="314"/>
      <c r="XDD305" s="314"/>
      <c r="XDE305" s="315"/>
      <c r="XDF305" s="314"/>
      <c r="XDG305" s="314"/>
      <c r="XDH305" s="314"/>
      <c r="XDI305" s="314"/>
      <c r="XDJ305" s="314"/>
      <c r="XDK305" s="314"/>
      <c r="XDL305" s="286"/>
      <c r="XDQ305" s="314"/>
      <c r="XDR305" s="314"/>
      <c r="XDS305" s="263"/>
      <c r="XDT305" s="312"/>
      <c r="XDU305" s="263"/>
      <c r="XDV305" s="314"/>
      <c r="XDW305" s="314"/>
      <c r="XDX305" s="314"/>
      <c r="XDY305" s="315"/>
      <c r="XDZ305" s="314"/>
      <c r="XEA305" s="314"/>
      <c r="XEB305" s="314"/>
      <c r="XEC305" s="314"/>
      <c r="XED305" s="314"/>
      <c r="XEE305" s="286"/>
      <c r="XEK305" s="314"/>
      <c r="XEL305" s="314"/>
      <c r="XEM305" s="263"/>
      <c r="XEN305" s="312"/>
      <c r="XEO305" s="263"/>
      <c r="XEP305" s="314"/>
      <c r="XEQ305" s="314"/>
      <c r="XER305" s="314"/>
      <c r="XES305" s="315"/>
      <c r="XET305" s="314"/>
      <c r="XEU305" s="314"/>
      <c r="XEV305" s="314"/>
      <c r="XEW305" s="314"/>
      <c r="XEX305" s="314"/>
    </row>
    <row r="306" spans="1:53 16265:16378" ht="40.5" hidden="1" customHeight="1" x14ac:dyDescent="0.2">
      <c r="A306" s="362"/>
      <c r="B306" s="363"/>
      <c r="C306" s="356"/>
      <c r="D306" s="359"/>
      <c r="E306" s="356"/>
      <c r="F306" s="364"/>
      <c r="G306" s="275" t="s">
        <v>271</v>
      </c>
      <c r="H306" s="275" t="s">
        <v>37</v>
      </c>
      <c r="I306" s="275" t="s">
        <v>1785</v>
      </c>
      <c r="J306" s="364"/>
      <c r="K306" s="363"/>
      <c r="L306" s="363"/>
      <c r="M306" s="363"/>
      <c r="N306" s="364"/>
      <c r="O306" s="365"/>
      <c r="P306" s="364"/>
      <c r="Q306" s="365"/>
      <c r="R306" s="365"/>
      <c r="S306" s="162" t="s">
        <v>327</v>
      </c>
      <c r="T306" s="334">
        <f t="shared" si="1134"/>
        <v>1</v>
      </c>
      <c r="U306" s="356"/>
      <c r="V306" s="356"/>
      <c r="W306" s="275" t="s">
        <v>1786</v>
      </c>
      <c r="X306" s="364"/>
      <c r="Y306" s="368"/>
      <c r="Z306" s="335">
        <f t="shared" si="1135"/>
        <v>4</v>
      </c>
      <c r="AA306" s="275" t="s">
        <v>330</v>
      </c>
      <c r="AB306" s="275"/>
      <c r="AC306" s="368"/>
      <c r="AD306" s="356"/>
      <c r="AE306" s="336">
        <f t="shared" si="1136"/>
        <v>1</v>
      </c>
      <c r="AF306" s="275" t="s">
        <v>307</v>
      </c>
      <c r="AG306" s="275" t="s">
        <v>1754</v>
      </c>
      <c r="AH306" s="368"/>
      <c r="AI306" s="356"/>
      <c r="AJ306" s="336">
        <f t="shared" si="1137"/>
        <v>1</v>
      </c>
      <c r="AK306" s="275" t="s">
        <v>304</v>
      </c>
      <c r="AL306" s="275" t="s">
        <v>318</v>
      </c>
      <c r="AM306" s="368"/>
      <c r="AN306" s="356"/>
      <c r="AO306" s="336">
        <f t="shared" si="1138"/>
        <v>1</v>
      </c>
      <c r="AP306" s="275" t="s">
        <v>592</v>
      </c>
      <c r="AQ306" s="356"/>
      <c r="AR306" s="356"/>
      <c r="AS306" s="357"/>
      <c r="AT306" s="358"/>
      <c r="AU306" s="366"/>
      <c r="AV306" s="366"/>
      <c r="AW306" s="275" t="s">
        <v>90</v>
      </c>
      <c r="AX306" s="275"/>
      <c r="AY306" s="159"/>
      <c r="AZ306" s="159"/>
      <c r="BA306" s="344"/>
      <c r="XAO306" s="314"/>
      <c r="XAP306" s="314"/>
      <c r="XAQ306" s="263"/>
      <c r="XAR306" s="312"/>
      <c r="XAS306" s="263"/>
      <c r="XAT306" s="314"/>
      <c r="XAU306" s="314"/>
      <c r="XAV306" s="314"/>
      <c r="XAW306" s="315"/>
      <c r="XAX306" s="314"/>
      <c r="XAY306" s="314"/>
      <c r="XAZ306" s="314"/>
      <c r="XBA306" s="314"/>
      <c r="XBB306" s="314"/>
      <c r="XBC306" s="314"/>
      <c r="XBD306" s="281"/>
      <c r="XBE306" s="316"/>
      <c r="XBF306" s="317"/>
      <c r="XBG306" s="314"/>
      <c r="XBH306" s="314"/>
      <c r="XBI306" s="314"/>
      <c r="XBJ306" s="314"/>
      <c r="XBK306" s="263"/>
      <c r="XBL306" s="312"/>
      <c r="XBM306" s="263"/>
      <c r="XBN306" s="314"/>
      <c r="XBO306" s="314"/>
      <c r="XBP306" s="314"/>
      <c r="XBQ306" s="315"/>
      <c r="XBR306" s="314"/>
      <c r="XBS306" s="314"/>
      <c r="XBT306" s="314"/>
      <c r="XBU306" s="314"/>
      <c r="XBV306" s="314"/>
      <c r="XBW306" s="281"/>
      <c r="XBX306" s="317"/>
      <c r="XBY306" s="314"/>
      <c r="XBZ306" s="314"/>
      <c r="XCA306" s="318"/>
      <c r="XCB306" s="312"/>
      <c r="XCC306" s="314"/>
      <c r="XCD306" s="314"/>
      <c r="XCE306" s="263"/>
      <c r="XCF306" s="312"/>
      <c r="XCG306" s="263"/>
      <c r="XCH306" s="314"/>
      <c r="XCI306" s="314"/>
      <c r="XCJ306" s="314"/>
      <c r="XCK306" s="315"/>
      <c r="XCL306" s="314"/>
      <c r="XCM306" s="314"/>
      <c r="XCN306" s="314"/>
      <c r="XCO306" s="314"/>
      <c r="XCP306" s="314"/>
      <c r="XCQ306" s="317"/>
      <c r="XCR306" s="314"/>
      <c r="XCS306" s="318"/>
      <c r="XCT306" s="286"/>
      <c r="XCW306" s="314"/>
      <c r="XCX306" s="314"/>
      <c r="XCY306" s="263"/>
      <c r="XCZ306" s="312"/>
      <c r="XDA306" s="263"/>
      <c r="XDB306" s="314"/>
      <c r="XDC306" s="314"/>
      <c r="XDD306" s="314"/>
      <c r="XDE306" s="315"/>
      <c r="XDF306" s="314"/>
      <c r="XDG306" s="314"/>
      <c r="XDH306" s="314"/>
      <c r="XDI306" s="314"/>
      <c r="XDJ306" s="314"/>
      <c r="XDK306" s="314"/>
      <c r="XDL306" s="286"/>
      <c r="XDQ306" s="314"/>
      <c r="XDR306" s="314"/>
      <c r="XDS306" s="263"/>
      <c r="XDT306" s="312"/>
      <c r="XDU306" s="263"/>
      <c r="XDV306" s="314"/>
      <c r="XDW306" s="314"/>
      <c r="XDX306" s="314"/>
      <c r="XDY306" s="315"/>
      <c r="XDZ306" s="314"/>
      <c r="XEA306" s="314"/>
      <c r="XEB306" s="314"/>
      <c r="XEC306" s="314"/>
      <c r="XED306" s="314"/>
      <c r="XEE306" s="286"/>
      <c r="XEK306" s="314"/>
      <c r="XEL306" s="314"/>
      <c r="XEM306" s="263"/>
      <c r="XEN306" s="312"/>
      <c r="XEO306" s="263"/>
      <c r="XEP306" s="314"/>
      <c r="XEQ306" s="314"/>
      <c r="XER306" s="314"/>
      <c r="XES306" s="315"/>
      <c r="XET306" s="314"/>
      <c r="XEU306" s="314"/>
      <c r="XEV306" s="314"/>
      <c r="XEW306" s="314"/>
      <c r="XEX306" s="314"/>
    </row>
    <row r="307" spans="1:53 16265:16378" ht="40.5" hidden="1" customHeight="1" x14ac:dyDescent="0.2">
      <c r="A307" s="362"/>
      <c r="B307" s="363"/>
      <c r="C307" s="356"/>
      <c r="D307" s="359"/>
      <c r="E307" s="356"/>
      <c r="F307" s="364"/>
      <c r="G307" s="275"/>
      <c r="H307" s="275"/>
      <c r="I307" s="161"/>
      <c r="J307" s="364"/>
      <c r="K307" s="363"/>
      <c r="L307" s="363"/>
      <c r="M307" s="363"/>
      <c r="N307" s="364"/>
      <c r="O307" s="365"/>
      <c r="P307" s="364"/>
      <c r="Q307" s="365"/>
      <c r="R307" s="365"/>
      <c r="S307" s="162"/>
      <c r="T307" s="334">
        <f t="shared" si="1134"/>
        <v>0</v>
      </c>
      <c r="U307" s="356"/>
      <c r="V307" s="356"/>
      <c r="W307" s="275"/>
      <c r="X307" s="364"/>
      <c r="Y307" s="368"/>
      <c r="Z307" s="335">
        <f t="shared" si="1135"/>
        <v>0</v>
      </c>
      <c r="AA307" s="275"/>
      <c r="AB307" s="275"/>
      <c r="AC307" s="368"/>
      <c r="AD307" s="356"/>
      <c r="AE307" s="336">
        <f t="shared" si="1136"/>
        <v>0</v>
      </c>
      <c r="AF307" s="275"/>
      <c r="AG307" s="275"/>
      <c r="AH307" s="368"/>
      <c r="AI307" s="356"/>
      <c r="AJ307" s="336">
        <f t="shared" si="1137"/>
        <v>0</v>
      </c>
      <c r="AK307" s="275"/>
      <c r="AL307" s="275"/>
      <c r="AM307" s="368"/>
      <c r="AN307" s="356"/>
      <c r="AO307" s="336">
        <f t="shared" si="1138"/>
        <v>0</v>
      </c>
      <c r="AP307" s="275"/>
      <c r="AQ307" s="356"/>
      <c r="AR307" s="356"/>
      <c r="AS307" s="357"/>
      <c r="AT307" s="358"/>
      <c r="AU307" s="366"/>
      <c r="AV307" s="366"/>
      <c r="AW307" s="275" t="s">
        <v>90</v>
      </c>
      <c r="AX307" s="275"/>
      <c r="AY307" s="159"/>
      <c r="AZ307" s="159"/>
      <c r="BA307" s="344"/>
      <c r="XAO307" s="314"/>
      <c r="XAP307" s="314"/>
      <c r="XAQ307" s="263"/>
      <c r="XAR307" s="312"/>
      <c r="XAS307" s="263"/>
      <c r="XAT307" s="314"/>
      <c r="XAU307" s="314"/>
      <c r="XAV307" s="314"/>
      <c r="XAW307" s="315"/>
      <c r="XAX307" s="314"/>
      <c r="XAY307" s="314"/>
      <c r="XAZ307" s="314"/>
      <c r="XBA307" s="314"/>
      <c r="XBB307" s="314"/>
      <c r="XBC307" s="314"/>
      <c r="XBD307" s="281"/>
      <c r="XBE307" s="316"/>
      <c r="XBF307" s="317"/>
      <c r="XBG307" s="314"/>
      <c r="XBH307" s="314"/>
      <c r="XBI307" s="314"/>
      <c r="XBJ307" s="314"/>
      <c r="XBK307" s="263"/>
      <c r="XBL307" s="312"/>
      <c r="XBM307" s="263"/>
      <c r="XBN307" s="314"/>
      <c r="XBO307" s="314"/>
      <c r="XBP307" s="314"/>
      <c r="XBQ307" s="315"/>
      <c r="XBR307" s="314"/>
      <c r="XBS307" s="314"/>
      <c r="XBT307" s="314"/>
      <c r="XBU307" s="314"/>
      <c r="XBV307" s="314"/>
      <c r="XBW307" s="281"/>
      <c r="XBX307" s="317"/>
      <c r="XBY307" s="314"/>
      <c r="XBZ307" s="314"/>
      <c r="XCA307" s="318"/>
      <c r="XCB307" s="312"/>
      <c r="XCC307" s="314"/>
      <c r="XCD307" s="314"/>
      <c r="XCE307" s="263"/>
      <c r="XCF307" s="312"/>
      <c r="XCG307" s="263"/>
      <c r="XCH307" s="314"/>
      <c r="XCI307" s="314"/>
      <c r="XCJ307" s="314"/>
      <c r="XCK307" s="315"/>
      <c r="XCL307" s="314"/>
      <c r="XCM307" s="314"/>
      <c r="XCN307" s="314"/>
      <c r="XCO307" s="314"/>
      <c r="XCP307" s="314"/>
      <c r="XCQ307" s="317"/>
      <c r="XCR307" s="314"/>
      <c r="XCS307" s="318"/>
      <c r="XCT307" s="286"/>
      <c r="XCW307" s="314"/>
      <c r="XCX307" s="314"/>
      <c r="XCY307" s="263"/>
      <c r="XCZ307" s="312"/>
      <c r="XDA307" s="263"/>
      <c r="XDB307" s="314"/>
      <c r="XDC307" s="314"/>
      <c r="XDD307" s="314"/>
      <c r="XDE307" s="315"/>
      <c r="XDF307" s="314"/>
      <c r="XDG307" s="314"/>
      <c r="XDH307" s="314"/>
      <c r="XDI307" s="314"/>
      <c r="XDJ307" s="314"/>
      <c r="XDK307" s="314"/>
      <c r="XDL307" s="286"/>
      <c r="XDQ307" s="314"/>
      <c r="XDR307" s="314"/>
      <c r="XDS307" s="263"/>
      <c r="XDT307" s="312"/>
      <c r="XDU307" s="263"/>
      <c r="XDV307" s="314"/>
      <c r="XDW307" s="314"/>
      <c r="XDX307" s="314"/>
      <c r="XDY307" s="315"/>
      <c r="XDZ307" s="314"/>
      <c r="XEA307" s="314"/>
      <c r="XEB307" s="314"/>
      <c r="XEC307" s="314"/>
      <c r="XED307" s="314"/>
      <c r="XEE307" s="286"/>
      <c r="XEK307" s="314"/>
      <c r="XEL307" s="314"/>
      <c r="XEM307" s="263"/>
      <c r="XEN307" s="312"/>
      <c r="XEO307" s="263"/>
      <c r="XEP307" s="314"/>
      <c r="XEQ307" s="314"/>
      <c r="XER307" s="314"/>
      <c r="XES307" s="315"/>
      <c r="XET307" s="314"/>
      <c r="XEU307" s="314"/>
      <c r="XEV307" s="314"/>
      <c r="XEW307" s="314"/>
      <c r="XEX307" s="314"/>
    </row>
    <row r="308" spans="1:53 16265:16378" ht="40.5" hidden="1" customHeight="1" x14ac:dyDescent="0.2">
      <c r="A308" s="362">
        <v>100</v>
      </c>
      <c r="B308" s="363" t="s">
        <v>257</v>
      </c>
      <c r="C308" s="356" t="str">
        <f>+VLOOKUP(B308,$A$770:$B$812,2,0)</f>
        <v>GLORIA INÉS HINCAPIÉ</v>
      </c>
      <c r="D308" s="359" t="s">
        <v>171</v>
      </c>
      <c r="E308" s="356" t="str">
        <f>IF(D308=$D$740,$E$740,IF(D308=$D$741,$E$741,IF(D308=$D$742,$E$742,IF(D308=$D$743,$E$743,IF(D308=$D$744,$E$744,IF(D308=$D$745,$E$745,IF(D308=$D$746,$E$746,IF(D308=$D$747,$E$747,IF(D308=$D$748,$E$748,IF(D308=$D$749,$E$749,IF(D308=VICERRECTORÍA_ACADÉMICA_,$BF$740,IF(D308=_VICERRECTORÍA_INVESTIGACIONES_INNOVACIÓN_Y_EXTENSIÓN_,$BF$741,IF(D308=PLANEACIÓN_,$BF$742,IF(D308=VICERRECTORÍA_ADMINISTRATIVA_FINANCIERA_,$BF$743,IF(D308=VICERRECTORÍA_RESPONSABILIDAD_SOCIAL_Y_BIENESTAR_UNIVERSITARIO_PDI,$BF$744)))))))))))))))</f>
        <v>Promover y facilitar la interacción con la sociedad contribuyendo a la satisfacción de sus demandas, mediante servicios especializados, programas de educación continuada y de proyección social.</v>
      </c>
      <c r="F308" s="364" t="s">
        <v>276</v>
      </c>
      <c r="G308" s="275" t="s">
        <v>271</v>
      </c>
      <c r="H308" s="275" t="s">
        <v>37</v>
      </c>
      <c r="I308" s="275" t="s">
        <v>1787</v>
      </c>
      <c r="J308" s="364" t="s">
        <v>106</v>
      </c>
      <c r="K308" s="363" t="s">
        <v>1788</v>
      </c>
      <c r="L308" s="363" t="s">
        <v>1789</v>
      </c>
      <c r="M308" s="363" t="s">
        <v>1790</v>
      </c>
      <c r="N308" s="364" t="s">
        <v>128</v>
      </c>
      <c r="O308" s="365">
        <f t="shared" ref="O308" si="1299">IF(N308="ALTA",5,IF(N308="MEDIO ALTA",4,IF(N308="MEDIA",3,IF(N308="MEDIO BAJA",2,IF(N308="BAJA",1,0)))))</f>
        <v>1</v>
      </c>
      <c r="P308" s="364" t="s">
        <v>144</v>
      </c>
      <c r="Q308" s="365">
        <f t="shared" ref="Q308" si="1300">IF(P308="ALTO",5,IF(P308="MEDIO ALTO",4,IF(P308="MEDIO",3,IF(P308="MEDIO BAJO",2,IF(P308="BAJO",1,0)))))</f>
        <v>4</v>
      </c>
      <c r="R308" s="365">
        <f t="shared" ref="R308:R314" si="1301">Q308*O308</f>
        <v>4</v>
      </c>
      <c r="S308" s="162" t="s">
        <v>327</v>
      </c>
      <c r="T308" s="334">
        <f t="shared" si="1134"/>
        <v>1</v>
      </c>
      <c r="U308" s="356">
        <f t="shared" si="1121"/>
        <v>1</v>
      </c>
      <c r="V308" s="356">
        <f t="shared" si="1175"/>
        <v>0.6</v>
      </c>
      <c r="W308" s="275" t="s">
        <v>1791</v>
      </c>
      <c r="X308" s="364">
        <f>IF(S308="No_existen",5*$X$10,Y308*$X$10)</f>
        <v>0.2</v>
      </c>
      <c r="Y308" s="368">
        <f t="shared" ref="Y308" si="1302">ROUND(AVERAGEIF(Z308:Z310,"&gt;0"),0)</f>
        <v>4</v>
      </c>
      <c r="Z308" s="335">
        <f t="shared" si="1135"/>
        <v>4</v>
      </c>
      <c r="AA308" s="275" t="s">
        <v>330</v>
      </c>
      <c r="AB308" s="275"/>
      <c r="AC308" s="368">
        <f t="shared" ref="AC308" si="1303">IF(S308="No_existen",5*$AC$10,AD308*$AC$10)</f>
        <v>0.15</v>
      </c>
      <c r="AD308" s="356">
        <f t="shared" ref="AD308" si="1304">ROUND(AVERAGEIF(AE308:AE310,"&gt;0"),0)</f>
        <v>1</v>
      </c>
      <c r="AE308" s="336">
        <f t="shared" si="1136"/>
        <v>1</v>
      </c>
      <c r="AF308" s="275" t="s">
        <v>307</v>
      </c>
      <c r="AG308" s="275" t="s">
        <v>1765</v>
      </c>
      <c r="AH308" s="368">
        <f t="shared" ref="AH308" si="1305">IF(S308="No_existen",5*$AH$10,AI308*$AH$10)</f>
        <v>0.1</v>
      </c>
      <c r="AI308" s="356">
        <f t="shared" ref="AI308" si="1306">ROUND(AVERAGEIF(AJ308:AJ310,"&gt;0"),0)</f>
        <v>1</v>
      </c>
      <c r="AJ308" s="336">
        <f t="shared" si="1137"/>
        <v>1</v>
      </c>
      <c r="AK308" s="275" t="s">
        <v>304</v>
      </c>
      <c r="AL308" s="275" t="s">
        <v>311</v>
      </c>
      <c r="AM308" s="368">
        <f t="shared" ref="AM308" si="1307">IF(S308="No_existen",5*$AM$10,AN308*$AM$10)</f>
        <v>0.1</v>
      </c>
      <c r="AN308" s="356">
        <f t="shared" ref="AN308" si="1308">ROUND(AVERAGEIF(AO308:AO310,"&gt;0"),0)</f>
        <v>1</v>
      </c>
      <c r="AO308" s="336">
        <f t="shared" si="1138"/>
        <v>1</v>
      </c>
      <c r="AP308" s="275" t="s">
        <v>592</v>
      </c>
      <c r="AQ308" s="356">
        <f t="shared" ref="AQ308" si="1309">ROUND(AVERAGE(U308,Y308,AD308,AI308,AN308),0)</f>
        <v>2</v>
      </c>
      <c r="AR308" s="356" t="str">
        <f t="shared" ref="AR308" si="1310">IF(AQ308&lt;1.5,"FUERTE",IF(AND(AQ308&gt;=1.5,AQ308&lt;2.5),"ACEPTABLE",IF(AQ308&gt;=5,"INEXISTENTE","DÉBIL")))</f>
        <v>ACEPTABLE</v>
      </c>
      <c r="AS308" s="357">
        <f t="shared" ref="AS308" si="1311">IF(R308=0,0,ROUND((R308*AQ308),0))</f>
        <v>8</v>
      </c>
      <c r="AT308" s="358" t="str">
        <f t="shared" ref="AT308" si="1312">IF(AS308&gt;=36,"GRAVE", IF(AS308&lt;=10, "LEVE", "MODERADO"))</f>
        <v>LEVE</v>
      </c>
      <c r="AU308" s="366" t="s">
        <v>1792</v>
      </c>
      <c r="AV308" s="367">
        <v>1</v>
      </c>
      <c r="AW308" s="275" t="s">
        <v>90</v>
      </c>
      <c r="AX308" s="275"/>
      <c r="AY308" s="159"/>
      <c r="AZ308" s="159"/>
      <c r="BA308" s="344"/>
      <c r="XAO308" s="314"/>
      <c r="XAP308" s="314"/>
      <c r="XAQ308" s="263"/>
      <c r="XAR308" s="312"/>
      <c r="XAS308" s="263"/>
      <c r="XAT308" s="314"/>
      <c r="XAU308" s="314"/>
      <c r="XAV308" s="314"/>
      <c r="XAW308" s="315"/>
      <c r="XAX308" s="314"/>
      <c r="XAY308" s="314"/>
      <c r="XAZ308" s="314"/>
      <c r="XBA308" s="314"/>
      <c r="XBB308" s="314"/>
      <c r="XBC308" s="314"/>
      <c r="XBD308" s="281"/>
      <c r="XBE308" s="316"/>
      <c r="XBF308" s="317"/>
      <c r="XBG308" s="314"/>
      <c r="XBH308" s="314"/>
      <c r="XBI308" s="314"/>
      <c r="XBJ308" s="314"/>
      <c r="XBK308" s="263"/>
      <c r="XBL308" s="312"/>
      <c r="XBM308" s="263"/>
      <c r="XBN308" s="314"/>
      <c r="XBO308" s="314"/>
      <c r="XBP308" s="314"/>
      <c r="XBQ308" s="315"/>
      <c r="XBR308" s="314"/>
      <c r="XBS308" s="314"/>
      <c r="XBT308" s="314"/>
      <c r="XBU308" s="314"/>
      <c r="XBV308" s="314"/>
      <c r="XBW308" s="281"/>
      <c r="XBX308" s="317"/>
      <c r="XBY308" s="314"/>
      <c r="XBZ308" s="314"/>
      <c r="XCA308" s="318"/>
      <c r="XCB308" s="312"/>
      <c r="XCC308" s="314"/>
      <c r="XCD308" s="314"/>
      <c r="XCE308" s="263"/>
      <c r="XCF308" s="312"/>
      <c r="XCG308" s="263"/>
      <c r="XCH308" s="314"/>
      <c r="XCI308" s="314"/>
      <c r="XCJ308" s="314"/>
      <c r="XCK308" s="315"/>
      <c r="XCL308" s="314"/>
      <c r="XCM308" s="314"/>
      <c r="XCN308" s="314"/>
      <c r="XCO308" s="314"/>
      <c r="XCP308" s="314"/>
      <c r="XCQ308" s="317"/>
      <c r="XCR308" s="314"/>
      <c r="XCS308" s="318"/>
      <c r="XCT308" s="286"/>
      <c r="XCW308" s="314"/>
      <c r="XCX308" s="314"/>
      <c r="XCY308" s="263"/>
      <c r="XCZ308" s="312"/>
      <c r="XDA308" s="263"/>
      <c r="XDB308" s="314"/>
      <c r="XDC308" s="314"/>
      <c r="XDD308" s="314"/>
      <c r="XDE308" s="315"/>
      <c r="XDF308" s="314"/>
      <c r="XDG308" s="314"/>
      <c r="XDH308" s="314"/>
      <c r="XDI308" s="314"/>
      <c r="XDJ308" s="314"/>
      <c r="XDK308" s="314"/>
      <c r="XDL308" s="286"/>
      <c r="XDQ308" s="314"/>
      <c r="XDR308" s="314"/>
      <c r="XDS308" s="263"/>
      <c r="XDT308" s="312"/>
      <c r="XDU308" s="263"/>
      <c r="XDV308" s="314"/>
      <c r="XDW308" s="314"/>
      <c r="XDX308" s="314"/>
      <c r="XDY308" s="315"/>
      <c r="XDZ308" s="314"/>
      <c r="XEA308" s="314"/>
      <c r="XEB308" s="314"/>
      <c r="XEC308" s="314"/>
      <c r="XED308" s="314"/>
      <c r="XEE308" s="286"/>
      <c r="XEK308" s="314"/>
      <c r="XEL308" s="314"/>
      <c r="XEM308" s="263"/>
      <c r="XEN308" s="312"/>
      <c r="XEO308" s="263"/>
      <c r="XEP308" s="314"/>
      <c r="XEQ308" s="314"/>
      <c r="XER308" s="314"/>
      <c r="XES308" s="315"/>
      <c r="XET308" s="314"/>
      <c r="XEU308" s="314"/>
      <c r="XEV308" s="314"/>
      <c r="XEW308" s="314"/>
      <c r="XEX308" s="314"/>
    </row>
    <row r="309" spans="1:53 16265:16378" ht="40.5" hidden="1" customHeight="1" x14ac:dyDescent="0.2">
      <c r="A309" s="362"/>
      <c r="B309" s="363"/>
      <c r="C309" s="356"/>
      <c r="D309" s="359"/>
      <c r="E309" s="356"/>
      <c r="F309" s="364"/>
      <c r="G309" s="275"/>
      <c r="H309" s="275"/>
      <c r="I309" s="161"/>
      <c r="J309" s="364"/>
      <c r="K309" s="363"/>
      <c r="L309" s="363"/>
      <c r="M309" s="363"/>
      <c r="N309" s="364"/>
      <c r="O309" s="365"/>
      <c r="P309" s="364"/>
      <c r="Q309" s="365"/>
      <c r="R309" s="365"/>
      <c r="S309" s="162"/>
      <c r="T309" s="334">
        <f t="shared" si="1134"/>
        <v>0</v>
      </c>
      <c r="U309" s="356"/>
      <c r="V309" s="356"/>
      <c r="W309" s="275"/>
      <c r="X309" s="364"/>
      <c r="Y309" s="368"/>
      <c r="Z309" s="335">
        <f t="shared" si="1135"/>
        <v>0</v>
      </c>
      <c r="AA309" s="275"/>
      <c r="AB309" s="275"/>
      <c r="AC309" s="368"/>
      <c r="AD309" s="356"/>
      <c r="AE309" s="336">
        <f t="shared" si="1136"/>
        <v>0</v>
      </c>
      <c r="AF309" s="275"/>
      <c r="AG309" s="275"/>
      <c r="AH309" s="368"/>
      <c r="AI309" s="356"/>
      <c r="AJ309" s="336">
        <f t="shared" si="1137"/>
        <v>0</v>
      </c>
      <c r="AK309" s="275"/>
      <c r="AL309" s="275"/>
      <c r="AM309" s="368"/>
      <c r="AN309" s="356"/>
      <c r="AO309" s="336">
        <f t="shared" si="1138"/>
        <v>0</v>
      </c>
      <c r="AP309" s="275"/>
      <c r="AQ309" s="356"/>
      <c r="AR309" s="356"/>
      <c r="AS309" s="357"/>
      <c r="AT309" s="358"/>
      <c r="AU309" s="366"/>
      <c r="AV309" s="366"/>
      <c r="AW309" s="275" t="s">
        <v>90</v>
      </c>
      <c r="AX309" s="275"/>
      <c r="AY309" s="159"/>
      <c r="AZ309" s="159"/>
      <c r="BA309" s="344"/>
      <c r="XAO309" s="314"/>
      <c r="XAP309" s="314"/>
      <c r="XAQ309" s="263"/>
      <c r="XAR309" s="312"/>
      <c r="XAS309" s="263"/>
      <c r="XAT309" s="314"/>
      <c r="XAU309" s="314"/>
      <c r="XAV309" s="314"/>
      <c r="XAW309" s="315"/>
      <c r="XAX309" s="314"/>
      <c r="XAY309" s="314"/>
      <c r="XAZ309" s="314"/>
      <c r="XBA309" s="314"/>
      <c r="XBB309" s="314"/>
      <c r="XBC309" s="314"/>
      <c r="XBD309" s="281"/>
      <c r="XBE309" s="316"/>
      <c r="XBF309" s="317"/>
      <c r="XBG309" s="314"/>
      <c r="XBH309" s="314"/>
      <c r="XBI309" s="314"/>
      <c r="XBJ309" s="314"/>
      <c r="XBK309" s="263"/>
      <c r="XBL309" s="312"/>
      <c r="XBM309" s="263"/>
      <c r="XBN309" s="314"/>
      <c r="XBO309" s="314"/>
      <c r="XBP309" s="314"/>
      <c r="XBQ309" s="315"/>
      <c r="XBR309" s="314"/>
      <c r="XBS309" s="314"/>
      <c r="XBT309" s="314"/>
      <c r="XBU309" s="314"/>
      <c r="XBV309" s="314"/>
      <c r="XBW309" s="281"/>
      <c r="XBX309" s="317"/>
      <c r="XBY309" s="314"/>
      <c r="XBZ309" s="314"/>
      <c r="XCA309" s="318"/>
      <c r="XCB309" s="312"/>
      <c r="XCC309" s="314"/>
      <c r="XCD309" s="314"/>
      <c r="XCE309" s="263"/>
      <c r="XCF309" s="312"/>
      <c r="XCG309" s="263"/>
      <c r="XCH309" s="314"/>
      <c r="XCI309" s="314"/>
      <c r="XCJ309" s="314"/>
      <c r="XCK309" s="315"/>
      <c r="XCL309" s="314"/>
      <c r="XCM309" s="314"/>
      <c r="XCN309" s="314"/>
      <c r="XCO309" s="314"/>
      <c r="XCP309" s="314"/>
      <c r="XCQ309" s="317"/>
      <c r="XCR309" s="314"/>
      <c r="XCS309" s="318"/>
      <c r="XCT309" s="286"/>
      <c r="XCW309" s="314"/>
      <c r="XCX309" s="314"/>
      <c r="XCY309" s="263"/>
      <c r="XCZ309" s="312"/>
      <c r="XDA309" s="263"/>
      <c r="XDB309" s="314"/>
      <c r="XDC309" s="314"/>
      <c r="XDD309" s="314"/>
      <c r="XDE309" s="315"/>
      <c r="XDF309" s="314"/>
      <c r="XDG309" s="314"/>
      <c r="XDH309" s="314"/>
      <c r="XDI309" s="314"/>
      <c r="XDJ309" s="314"/>
      <c r="XDK309" s="314"/>
      <c r="XDL309" s="286"/>
      <c r="XDQ309" s="314"/>
      <c r="XDR309" s="314"/>
      <c r="XDS309" s="263"/>
      <c r="XDT309" s="312"/>
      <c r="XDU309" s="263"/>
      <c r="XDV309" s="314"/>
      <c r="XDW309" s="314"/>
      <c r="XDX309" s="314"/>
      <c r="XDY309" s="315"/>
      <c r="XDZ309" s="314"/>
      <c r="XEA309" s="314"/>
      <c r="XEB309" s="314"/>
      <c r="XEC309" s="314"/>
      <c r="XED309" s="314"/>
      <c r="XEE309" s="286"/>
      <c r="XEK309" s="314"/>
      <c r="XEL309" s="314"/>
      <c r="XEM309" s="263"/>
      <c r="XEN309" s="312"/>
      <c r="XEO309" s="263"/>
      <c r="XEP309" s="314"/>
      <c r="XEQ309" s="314"/>
      <c r="XER309" s="314"/>
      <c r="XES309" s="315"/>
      <c r="XET309" s="314"/>
      <c r="XEU309" s="314"/>
      <c r="XEV309" s="314"/>
      <c r="XEW309" s="314"/>
      <c r="XEX309" s="314"/>
    </row>
    <row r="310" spans="1:53 16265:16378" ht="40.5" hidden="1" customHeight="1" x14ac:dyDescent="0.2">
      <c r="A310" s="362"/>
      <c r="B310" s="363"/>
      <c r="C310" s="356"/>
      <c r="D310" s="359"/>
      <c r="E310" s="356"/>
      <c r="F310" s="364"/>
      <c r="G310" s="275"/>
      <c r="H310" s="275"/>
      <c r="I310" s="161"/>
      <c r="J310" s="364"/>
      <c r="K310" s="363"/>
      <c r="L310" s="363"/>
      <c r="M310" s="363"/>
      <c r="N310" s="364"/>
      <c r="O310" s="365"/>
      <c r="P310" s="364"/>
      <c r="Q310" s="365"/>
      <c r="R310" s="365"/>
      <c r="S310" s="162"/>
      <c r="T310" s="334">
        <f t="shared" si="1134"/>
        <v>0</v>
      </c>
      <c r="U310" s="356"/>
      <c r="V310" s="356"/>
      <c r="W310" s="275"/>
      <c r="X310" s="364"/>
      <c r="Y310" s="368"/>
      <c r="Z310" s="335">
        <f t="shared" si="1135"/>
        <v>0</v>
      </c>
      <c r="AA310" s="275"/>
      <c r="AB310" s="275"/>
      <c r="AC310" s="368"/>
      <c r="AD310" s="356"/>
      <c r="AE310" s="336">
        <f t="shared" si="1136"/>
        <v>0</v>
      </c>
      <c r="AF310" s="275"/>
      <c r="AG310" s="275"/>
      <c r="AH310" s="368"/>
      <c r="AI310" s="356"/>
      <c r="AJ310" s="336">
        <f t="shared" si="1137"/>
        <v>0</v>
      </c>
      <c r="AK310" s="275"/>
      <c r="AL310" s="275"/>
      <c r="AM310" s="368"/>
      <c r="AN310" s="356"/>
      <c r="AO310" s="336">
        <f t="shared" si="1138"/>
        <v>0</v>
      </c>
      <c r="AP310" s="275"/>
      <c r="AQ310" s="356"/>
      <c r="AR310" s="356"/>
      <c r="AS310" s="357"/>
      <c r="AT310" s="358"/>
      <c r="AU310" s="366"/>
      <c r="AV310" s="366"/>
      <c r="AW310" s="275" t="s">
        <v>90</v>
      </c>
      <c r="AX310" s="275"/>
      <c r="AY310" s="159"/>
      <c r="AZ310" s="159"/>
      <c r="BA310" s="344"/>
      <c r="XAO310" s="314"/>
      <c r="XAP310" s="314"/>
      <c r="XAQ310" s="263"/>
      <c r="XAR310" s="312"/>
      <c r="XAS310" s="263"/>
      <c r="XAT310" s="314"/>
      <c r="XAU310" s="314"/>
      <c r="XAV310" s="314"/>
      <c r="XAW310" s="315"/>
      <c r="XAX310" s="314"/>
      <c r="XAY310" s="314"/>
      <c r="XAZ310" s="314"/>
      <c r="XBA310" s="314"/>
      <c r="XBB310" s="314"/>
      <c r="XBC310" s="314"/>
      <c r="XBD310" s="281"/>
      <c r="XBE310" s="316"/>
      <c r="XBF310" s="317"/>
      <c r="XBG310" s="314"/>
      <c r="XBH310" s="314"/>
      <c r="XBI310" s="314"/>
      <c r="XBJ310" s="314"/>
      <c r="XBK310" s="263"/>
      <c r="XBL310" s="312"/>
      <c r="XBM310" s="263"/>
      <c r="XBN310" s="314"/>
      <c r="XBO310" s="314"/>
      <c r="XBP310" s="314"/>
      <c r="XBQ310" s="315"/>
      <c r="XBR310" s="314"/>
      <c r="XBS310" s="314"/>
      <c r="XBT310" s="314"/>
      <c r="XBU310" s="314"/>
      <c r="XBV310" s="314"/>
      <c r="XBW310" s="281"/>
      <c r="XBX310" s="317"/>
      <c r="XBY310" s="314"/>
      <c r="XBZ310" s="314"/>
      <c r="XCA310" s="318"/>
      <c r="XCB310" s="312"/>
      <c r="XCC310" s="314"/>
      <c r="XCD310" s="314"/>
      <c r="XCE310" s="263"/>
      <c r="XCF310" s="312"/>
      <c r="XCG310" s="263"/>
      <c r="XCH310" s="314"/>
      <c r="XCI310" s="314"/>
      <c r="XCJ310" s="314"/>
      <c r="XCK310" s="315"/>
      <c r="XCL310" s="314"/>
      <c r="XCM310" s="314"/>
      <c r="XCN310" s="314"/>
      <c r="XCO310" s="314"/>
      <c r="XCP310" s="314"/>
      <c r="XCQ310" s="317"/>
      <c r="XCR310" s="314"/>
      <c r="XCS310" s="318"/>
      <c r="XCT310" s="286"/>
      <c r="XCW310" s="314"/>
      <c r="XCX310" s="314"/>
      <c r="XCY310" s="263"/>
      <c r="XCZ310" s="312"/>
      <c r="XDA310" s="263"/>
      <c r="XDB310" s="314"/>
      <c r="XDC310" s="314"/>
      <c r="XDD310" s="314"/>
      <c r="XDE310" s="315"/>
      <c r="XDF310" s="314"/>
      <c r="XDG310" s="314"/>
      <c r="XDH310" s="314"/>
      <c r="XDI310" s="314"/>
      <c r="XDJ310" s="314"/>
      <c r="XDK310" s="314"/>
      <c r="XDL310" s="286"/>
      <c r="XDQ310" s="314"/>
      <c r="XDR310" s="314"/>
      <c r="XDS310" s="263"/>
      <c r="XDT310" s="312"/>
      <c r="XDU310" s="263"/>
      <c r="XDV310" s="314"/>
      <c r="XDW310" s="314"/>
      <c r="XDX310" s="314"/>
      <c r="XDY310" s="315"/>
      <c r="XDZ310" s="314"/>
      <c r="XEA310" s="314"/>
      <c r="XEB310" s="314"/>
      <c r="XEC310" s="314"/>
      <c r="XED310" s="314"/>
      <c r="XEE310" s="286"/>
      <c r="XEK310" s="314"/>
      <c r="XEL310" s="314"/>
      <c r="XEM310" s="263"/>
      <c r="XEN310" s="312"/>
      <c r="XEO310" s="263"/>
      <c r="XEP310" s="314"/>
      <c r="XEQ310" s="314"/>
      <c r="XER310" s="314"/>
      <c r="XES310" s="315"/>
      <c r="XET310" s="314"/>
      <c r="XEU310" s="314"/>
      <c r="XEV310" s="314"/>
      <c r="XEW310" s="314"/>
      <c r="XEX310" s="314"/>
    </row>
    <row r="311" spans="1:53 16265:16378" ht="40.5" hidden="1" customHeight="1" x14ac:dyDescent="0.2">
      <c r="A311" s="362">
        <v>101</v>
      </c>
      <c r="B311" s="363" t="s">
        <v>257</v>
      </c>
      <c r="C311" s="356" t="str">
        <f>+VLOOKUP(B311,$A$770:$B$812,2,0)</f>
        <v>GLORIA INÉS HINCAPIÉ</v>
      </c>
      <c r="D311" s="359" t="s">
        <v>171</v>
      </c>
      <c r="E311" s="356" t="str">
        <f>IF(D311=$D$740,$E$740,IF(D311=$D$741,$E$741,IF(D311=$D$742,$E$742,IF(D311=$D$743,$E$743,IF(D311=$D$744,$E$744,IF(D311=$D$745,$E$745,IF(D311=$D$746,$E$746,IF(D311=$D$747,$E$747,IF(D311=$D$748,$E$748,IF(D311=$D$749,$E$749,IF(D311=VICERRECTORÍA_ACADÉMICA_,$BF$740,IF(D311=_VICERRECTORÍA_INVESTIGACIONES_INNOVACIÓN_Y_EXTENSIÓN_,$BF$741,IF(D311=PLANEACIÓN_,$BF$742,IF(D311=VICERRECTORÍA_ADMINISTRATIVA_FINANCIERA_,$BF$743,IF(D311=VICERRECTORÍA_RESPONSABILIDAD_SOCIAL_Y_BIENESTAR_UNIVERSITARIO_PDI,$BF$744)))))))))))))))</f>
        <v>Promover y facilitar la interacción con la sociedad contribuyendo a la satisfacción de sus demandas, mediante servicios especializados, programas de educación continuada y de proyección social.</v>
      </c>
      <c r="F311" s="364" t="s">
        <v>276</v>
      </c>
      <c r="G311" s="275" t="s">
        <v>271</v>
      </c>
      <c r="H311" s="275" t="s">
        <v>37</v>
      </c>
      <c r="I311" s="275" t="s">
        <v>1793</v>
      </c>
      <c r="J311" s="364" t="s">
        <v>106</v>
      </c>
      <c r="K311" s="363" t="s">
        <v>1794</v>
      </c>
      <c r="L311" s="363" t="s">
        <v>1795</v>
      </c>
      <c r="M311" s="363" t="s">
        <v>1724</v>
      </c>
      <c r="N311" s="364" t="s">
        <v>128</v>
      </c>
      <c r="O311" s="365">
        <f t="shared" ref="O311" si="1313">IF(N311="ALTA",5,IF(N311="MEDIO ALTA",4,IF(N311="MEDIA",3,IF(N311="MEDIO BAJA",2,IF(N311="BAJA",1,0)))))</f>
        <v>1</v>
      </c>
      <c r="P311" s="364" t="s">
        <v>141</v>
      </c>
      <c r="Q311" s="365">
        <f t="shared" ref="Q311" si="1314">IF(P311="ALTO",5,IF(P311="MEDIO ALTO",4,IF(P311="MEDIO",3,IF(P311="MEDIO BAJO",2,IF(P311="BAJO",1,0)))))</f>
        <v>3</v>
      </c>
      <c r="R311" s="365">
        <f>Q311*O311</f>
        <v>3</v>
      </c>
      <c r="S311" s="162" t="s">
        <v>327</v>
      </c>
      <c r="T311" s="334">
        <f t="shared" si="1134"/>
        <v>1</v>
      </c>
      <c r="U311" s="356">
        <f t="shared" si="1121"/>
        <v>1</v>
      </c>
      <c r="V311" s="356">
        <f t="shared" si="1175"/>
        <v>0.6</v>
      </c>
      <c r="W311" s="275" t="s">
        <v>1796</v>
      </c>
      <c r="X311" s="364">
        <f>IF(S311="No_existen",5*$X$10,Y311*$X$10)</f>
        <v>0.2</v>
      </c>
      <c r="Y311" s="368">
        <f t="shared" ref="Y311" si="1315">ROUND(AVERAGEIF(Z311:Z313,"&gt;0"),0)</f>
        <v>4</v>
      </c>
      <c r="Z311" s="335">
        <f t="shared" si="1135"/>
        <v>4</v>
      </c>
      <c r="AA311" s="275" t="s">
        <v>330</v>
      </c>
      <c r="AB311" s="275"/>
      <c r="AC311" s="368">
        <f t="shared" ref="AC311" si="1316">IF(S311="No_existen",5*$AC$10,AD311*$AC$10)</f>
        <v>0.15</v>
      </c>
      <c r="AD311" s="356">
        <f t="shared" ref="AD311" si="1317">ROUND(AVERAGEIF(AE311:AE313,"&gt;0"),0)</f>
        <v>1</v>
      </c>
      <c r="AE311" s="336">
        <f t="shared" si="1136"/>
        <v>1</v>
      </c>
      <c r="AF311" s="275" t="s">
        <v>307</v>
      </c>
      <c r="AG311" s="275" t="s">
        <v>1765</v>
      </c>
      <c r="AH311" s="368">
        <f t="shared" ref="AH311" si="1318">IF(S311="No_existen",5*$AH$10,AI311*$AH$10)</f>
        <v>0.1</v>
      </c>
      <c r="AI311" s="356">
        <f t="shared" ref="AI311" si="1319">ROUND(AVERAGEIF(AJ311:AJ313,"&gt;0"),0)</f>
        <v>1</v>
      </c>
      <c r="AJ311" s="336">
        <f t="shared" si="1137"/>
        <v>1</v>
      </c>
      <c r="AK311" s="275" t="s">
        <v>304</v>
      </c>
      <c r="AL311" s="275" t="s">
        <v>319</v>
      </c>
      <c r="AM311" s="368">
        <f t="shared" ref="AM311" si="1320">IF(S311="No_existen",5*$AM$10,AN311*$AM$10)</f>
        <v>0.1</v>
      </c>
      <c r="AN311" s="356">
        <f t="shared" ref="AN311" si="1321">ROUND(AVERAGEIF(AO311:AO313,"&gt;0"),0)</f>
        <v>1</v>
      </c>
      <c r="AO311" s="336">
        <f t="shared" si="1138"/>
        <v>1</v>
      </c>
      <c r="AP311" s="275" t="s">
        <v>592</v>
      </c>
      <c r="AQ311" s="356">
        <f t="shared" ref="AQ311" si="1322">ROUND(AVERAGE(U311,Y311,AD311,AI311,AN311),0)</f>
        <v>2</v>
      </c>
      <c r="AR311" s="356" t="str">
        <f t="shared" ref="AR311" si="1323">IF(AQ311&lt;1.5,"FUERTE",IF(AND(AQ311&gt;=1.5,AQ311&lt;2.5),"ACEPTABLE",IF(AQ311&gt;=5,"INEXISTENTE","DÉBIL")))</f>
        <v>ACEPTABLE</v>
      </c>
      <c r="AS311" s="357">
        <f t="shared" ref="AS311" si="1324">IF(R311=0,0,ROUND((R311*AQ311),0))</f>
        <v>6</v>
      </c>
      <c r="AT311" s="358" t="str">
        <f t="shared" ref="AT311" si="1325">IF(AS311&gt;=36,"GRAVE", IF(AS311&lt;=10, "LEVE", "MODERADO"))</f>
        <v>LEVE</v>
      </c>
      <c r="AU311" s="366" t="s">
        <v>1797</v>
      </c>
      <c r="AV311" s="366">
        <v>0</v>
      </c>
      <c r="AW311" s="275" t="s">
        <v>90</v>
      </c>
      <c r="AX311" s="275"/>
      <c r="AY311" s="159"/>
      <c r="AZ311" s="159"/>
      <c r="BA311" s="344"/>
      <c r="XAO311" s="314"/>
      <c r="XAP311" s="314"/>
      <c r="XAQ311" s="263"/>
      <c r="XAR311" s="312"/>
      <c r="XAS311" s="263"/>
      <c r="XAT311" s="314"/>
      <c r="XAU311" s="314"/>
      <c r="XAV311" s="314"/>
      <c r="XAW311" s="315"/>
      <c r="XAX311" s="314"/>
      <c r="XAY311" s="314"/>
      <c r="XAZ311" s="314"/>
      <c r="XBA311" s="314"/>
      <c r="XBB311" s="314"/>
      <c r="XBC311" s="314"/>
      <c r="XBD311" s="281"/>
      <c r="XBE311" s="316"/>
      <c r="XBF311" s="317"/>
      <c r="XBG311" s="314"/>
      <c r="XBH311" s="314"/>
      <c r="XBI311" s="314"/>
      <c r="XBJ311" s="314"/>
      <c r="XBK311" s="263"/>
      <c r="XBL311" s="312"/>
      <c r="XBM311" s="263"/>
      <c r="XBN311" s="314"/>
      <c r="XBO311" s="314"/>
      <c r="XBP311" s="314"/>
      <c r="XBQ311" s="315"/>
      <c r="XBR311" s="314"/>
      <c r="XBS311" s="314"/>
      <c r="XBT311" s="314"/>
      <c r="XBU311" s="314"/>
      <c r="XBV311" s="314"/>
      <c r="XBW311" s="281"/>
      <c r="XBX311" s="317"/>
      <c r="XBY311" s="314"/>
      <c r="XBZ311" s="314"/>
      <c r="XCA311" s="318"/>
      <c r="XCB311" s="312"/>
      <c r="XCC311" s="314"/>
      <c r="XCD311" s="314"/>
      <c r="XCE311" s="263"/>
      <c r="XCF311" s="312"/>
      <c r="XCG311" s="263"/>
      <c r="XCH311" s="314"/>
      <c r="XCI311" s="314"/>
      <c r="XCJ311" s="314"/>
      <c r="XCK311" s="315"/>
      <c r="XCL311" s="314"/>
      <c r="XCM311" s="314"/>
      <c r="XCN311" s="314"/>
      <c r="XCO311" s="314"/>
      <c r="XCP311" s="314"/>
      <c r="XCQ311" s="317"/>
      <c r="XCR311" s="314"/>
      <c r="XCS311" s="318"/>
      <c r="XCT311" s="286"/>
      <c r="XCW311" s="314"/>
      <c r="XCX311" s="314"/>
      <c r="XCY311" s="263"/>
      <c r="XCZ311" s="312"/>
      <c r="XDA311" s="263"/>
      <c r="XDB311" s="314"/>
      <c r="XDC311" s="314"/>
      <c r="XDD311" s="314"/>
      <c r="XDE311" s="315"/>
      <c r="XDF311" s="314"/>
      <c r="XDG311" s="314"/>
      <c r="XDH311" s="314"/>
      <c r="XDI311" s="314"/>
      <c r="XDJ311" s="314"/>
      <c r="XDK311" s="314"/>
      <c r="XDL311" s="286"/>
      <c r="XDQ311" s="314"/>
      <c r="XDR311" s="314"/>
      <c r="XDS311" s="263"/>
      <c r="XDT311" s="312"/>
      <c r="XDU311" s="263"/>
      <c r="XDV311" s="314"/>
      <c r="XDW311" s="314"/>
      <c r="XDX311" s="314"/>
      <c r="XDY311" s="315"/>
      <c r="XDZ311" s="314"/>
      <c r="XEA311" s="314"/>
      <c r="XEB311" s="314"/>
      <c r="XEC311" s="314"/>
      <c r="XED311" s="314"/>
      <c r="XEE311" s="286"/>
      <c r="XEK311" s="314"/>
      <c r="XEL311" s="314"/>
      <c r="XEM311" s="263"/>
      <c r="XEN311" s="312"/>
      <c r="XEO311" s="263"/>
      <c r="XEP311" s="314"/>
      <c r="XEQ311" s="314"/>
      <c r="XER311" s="314"/>
      <c r="XES311" s="315"/>
      <c r="XET311" s="314"/>
      <c r="XEU311" s="314"/>
      <c r="XEV311" s="314"/>
      <c r="XEW311" s="314"/>
      <c r="XEX311" s="314"/>
    </row>
    <row r="312" spans="1:53 16265:16378" ht="40.5" hidden="1" customHeight="1" x14ac:dyDescent="0.2">
      <c r="A312" s="362"/>
      <c r="B312" s="363"/>
      <c r="C312" s="356"/>
      <c r="D312" s="359"/>
      <c r="E312" s="356"/>
      <c r="F312" s="364"/>
      <c r="G312" s="275"/>
      <c r="H312" s="275"/>
      <c r="I312" s="161"/>
      <c r="J312" s="364"/>
      <c r="K312" s="363"/>
      <c r="L312" s="363"/>
      <c r="M312" s="363"/>
      <c r="N312" s="364"/>
      <c r="O312" s="365"/>
      <c r="P312" s="364"/>
      <c r="Q312" s="365"/>
      <c r="R312" s="365"/>
      <c r="S312" s="162"/>
      <c r="T312" s="334">
        <f t="shared" si="1134"/>
        <v>0</v>
      </c>
      <c r="U312" s="356"/>
      <c r="V312" s="356"/>
      <c r="W312" s="275"/>
      <c r="X312" s="364"/>
      <c r="Y312" s="368"/>
      <c r="Z312" s="335">
        <f t="shared" si="1135"/>
        <v>0</v>
      </c>
      <c r="AA312" s="275"/>
      <c r="AB312" s="275"/>
      <c r="AC312" s="368"/>
      <c r="AD312" s="356"/>
      <c r="AE312" s="336">
        <f t="shared" si="1136"/>
        <v>0</v>
      </c>
      <c r="AF312" s="275"/>
      <c r="AG312" s="275"/>
      <c r="AH312" s="368"/>
      <c r="AI312" s="356"/>
      <c r="AJ312" s="336">
        <f t="shared" si="1137"/>
        <v>0</v>
      </c>
      <c r="AK312" s="275"/>
      <c r="AL312" s="275"/>
      <c r="AM312" s="368"/>
      <c r="AN312" s="356"/>
      <c r="AO312" s="336">
        <f t="shared" si="1138"/>
        <v>0</v>
      </c>
      <c r="AP312" s="275"/>
      <c r="AQ312" s="356"/>
      <c r="AR312" s="356"/>
      <c r="AS312" s="357"/>
      <c r="AT312" s="358"/>
      <c r="AU312" s="366"/>
      <c r="AV312" s="366"/>
      <c r="AW312" s="275" t="s">
        <v>90</v>
      </c>
      <c r="AX312" s="275"/>
      <c r="AY312" s="159"/>
      <c r="AZ312" s="159"/>
      <c r="BA312" s="344"/>
      <c r="XAO312" s="314"/>
      <c r="XAP312" s="314"/>
      <c r="XAQ312" s="263"/>
      <c r="XAR312" s="312"/>
      <c r="XAS312" s="263"/>
      <c r="XAT312" s="314"/>
      <c r="XAU312" s="314"/>
      <c r="XAV312" s="314"/>
      <c r="XAW312" s="315"/>
      <c r="XAX312" s="314"/>
      <c r="XAY312" s="314"/>
      <c r="XAZ312" s="314"/>
      <c r="XBA312" s="314"/>
      <c r="XBB312" s="314"/>
      <c r="XBC312" s="314"/>
      <c r="XBD312" s="281"/>
      <c r="XBE312" s="316"/>
      <c r="XBF312" s="317"/>
      <c r="XBG312" s="314"/>
      <c r="XBH312" s="314"/>
      <c r="XBI312" s="314"/>
      <c r="XBJ312" s="314"/>
      <c r="XBK312" s="263"/>
      <c r="XBL312" s="312"/>
      <c r="XBM312" s="263"/>
      <c r="XBN312" s="314"/>
      <c r="XBO312" s="314"/>
      <c r="XBP312" s="314"/>
      <c r="XBQ312" s="315"/>
      <c r="XBR312" s="314"/>
      <c r="XBS312" s="314"/>
      <c r="XBT312" s="314"/>
      <c r="XBU312" s="314"/>
      <c r="XBV312" s="314"/>
      <c r="XBW312" s="281"/>
      <c r="XBX312" s="317"/>
      <c r="XBY312" s="314"/>
      <c r="XBZ312" s="314"/>
      <c r="XCA312" s="318"/>
      <c r="XCB312" s="312"/>
      <c r="XCC312" s="314"/>
      <c r="XCD312" s="314"/>
      <c r="XCE312" s="263"/>
      <c r="XCF312" s="312"/>
      <c r="XCG312" s="263"/>
      <c r="XCH312" s="314"/>
      <c r="XCI312" s="314"/>
      <c r="XCJ312" s="314"/>
      <c r="XCK312" s="315"/>
      <c r="XCL312" s="314"/>
      <c r="XCM312" s="314"/>
      <c r="XCN312" s="314"/>
      <c r="XCO312" s="314"/>
      <c r="XCP312" s="314"/>
      <c r="XCQ312" s="317"/>
      <c r="XCR312" s="314"/>
      <c r="XCS312" s="318"/>
      <c r="XCT312" s="286"/>
      <c r="XCW312" s="314"/>
      <c r="XCX312" s="314"/>
      <c r="XCY312" s="263"/>
      <c r="XCZ312" s="312"/>
      <c r="XDA312" s="263"/>
      <c r="XDB312" s="314"/>
      <c r="XDC312" s="314"/>
      <c r="XDD312" s="314"/>
      <c r="XDE312" s="315"/>
      <c r="XDF312" s="314"/>
      <c r="XDG312" s="314"/>
      <c r="XDH312" s="314"/>
      <c r="XDI312" s="314"/>
      <c r="XDJ312" s="314"/>
      <c r="XDK312" s="314"/>
      <c r="XDL312" s="286"/>
      <c r="XDQ312" s="314"/>
      <c r="XDR312" s="314"/>
      <c r="XDS312" s="263"/>
      <c r="XDT312" s="312"/>
      <c r="XDU312" s="263"/>
      <c r="XDV312" s="314"/>
      <c r="XDW312" s="314"/>
      <c r="XDX312" s="314"/>
      <c r="XDY312" s="315"/>
      <c r="XDZ312" s="314"/>
      <c r="XEA312" s="314"/>
      <c r="XEB312" s="314"/>
      <c r="XEC312" s="314"/>
      <c r="XED312" s="314"/>
      <c r="XEE312" s="286"/>
      <c r="XEK312" s="314"/>
      <c r="XEL312" s="314"/>
      <c r="XEM312" s="263"/>
      <c r="XEN312" s="312"/>
      <c r="XEO312" s="263"/>
      <c r="XEP312" s="314"/>
      <c r="XEQ312" s="314"/>
      <c r="XER312" s="314"/>
      <c r="XES312" s="315"/>
      <c r="XET312" s="314"/>
      <c r="XEU312" s="314"/>
      <c r="XEV312" s="314"/>
      <c r="XEW312" s="314"/>
      <c r="XEX312" s="314"/>
    </row>
    <row r="313" spans="1:53 16265:16378" ht="40.5" hidden="1" customHeight="1" x14ac:dyDescent="0.2">
      <c r="A313" s="362"/>
      <c r="B313" s="363"/>
      <c r="C313" s="356"/>
      <c r="D313" s="359"/>
      <c r="E313" s="356"/>
      <c r="F313" s="364"/>
      <c r="G313" s="275"/>
      <c r="H313" s="275"/>
      <c r="I313" s="161"/>
      <c r="J313" s="364"/>
      <c r="K313" s="363"/>
      <c r="L313" s="363"/>
      <c r="M313" s="363"/>
      <c r="N313" s="364"/>
      <c r="O313" s="365"/>
      <c r="P313" s="364"/>
      <c r="Q313" s="365"/>
      <c r="R313" s="365"/>
      <c r="S313" s="162"/>
      <c r="T313" s="334">
        <f t="shared" si="1134"/>
        <v>0</v>
      </c>
      <c r="U313" s="356"/>
      <c r="V313" s="356"/>
      <c r="W313" s="275"/>
      <c r="X313" s="364"/>
      <c r="Y313" s="368"/>
      <c r="Z313" s="335">
        <f t="shared" si="1135"/>
        <v>0</v>
      </c>
      <c r="AA313" s="275"/>
      <c r="AB313" s="275"/>
      <c r="AC313" s="368"/>
      <c r="AD313" s="356"/>
      <c r="AE313" s="336">
        <f t="shared" si="1136"/>
        <v>0</v>
      </c>
      <c r="AF313" s="275"/>
      <c r="AG313" s="275"/>
      <c r="AH313" s="368"/>
      <c r="AI313" s="356"/>
      <c r="AJ313" s="336">
        <f t="shared" si="1137"/>
        <v>0</v>
      </c>
      <c r="AK313" s="275"/>
      <c r="AL313" s="275"/>
      <c r="AM313" s="368"/>
      <c r="AN313" s="356"/>
      <c r="AO313" s="336">
        <f t="shared" si="1138"/>
        <v>0</v>
      </c>
      <c r="AP313" s="275"/>
      <c r="AQ313" s="356"/>
      <c r="AR313" s="356"/>
      <c r="AS313" s="357"/>
      <c r="AT313" s="358"/>
      <c r="AU313" s="366"/>
      <c r="AV313" s="366"/>
      <c r="AW313" s="275" t="s">
        <v>90</v>
      </c>
      <c r="AX313" s="275"/>
      <c r="AY313" s="159"/>
      <c r="AZ313" s="159"/>
      <c r="BA313" s="344"/>
      <c r="XAO313" s="314"/>
      <c r="XAP313" s="314"/>
      <c r="XAQ313" s="263"/>
      <c r="XAR313" s="312"/>
      <c r="XAS313" s="263"/>
      <c r="XAT313" s="314"/>
      <c r="XAU313" s="314"/>
      <c r="XAV313" s="314"/>
      <c r="XAW313" s="315"/>
      <c r="XAX313" s="314"/>
      <c r="XAY313" s="314"/>
      <c r="XAZ313" s="314"/>
      <c r="XBA313" s="314"/>
      <c r="XBB313" s="314"/>
      <c r="XBC313" s="314"/>
      <c r="XBD313" s="281"/>
      <c r="XBE313" s="316"/>
      <c r="XBF313" s="317"/>
      <c r="XBG313" s="314"/>
      <c r="XBH313" s="314"/>
      <c r="XBI313" s="314"/>
      <c r="XBJ313" s="314"/>
      <c r="XBK313" s="263"/>
      <c r="XBL313" s="312"/>
      <c r="XBM313" s="263"/>
      <c r="XBN313" s="314"/>
      <c r="XBO313" s="314"/>
      <c r="XBP313" s="314"/>
      <c r="XBQ313" s="315"/>
      <c r="XBR313" s="314"/>
      <c r="XBS313" s="314"/>
      <c r="XBT313" s="314"/>
      <c r="XBU313" s="314"/>
      <c r="XBV313" s="314"/>
      <c r="XBW313" s="281"/>
      <c r="XBX313" s="317"/>
      <c r="XBY313" s="314"/>
      <c r="XBZ313" s="314"/>
      <c r="XCA313" s="318"/>
      <c r="XCB313" s="312"/>
      <c r="XCC313" s="314"/>
      <c r="XCD313" s="314"/>
      <c r="XCE313" s="263"/>
      <c r="XCF313" s="312"/>
      <c r="XCG313" s="263"/>
      <c r="XCH313" s="314"/>
      <c r="XCI313" s="314"/>
      <c r="XCJ313" s="314"/>
      <c r="XCK313" s="315"/>
      <c r="XCL313" s="314"/>
      <c r="XCM313" s="314"/>
      <c r="XCN313" s="314"/>
      <c r="XCO313" s="314"/>
      <c r="XCP313" s="314"/>
      <c r="XCQ313" s="317"/>
      <c r="XCR313" s="314"/>
      <c r="XCS313" s="318"/>
      <c r="XCT313" s="286"/>
      <c r="XCW313" s="314"/>
      <c r="XCX313" s="314"/>
      <c r="XCY313" s="263"/>
      <c r="XCZ313" s="312"/>
      <c r="XDA313" s="263"/>
      <c r="XDB313" s="314"/>
      <c r="XDC313" s="314"/>
      <c r="XDD313" s="314"/>
      <c r="XDE313" s="315"/>
      <c r="XDF313" s="314"/>
      <c r="XDG313" s="314"/>
      <c r="XDH313" s="314"/>
      <c r="XDI313" s="314"/>
      <c r="XDJ313" s="314"/>
      <c r="XDK313" s="314"/>
      <c r="XDL313" s="286"/>
      <c r="XDQ313" s="314"/>
      <c r="XDR313" s="314"/>
      <c r="XDS313" s="263"/>
      <c r="XDT313" s="312"/>
      <c r="XDU313" s="263"/>
      <c r="XDV313" s="314"/>
      <c r="XDW313" s="314"/>
      <c r="XDX313" s="314"/>
      <c r="XDY313" s="315"/>
      <c r="XDZ313" s="314"/>
      <c r="XEA313" s="314"/>
      <c r="XEB313" s="314"/>
      <c r="XEC313" s="314"/>
      <c r="XED313" s="314"/>
      <c r="XEE313" s="286"/>
      <c r="XEK313" s="314"/>
      <c r="XEL313" s="314"/>
      <c r="XEM313" s="263"/>
      <c r="XEN313" s="312"/>
      <c r="XEO313" s="263"/>
      <c r="XEP313" s="314"/>
      <c r="XEQ313" s="314"/>
      <c r="XER313" s="314"/>
      <c r="XES313" s="315"/>
      <c r="XET313" s="314"/>
      <c r="XEU313" s="314"/>
      <c r="XEV313" s="314"/>
      <c r="XEW313" s="314"/>
      <c r="XEX313" s="314"/>
    </row>
    <row r="314" spans="1:53 16265:16378" ht="40.5" hidden="1" customHeight="1" x14ac:dyDescent="0.2">
      <c r="A314" s="362">
        <v>102</v>
      </c>
      <c r="B314" s="363" t="s">
        <v>257</v>
      </c>
      <c r="C314" s="356" t="str">
        <f>+VLOOKUP(B314,$A$770:$B$812,2,0)</f>
        <v>GLORIA INÉS HINCAPIÉ</v>
      </c>
      <c r="D314" s="359" t="s">
        <v>171</v>
      </c>
      <c r="E314" s="356" t="str">
        <f>IF(D314=$D$740,$E$740,IF(D314=$D$741,$E$741,IF(D314=$D$742,$E$742,IF(D314=$D$743,$E$743,IF(D314=$D$744,$E$744,IF(D314=$D$745,$E$745,IF(D314=$D$746,$E$746,IF(D314=$D$747,$E$747,IF(D314=$D$748,$E$748,IF(D314=$D$749,$E$749,IF(D314=VICERRECTORÍA_ACADÉMICA_,$BF$740,IF(D314=_VICERRECTORÍA_INVESTIGACIONES_INNOVACIÓN_Y_EXTENSIÓN_,$BF$741,IF(D314=PLANEACIÓN_,$BF$742,IF(D314=VICERRECTORÍA_ADMINISTRATIVA_FINANCIERA_,$BF$743,IF(D314=VICERRECTORÍA_RESPONSABILIDAD_SOCIAL_Y_BIENESTAR_UNIVERSITARIO_PDI,$BF$744)))))))))))))))</f>
        <v>Promover y facilitar la interacción con la sociedad contribuyendo a la satisfacción de sus demandas, mediante servicios especializados, programas de educación continuada y de proyección social.</v>
      </c>
      <c r="F314" s="364" t="s">
        <v>276</v>
      </c>
      <c r="G314" s="275" t="s">
        <v>271</v>
      </c>
      <c r="H314" s="275" t="s">
        <v>37</v>
      </c>
      <c r="I314" s="275" t="s">
        <v>1798</v>
      </c>
      <c r="J314" s="364" t="s">
        <v>112</v>
      </c>
      <c r="K314" s="363" t="s">
        <v>1799</v>
      </c>
      <c r="L314" s="363" t="s">
        <v>1800</v>
      </c>
      <c r="M314" s="363" t="s">
        <v>1730</v>
      </c>
      <c r="N314" s="364" t="s">
        <v>128</v>
      </c>
      <c r="O314" s="365">
        <f t="shared" ref="O314" si="1326">IF(N314="ALTA",5,IF(N314="MEDIO ALTA",4,IF(N314="MEDIA",3,IF(N314="MEDIO BAJA",2,IF(N314="BAJA",1,0)))))</f>
        <v>1</v>
      </c>
      <c r="P314" s="364" t="s">
        <v>144</v>
      </c>
      <c r="Q314" s="365">
        <f t="shared" ref="Q314" si="1327">IF(P314="ALTO",5,IF(P314="MEDIO ALTO",4,IF(P314="MEDIO",3,IF(P314="MEDIO BAJO",2,IF(P314="BAJO",1,0)))))</f>
        <v>4</v>
      </c>
      <c r="R314" s="365">
        <f t="shared" si="1301"/>
        <v>4</v>
      </c>
      <c r="S314" s="162" t="s">
        <v>327</v>
      </c>
      <c r="T314" s="334">
        <f t="shared" si="1134"/>
        <v>1</v>
      </c>
      <c r="U314" s="356">
        <f t="shared" si="1121"/>
        <v>1</v>
      </c>
      <c r="V314" s="356">
        <f t="shared" si="1175"/>
        <v>0.6</v>
      </c>
      <c r="W314" s="275" t="s">
        <v>1801</v>
      </c>
      <c r="X314" s="364">
        <f t="shared" ref="X314" si="1328">IF(S314="No_existen",5*$X$10,Y314*$X$10)</f>
        <v>0.2</v>
      </c>
      <c r="Y314" s="368">
        <f t="shared" ref="Y314" si="1329">ROUND(AVERAGEIF(Z314:Z316,"&gt;0"),0)</f>
        <v>4</v>
      </c>
      <c r="Z314" s="335">
        <f t="shared" si="1135"/>
        <v>4</v>
      </c>
      <c r="AA314" s="275" t="s">
        <v>330</v>
      </c>
      <c r="AB314" s="275"/>
      <c r="AC314" s="368">
        <f t="shared" ref="AC314" si="1330">IF(S314="No_existen",5*$AC$10,AD314*$AC$10)</f>
        <v>0.15</v>
      </c>
      <c r="AD314" s="356">
        <f t="shared" ref="AD314" si="1331">ROUND(AVERAGEIF(AE314:AE316,"&gt;0"),0)</f>
        <v>1</v>
      </c>
      <c r="AE314" s="336">
        <f t="shared" si="1136"/>
        <v>1</v>
      </c>
      <c r="AF314" s="275" t="s">
        <v>307</v>
      </c>
      <c r="AG314" s="275" t="s">
        <v>1765</v>
      </c>
      <c r="AH314" s="368">
        <f t="shared" ref="AH314" si="1332">IF(S314="No_existen",5*$AH$10,AI314*$AH$10)</f>
        <v>0.1</v>
      </c>
      <c r="AI314" s="356">
        <f t="shared" ref="AI314" si="1333">ROUND(AVERAGEIF(AJ314:AJ316,"&gt;0"),0)</f>
        <v>1</v>
      </c>
      <c r="AJ314" s="336">
        <f t="shared" si="1137"/>
        <v>1</v>
      </c>
      <c r="AK314" s="275" t="s">
        <v>304</v>
      </c>
      <c r="AL314" s="275" t="s">
        <v>311</v>
      </c>
      <c r="AM314" s="368">
        <f t="shared" ref="AM314" si="1334">IF(S314="No_existen",5*$AM$10,AN314*$AM$10)</f>
        <v>0.1</v>
      </c>
      <c r="AN314" s="356">
        <f t="shared" ref="AN314" si="1335">ROUND(AVERAGEIF(AO314:AO316,"&gt;0"),0)</f>
        <v>1</v>
      </c>
      <c r="AO314" s="336">
        <f t="shared" si="1138"/>
        <v>1</v>
      </c>
      <c r="AP314" s="275" t="s">
        <v>592</v>
      </c>
      <c r="AQ314" s="356">
        <f t="shared" ref="AQ314" si="1336">ROUND(AVERAGE(U314,Y314,AD314,AI314,AN314),0)</f>
        <v>2</v>
      </c>
      <c r="AR314" s="356" t="str">
        <f t="shared" ref="AR314" si="1337">IF(AQ314&lt;1.5,"FUERTE",IF(AND(AQ314&gt;=1.5,AQ314&lt;2.5),"ACEPTABLE",IF(AQ314&gt;=5,"INEXISTENTE","DÉBIL")))</f>
        <v>ACEPTABLE</v>
      </c>
      <c r="AS314" s="357">
        <f t="shared" ref="AS314" si="1338">IF(R314=0,0,ROUND((R314*AQ314),0))</f>
        <v>8</v>
      </c>
      <c r="AT314" s="358" t="str">
        <f t="shared" ref="AT314" si="1339">IF(AS314&gt;=36,"GRAVE", IF(AS314&lt;=10, "LEVE", "MODERADO"))</f>
        <v>LEVE</v>
      </c>
      <c r="AU314" s="366" t="s">
        <v>1802</v>
      </c>
      <c r="AV314" s="367">
        <v>0</v>
      </c>
      <c r="AW314" s="275" t="s">
        <v>90</v>
      </c>
      <c r="AX314" s="275"/>
      <c r="AY314" s="159"/>
      <c r="AZ314" s="159"/>
      <c r="BA314" s="344"/>
      <c r="XAO314" s="314"/>
      <c r="XAP314" s="314"/>
      <c r="XAQ314" s="263"/>
      <c r="XAR314" s="312"/>
      <c r="XAS314" s="263"/>
      <c r="XAT314" s="314"/>
      <c r="XAU314" s="314"/>
      <c r="XAV314" s="314"/>
      <c r="XAW314" s="315"/>
      <c r="XAX314" s="314"/>
      <c r="XAY314" s="314"/>
      <c r="XAZ314" s="314"/>
      <c r="XBA314" s="314"/>
      <c r="XBB314" s="314"/>
      <c r="XBC314" s="314"/>
      <c r="XBD314" s="281"/>
      <c r="XBE314" s="316"/>
      <c r="XBF314" s="317"/>
      <c r="XBG314" s="314"/>
      <c r="XBH314" s="314"/>
      <c r="XBI314" s="314"/>
      <c r="XBJ314" s="314"/>
      <c r="XBK314" s="263"/>
      <c r="XBL314" s="312"/>
      <c r="XBM314" s="263"/>
      <c r="XBN314" s="314"/>
      <c r="XBO314" s="314"/>
      <c r="XBP314" s="314"/>
      <c r="XBQ314" s="315"/>
      <c r="XBR314" s="314"/>
      <c r="XBS314" s="314"/>
      <c r="XBT314" s="314"/>
      <c r="XBU314" s="314"/>
      <c r="XBV314" s="314"/>
      <c r="XBW314" s="281"/>
      <c r="XBX314" s="317"/>
      <c r="XBY314" s="314"/>
      <c r="XBZ314" s="314"/>
      <c r="XCA314" s="318"/>
      <c r="XCB314" s="312"/>
      <c r="XCC314" s="314"/>
      <c r="XCD314" s="314"/>
      <c r="XCE314" s="263"/>
      <c r="XCF314" s="312"/>
      <c r="XCG314" s="263"/>
      <c r="XCH314" s="314"/>
      <c r="XCI314" s="314"/>
      <c r="XCJ314" s="314"/>
      <c r="XCK314" s="315"/>
      <c r="XCL314" s="314"/>
      <c r="XCM314" s="314"/>
      <c r="XCN314" s="314"/>
      <c r="XCO314" s="314"/>
      <c r="XCP314" s="314"/>
      <c r="XCQ314" s="317"/>
      <c r="XCR314" s="314"/>
      <c r="XCS314" s="318"/>
      <c r="XCT314" s="286"/>
      <c r="XCW314" s="314"/>
      <c r="XCX314" s="314"/>
      <c r="XCY314" s="263"/>
      <c r="XCZ314" s="312"/>
      <c r="XDA314" s="263"/>
      <c r="XDB314" s="314"/>
      <c r="XDC314" s="314"/>
      <c r="XDD314" s="314"/>
      <c r="XDE314" s="315"/>
      <c r="XDF314" s="314"/>
      <c r="XDG314" s="314"/>
      <c r="XDH314" s="314"/>
      <c r="XDI314" s="314"/>
      <c r="XDJ314" s="314"/>
      <c r="XDK314" s="314"/>
      <c r="XDL314" s="286"/>
      <c r="XDQ314" s="314"/>
      <c r="XDR314" s="314"/>
      <c r="XDS314" s="263"/>
      <c r="XDT314" s="312"/>
      <c r="XDU314" s="263"/>
      <c r="XDV314" s="314"/>
      <c r="XDW314" s="314"/>
      <c r="XDX314" s="314"/>
      <c r="XDY314" s="315"/>
      <c r="XDZ314" s="314"/>
      <c r="XEA314" s="314"/>
      <c r="XEB314" s="314"/>
      <c r="XEC314" s="314"/>
      <c r="XED314" s="314"/>
      <c r="XEE314" s="286"/>
      <c r="XEK314" s="314"/>
      <c r="XEL314" s="314"/>
      <c r="XEM314" s="263"/>
      <c r="XEN314" s="312"/>
      <c r="XEO314" s="263"/>
      <c r="XEP314" s="314"/>
      <c r="XEQ314" s="314"/>
      <c r="XER314" s="314"/>
      <c r="XES314" s="315"/>
      <c r="XET314" s="314"/>
      <c r="XEU314" s="314"/>
      <c r="XEV314" s="314"/>
      <c r="XEW314" s="314"/>
      <c r="XEX314" s="314"/>
    </row>
    <row r="315" spans="1:53 16265:16378" ht="40.5" hidden="1" customHeight="1" x14ac:dyDescent="0.2">
      <c r="A315" s="362"/>
      <c r="B315" s="363"/>
      <c r="C315" s="356"/>
      <c r="D315" s="359"/>
      <c r="E315" s="356"/>
      <c r="F315" s="364"/>
      <c r="G315" s="275" t="s">
        <v>271</v>
      </c>
      <c r="H315" s="275" t="s">
        <v>37</v>
      </c>
      <c r="I315" s="275" t="s">
        <v>1803</v>
      </c>
      <c r="J315" s="364"/>
      <c r="K315" s="363"/>
      <c r="L315" s="363"/>
      <c r="M315" s="363"/>
      <c r="N315" s="364"/>
      <c r="O315" s="365"/>
      <c r="P315" s="364"/>
      <c r="Q315" s="365"/>
      <c r="R315" s="365"/>
      <c r="S315" s="162"/>
      <c r="T315" s="334">
        <f t="shared" si="1134"/>
        <v>0</v>
      </c>
      <c r="U315" s="356"/>
      <c r="V315" s="356"/>
      <c r="W315" s="275"/>
      <c r="X315" s="364"/>
      <c r="Y315" s="368"/>
      <c r="Z315" s="335">
        <f t="shared" si="1135"/>
        <v>0</v>
      </c>
      <c r="AA315" s="275"/>
      <c r="AB315" s="275"/>
      <c r="AC315" s="368"/>
      <c r="AD315" s="356"/>
      <c r="AE315" s="336">
        <f t="shared" si="1136"/>
        <v>0</v>
      </c>
      <c r="AF315" s="275"/>
      <c r="AG315" s="275"/>
      <c r="AH315" s="368"/>
      <c r="AI315" s="356"/>
      <c r="AJ315" s="336">
        <f t="shared" si="1137"/>
        <v>0</v>
      </c>
      <c r="AK315" s="275"/>
      <c r="AL315" s="275"/>
      <c r="AM315" s="368"/>
      <c r="AN315" s="356"/>
      <c r="AO315" s="336">
        <f t="shared" si="1138"/>
        <v>0</v>
      </c>
      <c r="AP315" s="275"/>
      <c r="AQ315" s="356"/>
      <c r="AR315" s="356"/>
      <c r="AS315" s="357"/>
      <c r="AT315" s="358"/>
      <c r="AU315" s="366"/>
      <c r="AV315" s="366"/>
      <c r="AW315" s="275" t="s">
        <v>90</v>
      </c>
      <c r="AX315" s="275"/>
      <c r="AY315" s="159"/>
      <c r="AZ315" s="159"/>
      <c r="BA315" s="344"/>
      <c r="XAO315" s="314"/>
      <c r="XAP315" s="314"/>
      <c r="XAQ315" s="263"/>
      <c r="XAR315" s="312"/>
      <c r="XAS315" s="263"/>
      <c r="XAT315" s="314"/>
      <c r="XAU315" s="314"/>
      <c r="XAV315" s="314"/>
      <c r="XAW315" s="315"/>
      <c r="XAX315" s="314"/>
      <c r="XAY315" s="314"/>
      <c r="XAZ315" s="314"/>
      <c r="XBA315" s="314"/>
      <c r="XBB315" s="314"/>
      <c r="XBC315" s="314"/>
      <c r="XBD315" s="281"/>
      <c r="XBE315" s="316"/>
      <c r="XBF315" s="317"/>
      <c r="XBG315" s="314"/>
      <c r="XBH315" s="314"/>
      <c r="XBI315" s="314"/>
      <c r="XBJ315" s="314"/>
      <c r="XBK315" s="263"/>
      <c r="XBL315" s="312"/>
      <c r="XBM315" s="263"/>
      <c r="XBN315" s="314"/>
      <c r="XBO315" s="314"/>
      <c r="XBP315" s="314"/>
      <c r="XBQ315" s="315"/>
      <c r="XBR315" s="314"/>
      <c r="XBS315" s="314"/>
      <c r="XBT315" s="314"/>
      <c r="XBU315" s="314"/>
      <c r="XBV315" s="314"/>
      <c r="XBW315" s="281"/>
      <c r="XBX315" s="317"/>
      <c r="XBY315" s="314"/>
      <c r="XBZ315" s="314"/>
      <c r="XCA315" s="318"/>
      <c r="XCB315" s="312"/>
      <c r="XCC315" s="314"/>
      <c r="XCD315" s="314"/>
      <c r="XCE315" s="263"/>
      <c r="XCF315" s="312"/>
      <c r="XCG315" s="263"/>
      <c r="XCH315" s="314"/>
      <c r="XCI315" s="314"/>
      <c r="XCJ315" s="314"/>
      <c r="XCK315" s="315"/>
      <c r="XCL315" s="314"/>
      <c r="XCM315" s="314"/>
      <c r="XCN315" s="314"/>
      <c r="XCO315" s="314"/>
      <c r="XCP315" s="314"/>
      <c r="XCQ315" s="317"/>
      <c r="XCR315" s="314"/>
      <c r="XCS315" s="318"/>
      <c r="XCT315" s="286"/>
      <c r="XCW315" s="314"/>
      <c r="XCX315" s="314"/>
      <c r="XCY315" s="263"/>
      <c r="XCZ315" s="312"/>
      <c r="XDA315" s="263"/>
      <c r="XDB315" s="314"/>
      <c r="XDC315" s="314"/>
      <c r="XDD315" s="314"/>
      <c r="XDE315" s="315"/>
      <c r="XDF315" s="314"/>
      <c r="XDG315" s="314"/>
      <c r="XDH315" s="314"/>
      <c r="XDI315" s="314"/>
      <c r="XDJ315" s="314"/>
      <c r="XDK315" s="314"/>
      <c r="XDL315" s="286"/>
      <c r="XDQ315" s="314"/>
      <c r="XDR315" s="314"/>
      <c r="XDS315" s="263"/>
      <c r="XDT315" s="312"/>
      <c r="XDU315" s="263"/>
      <c r="XDV315" s="314"/>
      <c r="XDW315" s="314"/>
      <c r="XDX315" s="314"/>
      <c r="XDY315" s="315"/>
      <c r="XDZ315" s="314"/>
      <c r="XEA315" s="314"/>
      <c r="XEB315" s="314"/>
      <c r="XEC315" s="314"/>
      <c r="XED315" s="314"/>
      <c r="XEE315" s="286"/>
      <c r="XEK315" s="314"/>
      <c r="XEL315" s="314"/>
      <c r="XEM315" s="263"/>
      <c r="XEN315" s="312"/>
      <c r="XEO315" s="263"/>
      <c r="XEP315" s="314"/>
      <c r="XEQ315" s="314"/>
      <c r="XER315" s="314"/>
      <c r="XES315" s="315"/>
      <c r="XET315" s="314"/>
      <c r="XEU315" s="314"/>
      <c r="XEV315" s="314"/>
      <c r="XEW315" s="314"/>
      <c r="XEX315" s="314"/>
    </row>
    <row r="316" spans="1:53 16265:16378" ht="40.5" hidden="1" customHeight="1" x14ac:dyDescent="0.2">
      <c r="A316" s="362"/>
      <c r="B316" s="363"/>
      <c r="C316" s="356"/>
      <c r="D316" s="359"/>
      <c r="E316" s="356"/>
      <c r="F316" s="364"/>
      <c r="G316" s="275"/>
      <c r="H316" s="275"/>
      <c r="I316" s="161"/>
      <c r="J316" s="364"/>
      <c r="K316" s="363"/>
      <c r="L316" s="363"/>
      <c r="M316" s="363"/>
      <c r="N316" s="364"/>
      <c r="O316" s="365"/>
      <c r="P316" s="364"/>
      <c r="Q316" s="365"/>
      <c r="R316" s="365"/>
      <c r="S316" s="162"/>
      <c r="T316" s="334">
        <f t="shared" si="1134"/>
        <v>0</v>
      </c>
      <c r="U316" s="356"/>
      <c r="V316" s="356"/>
      <c r="W316" s="275"/>
      <c r="X316" s="364"/>
      <c r="Y316" s="368"/>
      <c r="Z316" s="335">
        <f t="shared" si="1135"/>
        <v>0</v>
      </c>
      <c r="AA316" s="275"/>
      <c r="AB316" s="275"/>
      <c r="AC316" s="368"/>
      <c r="AD316" s="356"/>
      <c r="AE316" s="336">
        <f t="shared" si="1136"/>
        <v>0</v>
      </c>
      <c r="AF316" s="275"/>
      <c r="AG316" s="275"/>
      <c r="AH316" s="368"/>
      <c r="AI316" s="356"/>
      <c r="AJ316" s="336">
        <f t="shared" si="1137"/>
        <v>0</v>
      </c>
      <c r="AK316" s="275"/>
      <c r="AL316" s="275"/>
      <c r="AM316" s="368"/>
      <c r="AN316" s="356"/>
      <c r="AO316" s="336">
        <f t="shared" si="1138"/>
        <v>0</v>
      </c>
      <c r="AP316" s="275"/>
      <c r="AQ316" s="356"/>
      <c r="AR316" s="356"/>
      <c r="AS316" s="357"/>
      <c r="AT316" s="358"/>
      <c r="AU316" s="366"/>
      <c r="AV316" s="366"/>
      <c r="AW316" s="275" t="s">
        <v>90</v>
      </c>
      <c r="AX316" s="275"/>
      <c r="AY316" s="159"/>
      <c r="AZ316" s="159"/>
      <c r="BA316" s="344"/>
      <c r="XAO316" s="314"/>
      <c r="XAP316" s="314"/>
      <c r="XAQ316" s="263"/>
      <c r="XAR316" s="312"/>
      <c r="XAS316" s="263"/>
      <c r="XAT316" s="314"/>
      <c r="XAU316" s="314"/>
      <c r="XAV316" s="314"/>
      <c r="XAW316" s="315"/>
      <c r="XAX316" s="314"/>
      <c r="XAY316" s="314"/>
      <c r="XAZ316" s="314"/>
      <c r="XBA316" s="314"/>
      <c r="XBB316" s="314"/>
      <c r="XBC316" s="314"/>
      <c r="XBD316" s="281"/>
      <c r="XBE316" s="316"/>
      <c r="XBF316" s="317"/>
      <c r="XBG316" s="314"/>
      <c r="XBH316" s="314"/>
      <c r="XBI316" s="314"/>
      <c r="XBJ316" s="314"/>
      <c r="XBK316" s="263"/>
      <c r="XBL316" s="312"/>
      <c r="XBM316" s="263"/>
      <c r="XBN316" s="314"/>
      <c r="XBO316" s="314"/>
      <c r="XBP316" s="314"/>
      <c r="XBQ316" s="315"/>
      <c r="XBR316" s="314"/>
      <c r="XBS316" s="314"/>
      <c r="XBT316" s="314"/>
      <c r="XBU316" s="314"/>
      <c r="XBV316" s="314"/>
      <c r="XBW316" s="281"/>
      <c r="XBX316" s="317"/>
      <c r="XBY316" s="314"/>
      <c r="XBZ316" s="314"/>
      <c r="XCA316" s="318"/>
      <c r="XCB316" s="312"/>
      <c r="XCC316" s="314"/>
      <c r="XCD316" s="314"/>
      <c r="XCE316" s="263"/>
      <c r="XCF316" s="312"/>
      <c r="XCG316" s="263"/>
      <c r="XCH316" s="314"/>
      <c r="XCI316" s="314"/>
      <c r="XCJ316" s="314"/>
      <c r="XCK316" s="315"/>
      <c r="XCL316" s="314"/>
      <c r="XCM316" s="314"/>
      <c r="XCN316" s="314"/>
      <c r="XCO316" s="314"/>
      <c r="XCP316" s="314"/>
      <c r="XCQ316" s="317"/>
      <c r="XCR316" s="314"/>
      <c r="XCS316" s="318"/>
      <c r="XCT316" s="286"/>
      <c r="XCW316" s="314"/>
      <c r="XCX316" s="314"/>
      <c r="XCY316" s="263"/>
      <c r="XCZ316" s="312"/>
      <c r="XDA316" s="263"/>
      <c r="XDB316" s="314"/>
      <c r="XDC316" s="314"/>
      <c r="XDD316" s="314"/>
      <c r="XDE316" s="315"/>
      <c r="XDF316" s="314"/>
      <c r="XDG316" s="314"/>
      <c r="XDH316" s="314"/>
      <c r="XDI316" s="314"/>
      <c r="XDJ316" s="314"/>
      <c r="XDK316" s="314"/>
      <c r="XDL316" s="286"/>
      <c r="XDQ316" s="314"/>
      <c r="XDR316" s="314"/>
      <c r="XDS316" s="263"/>
      <c r="XDT316" s="312"/>
      <c r="XDU316" s="263"/>
      <c r="XDV316" s="314"/>
      <c r="XDW316" s="314"/>
      <c r="XDX316" s="314"/>
      <c r="XDY316" s="315"/>
      <c r="XDZ316" s="314"/>
      <c r="XEA316" s="314"/>
      <c r="XEB316" s="314"/>
      <c r="XEC316" s="314"/>
      <c r="XED316" s="314"/>
      <c r="XEE316" s="286"/>
      <c r="XEK316" s="314"/>
      <c r="XEL316" s="314"/>
      <c r="XEM316" s="263"/>
      <c r="XEN316" s="312"/>
      <c r="XEO316" s="263"/>
      <c r="XEP316" s="314"/>
      <c r="XEQ316" s="314"/>
      <c r="XER316" s="314"/>
      <c r="XES316" s="315"/>
      <c r="XET316" s="314"/>
      <c r="XEU316" s="314"/>
      <c r="XEV316" s="314"/>
      <c r="XEW316" s="314"/>
      <c r="XEX316" s="314"/>
    </row>
    <row r="317" spans="1:53 16265:16378" ht="40.5" hidden="1" customHeight="1" x14ac:dyDescent="0.2">
      <c r="A317" s="362">
        <v>103</v>
      </c>
      <c r="B317" s="363" t="s">
        <v>257</v>
      </c>
      <c r="C317" s="356" t="str">
        <f>+VLOOKUP(B317,$A$770:$B$812,2,0)</f>
        <v>GLORIA INÉS HINCAPIÉ</v>
      </c>
      <c r="D317" s="359" t="s">
        <v>171</v>
      </c>
      <c r="E317" s="356" t="str">
        <f>IF(D317=$D$740,$E$740,IF(D317=$D$741,$E$741,IF(D317=$D$742,$E$742,IF(D317=$D$743,$E$743,IF(D317=$D$744,$E$744,IF(D317=$D$745,$E$745,IF(D317=$D$746,$E$746,IF(D317=$D$747,$E$747,IF(D317=$D$748,$E$748,IF(D317=$D$749,$E$749,IF(D317=VICERRECTORÍA_ACADÉMICA_,$BF$740,IF(D317=_VICERRECTORÍA_INVESTIGACIONES_INNOVACIÓN_Y_EXTENSIÓN_,$BF$741,IF(D317=PLANEACIÓN_,$BF$742,IF(D317=VICERRECTORÍA_ADMINISTRATIVA_FINANCIERA_,$BF$743,IF(D317=VICERRECTORÍA_RESPONSABILIDAD_SOCIAL_Y_BIENESTAR_UNIVERSITARIO_PDI,$BF$744)))))))))))))))</f>
        <v>Promover y facilitar la interacción con la sociedad contribuyendo a la satisfacción de sus demandas, mediante servicios especializados, programas de educación continuada y de proyección social.</v>
      </c>
      <c r="F317" s="364" t="s">
        <v>276</v>
      </c>
      <c r="G317" s="275" t="s">
        <v>271</v>
      </c>
      <c r="H317" s="275" t="s">
        <v>37</v>
      </c>
      <c r="I317" s="275" t="s">
        <v>1804</v>
      </c>
      <c r="J317" s="364" t="s">
        <v>109</v>
      </c>
      <c r="K317" s="363" t="s">
        <v>1805</v>
      </c>
      <c r="L317" s="363" t="s">
        <v>1806</v>
      </c>
      <c r="M317" s="363" t="s">
        <v>1807</v>
      </c>
      <c r="N317" s="364" t="s">
        <v>105</v>
      </c>
      <c r="O317" s="365">
        <f t="shared" ref="O317" si="1340">IF(N317="ALTA",5,IF(N317="MEDIO ALTA",4,IF(N317="MEDIA",3,IF(N317="MEDIO BAJA",2,IF(N317="BAJA",1,0)))))</f>
        <v>3</v>
      </c>
      <c r="P317" s="364" t="s">
        <v>141</v>
      </c>
      <c r="Q317" s="365">
        <f t="shared" ref="Q317" si="1341">IF(P317="ALTO",5,IF(P317="MEDIO ALTO",4,IF(P317="MEDIO",3,IF(P317="MEDIO BAJO",2,IF(P317="BAJO",1,0)))))</f>
        <v>3</v>
      </c>
      <c r="R317" s="365">
        <f>Q317*O317</f>
        <v>9</v>
      </c>
      <c r="S317" s="162" t="s">
        <v>327</v>
      </c>
      <c r="T317" s="334">
        <f t="shared" si="1134"/>
        <v>1</v>
      </c>
      <c r="U317" s="356">
        <f t="shared" si="1121"/>
        <v>1</v>
      </c>
      <c r="V317" s="356">
        <f t="shared" si="1175"/>
        <v>0.6</v>
      </c>
      <c r="W317" s="275" t="s">
        <v>1808</v>
      </c>
      <c r="X317" s="364">
        <f t="shared" ref="X317" si="1342">IF(S317="No_existen",5*$X$10,Y317*$X$10)</f>
        <v>0.2</v>
      </c>
      <c r="Y317" s="368">
        <f t="shared" ref="Y317" si="1343">ROUND(AVERAGEIF(Z317:Z319,"&gt;0"),0)</f>
        <v>4</v>
      </c>
      <c r="Z317" s="335">
        <f t="shared" si="1135"/>
        <v>4</v>
      </c>
      <c r="AA317" s="275" t="s">
        <v>330</v>
      </c>
      <c r="AB317" s="275"/>
      <c r="AC317" s="368">
        <f t="shared" ref="AC317" si="1344">IF(S317="No_existen",5*$AC$10,AD317*$AC$10)</f>
        <v>0.15</v>
      </c>
      <c r="AD317" s="356">
        <f t="shared" ref="AD317" si="1345">ROUND(AVERAGEIF(AE317:AE319,"&gt;0"),0)</f>
        <v>1</v>
      </c>
      <c r="AE317" s="336">
        <f t="shared" si="1136"/>
        <v>1</v>
      </c>
      <c r="AF317" s="275" t="s">
        <v>307</v>
      </c>
      <c r="AG317" s="275" t="s">
        <v>1809</v>
      </c>
      <c r="AH317" s="368">
        <f t="shared" ref="AH317" si="1346">IF(S317="No_existen",5*$AH$10,AI317*$AH$10)</f>
        <v>0.1</v>
      </c>
      <c r="AI317" s="356">
        <f t="shared" ref="AI317" si="1347">ROUND(AVERAGEIF(AJ317:AJ319,"&gt;0"),0)</f>
        <v>1</v>
      </c>
      <c r="AJ317" s="336">
        <f t="shared" si="1137"/>
        <v>1</v>
      </c>
      <c r="AK317" s="275" t="s">
        <v>304</v>
      </c>
      <c r="AL317" s="275" t="s">
        <v>318</v>
      </c>
      <c r="AM317" s="368">
        <f t="shared" ref="AM317" si="1348">IF(S317="No_existen",5*$AM$10,AN317*$AM$10)</f>
        <v>0.2</v>
      </c>
      <c r="AN317" s="356">
        <f t="shared" ref="AN317" si="1349">ROUND(AVERAGEIF(AO317:AO319,"&gt;0"),0)</f>
        <v>2</v>
      </c>
      <c r="AO317" s="336">
        <f t="shared" si="1138"/>
        <v>1</v>
      </c>
      <c r="AP317" s="275" t="s">
        <v>592</v>
      </c>
      <c r="AQ317" s="356">
        <f t="shared" ref="AQ317" si="1350">ROUND(AVERAGE(U317,Y317,AD317,AI317,AN317),0)</f>
        <v>2</v>
      </c>
      <c r="AR317" s="356" t="str">
        <f t="shared" ref="AR317" si="1351">IF(AQ317&lt;1.5,"FUERTE",IF(AND(AQ317&gt;=1.5,AQ317&lt;2.5),"ACEPTABLE",IF(AQ317&gt;=5,"INEXISTENTE","DÉBIL")))</f>
        <v>ACEPTABLE</v>
      </c>
      <c r="AS317" s="357">
        <f t="shared" ref="AS317" si="1352">IF(R317=0,0,ROUND((R317*AQ317),0))</f>
        <v>18</v>
      </c>
      <c r="AT317" s="358" t="str">
        <f t="shared" ref="AT317" si="1353">IF(AS317&gt;=36,"GRAVE", IF(AS317&lt;=10, "LEVE", "MODERADO"))</f>
        <v>MODERADO</v>
      </c>
      <c r="AU317" s="366" t="s">
        <v>1810</v>
      </c>
      <c r="AV317" s="367">
        <v>0.05</v>
      </c>
      <c r="AW317" s="275" t="s">
        <v>94</v>
      </c>
      <c r="AX317" s="275" t="s">
        <v>1811</v>
      </c>
      <c r="AY317" s="159">
        <v>45291</v>
      </c>
      <c r="AZ317" s="159"/>
      <c r="BA317" s="344"/>
      <c r="XAO317" s="314"/>
      <c r="XAP317" s="314"/>
      <c r="XAQ317" s="263"/>
      <c r="XAR317" s="312"/>
      <c r="XAS317" s="263"/>
      <c r="XAT317" s="314"/>
      <c r="XAU317" s="314"/>
      <c r="XAV317" s="314"/>
      <c r="XAW317" s="315"/>
      <c r="XAX317" s="314"/>
      <c r="XAY317" s="314"/>
      <c r="XAZ317" s="314"/>
      <c r="XBA317" s="314"/>
      <c r="XBB317" s="314"/>
      <c r="XBC317" s="314"/>
      <c r="XBD317" s="281"/>
      <c r="XBE317" s="316"/>
      <c r="XBF317" s="317"/>
      <c r="XBG317" s="314"/>
      <c r="XBH317" s="314"/>
      <c r="XBI317" s="314"/>
      <c r="XBJ317" s="314"/>
      <c r="XBK317" s="263"/>
      <c r="XBL317" s="312"/>
      <c r="XBM317" s="263"/>
      <c r="XBN317" s="314"/>
      <c r="XBO317" s="314"/>
      <c r="XBP317" s="314"/>
      <c r="XBQ317" s="315"/>
      <c r="XBR317" s="314"/>
      <c r="XBS317" s="314"/>
      <c r="XBT317" s="314"/>
      <c r="XBU317" s="314"/>
      <c r="XBV317" s="314"/>
      <c r="XBW317" s="281"/>
      <c r="XBX317" s="317"/>
      <c r="XBY317" s="314"/>
      <c r="XBZ317" s="314"/>
      <c r="XCA317" s="318"/>
      <c r="XCB317" s="312"/>
      <c r="XCC317" s="314"/>
      <c r="XCD317" s="314"/>
      <c r="XCE317" s="263"/>
      <c r="XCF317" s="312"/>
      <c r="XCG317" s="263"/>
      <c r="XCH317" s="314"/>
      <c r="XCI317" s="314"/>
      <c r="XCJ317" s="314"/>
      <c r="XCK317" s="315"/>
      <c r="XCL317" s="314"/>
      <c r="XCM317" s="314"/>
      <c r="XCN317" s="314"/>
      <c r="XCO317" s="314"/>
      <c r="XCP317" s="314"/>
      <c r="XCQ317" s="317"/>
      <c r="XCR317" s="314"/>
      <c r="XCS317" s="318"/>
      <c r="XCT317" s="286"/>
      <c r="XCW317" s="314"/>
      <c r="XCX317" s="314"/>
      <c r="XCY317" s="263"/>
      <c r="XCZ317" s="312"/>
      <c r="XDA317" s="263"/>
      <c r="XDB317" s="314"/>
      <c r="XDC317" s="314"/>
      <c r="XDD317" s="314"/>
      <c r="XDE317" s="315"/>
      <c r="XDF317" s="314"/>
      <c r="XDG317" s="314"/>
      <c r="XDH317" s="314"/>
      <c r="XDI317" s="314"/>
      <c r="XDJ317" s="314"/>
      <c r="XDK317" s="314"/>
      <c r="XDL317" s="286"/>
      <c r="XDQ317" s="314"/>
      <c r="XDR317" s="314"/>
      <c r="XDS317" s="263"/>
      <c r="XDT317" s="312"/>
      <c r="XDU317" s="263"/>
      <c r="XDV317" s="314"/>
      <c r="XDW317" s="314"/>
      <c r="XDX317" s="314"/>
      <c r="XDY317" s="315"/>
      <c r="XDZ317" s="314"/>
      <c r="XEA317" s="314"/>
      <c r="XEB317" s="314"/>
      <c r="XEC317" s="314"/>
      <c r="XED317" s="314"/>
      <c r="XEE317" s="286"/>
      <c r="XEK317" s="314"/>
      <c r="XEL317" s="314"/>
      <c r="XEM317" s="263"/>
      <c r="XEN317" s="312"/>
      <c r="XEO317" s="263"/>
      <c r="XEP317" s="314"/>
      <c r="XEQ317" s="314"/>
      <c r="XER317" s="314"/>
      <c r="XES317" s="315"/>
      <c r="XET317" s="314"/>
      <c r="XEU317" s="314"/>
      <c r="XEV317" s="314"/>
      <c r="XEW317" s="314"/>
      <c r="XEX317" s="314"/>
    </row>
    <row r="318" spans="1:53 16265:16378" ht="40.5" hidden="1" customHeight="1" x14ac:dyDescent="0.2">
      <c r="A318" s="362"/>
      <c r="B318" s="363"/>
      <c r="C318" s="356"/>
      <c r="D318" s="359"/>
      <c r="E318" s="356"/>
      <c r="F318" s="364"/>
      <c r="G318" s="275" t="s">
        <v>271</v>
      </c>
      <c r="H318" s="275" t="s">
        <v>234</v>
      </c>
      <c r="I318" s="275" t="s">
        <v>1812</v>
      </c>
      <c r="J318" s="364"/>
      <c r="K318" s="363"/>
      <c r="L318" s="363"/>
      <c r="M318" s="363"/>
      <c r="N318" s="364"/>
      <c r="O318" s="365"/>
      <c r="P318" s="364"/>
      <c r="Q318" s="365"/>
      <c r="R318" s="365"/>
      <c r="S318" s="162" t="s">
        <v>327</v>
      </c>
      <c r="T318" s="334">
        <f t="shared" si="1134"/>
        <v>1</v>
      </c>
      <c r="U318" s="356"/>
      <c r="V318" s="356"/>
      <c r="W318" s="275" t="s">
        <v>1813</v>
      </c>
      <c r="X318" s="364"/>
      <c r="Y318" s="368"/>
      <c r="Z318" s="335">
        <f t="shared" si="1135"/>
        <v>4</v>
      </c>
      <c r="AA318" s="275" t="s">
        <v>330</v>
      </c>
      <c r="AB318" s="275"/>
      <c r="AC318" s="368"/>
      <c r="AD318" s="356"/>
      <c r="AE318" s="336">
        <f t="shared" si="1136"/>
        <v>1</v>
      </c>
      <c r="AF318" s="275" t="s">
        <v>307</v>
      </c>
      <c r="AG318" s="275" t="s">
        <v>1809</v>
      </c>
      <c r="AH318" s="368"/>
      <c r="AI318" s="356"/>
      <c r="AJ318" s="336">
        <f t="shared" si="1137"/>
        <v>1</v>
      </c>
      <c r="AK318" s="275" t="s">
        <v>304</v>
      </c>
      <c r="AL318" s="275" t="s">
        <v>318</v>
      </c>
      <c r="AM318" s="368"/>
      <c r="AN318" s="356"/>
      <c r="AO318" s="336">
        <f t="shared" si="1138"/>
        <v>4</v>
      </c>
      <c r="AP318" s="275" t="s">
        <v>593</v>
      </c>
      <c r="AQ318" s="356"/>
      <c r="AR318" s="356"/>
      <c r="AS318" s="357"/>
      <c r="AT318" s="358"/>
      <c r="AU318" s="366"/>
      <c r="AV318" s="366"/>
      <c r="AW318" s="275" t="s">
        <v>91</v>
      </c>
      <c r="AX318" s="275" t="s">
        <v>1814</v>
      </c>
      <c r="AY318" s="159">
        <v>45291</v>
      </c>
      <c r="AZ318" s="159"/>
      <c r="BA318" s="344"/>
      <c r="XAO318" s="314"/>
      <c r="XAP318" s="314"/>
      <c r="XAQ318" s="263"/>
      <c r="XAR318" s="312"/>
      <c r="XAS318" s="263"/>
      <c r="XAT318" s="314"/>
      <c r="XAU318" s="314"/>
      <c r="XAV318" s="314"/>
      <c r="XAW318" s="315"/>
      <c r="XAX318" s="314"/>
      <c r="XAY318" s="314"/>
      <c r="XAZ318" s="314"/>
      <c r="XBA318" s="314"/>
      <c r="XBB318" s="314"/>
      <c r="XBC318" s="314"/>
      <c r="XBD318" s="281"/>
      <c r="XBE318" s="316"/>
      <c r="XBF318" s="317"/>
      <c r="XBG318" s="314"/>
      <c r="XBH318" s="314"/>
      <c r="XBI318" s="314"/>
      <c r="XBJ318" s="314"/>
      <c r="XBK318" s="263"/>
      <c r="XBL318" s="312"/>
      <c r="XBM318" s="263"/>
      <c r="XBN318" s="314"/>
      <c r="XBO318" s="314"/>
      <c r="XBP318" s="314"/>
      <c r="XBQ318" s="315"/>
      <c r="XBR318" s="314"/>
      <c r="XBS318" s="314"/>
      <c r="XBT318" s="314"/>
      <c r="XBU318" s="314"/>
      <c r="XBV318" s="314"/>
      <c r="XBW318" s="281"/>
      <c r="XBX318" s="317"/>
      <c r="XBY318" s="314"/>
      <c r="XBZ318" s="314"/>
      <c r="XCA318" s="318"/>
      <c r="XCB318" s="312"/>
      <c r="XCC318" s="314"/>
      <c r="XCD318" s="314"/>
      <c r="XCE318" s="263"/>
      <c r="XCF318" s="312"/>
      <c r="XCG318" s="263"/>
      <c r="XCH318" s="314"/>
      <c r="XCI318" s="314"/>
      <c r="XCJ318" s="314"/>
      <c r="XCK318" s="315"/>
      <c r="XCL318" s="314"/>
      <c r="XCM318" s="314"/>
      <c r="XCN318" s="314"/>
      <c r="XCO318" s="314"/>
      <c r="XCP318" s="314"/>
      <c r="XCQ318" s="317"/>
      <c r="XCR318" s="314"/>
      <c r="XCS318" s="318"/>
      <c r="XCT318" s="286"/>
      <c r="XCW318" s="314"/>
      <c r="XCX318" s="314"/>
      <c r="XCY318" s="263"/>
      <c r="XCZ318" s="312"/>
      <c r="XDA318" s="263"/>
      <c r="XDB318" s="314"/>
      <c r="XDC318" s="314"/>
      <c r="XDD318" s="314"/>
      <c r="XDE318" s="315"/>
      <c r="XDF318" s="314"/>
      <c r="XDG318" s="314"/>
      <c r="XDH318" s="314"/>
      <c r="XDI318" s="314"/>
      <c r="XDJ318" s="314"/>
      <c r="XDK318" s="314"/>
      <c r="XDL318" s="286"/>
      <c r="XDQ318" s="314"/>
      <c r="XDR318" s="314"/>
      <c r="XDS318" s="263"/>
      <c r="XDT318" s="312"/>
      <c r="XDU318" s="263"/>
      <c r="XDV318" s="314"/>
      <c r="XDW318" s="314"/>
      <c r="XDX318" s="314"/>
      <c r="XDY318" s="315"/>
      <c r="XDZ318" s="314"/>
      <c r="XEA318" s="314"/>
      <c r="XEB318" s="314"/>
      <c r="XEC318" s="314"/>
      <c r="XED318" s="314"/>
      <c r="XEE318" s="286"/>
      <c r="XEK318" s="314"/>
      <c r="XEL318" s="314"/>
      <c r="XEM318" s="263"/>
      <c r="XEN318" s="312"/>
      <c r="XEO318" s="263"/>
      <c r="XEP318" s="314"/>
      <c r="XEQ318" s="314"/>
      <c r="XER318" s="314"/>
      <c r="XES318" s="315"/>
      <c r="XET318" s="314"/>
      <c r="XEU318" s="314"/>
      <c r="XEV318" s="314"/>
      <c r="XEW318" s="314"/>
      <c r="XEX318" s="314"/>
    </row>
    <row r="319" spans="1:53 16265:16378" ht="40.5" hidden="1" customHeight="1" x14ac:dyDescent="0.2">
      <c r="A319" s="362"/>
      <c r="B319" s="363"/>
      <c r="C319" s="356"/>
      <c r="D319" s="359"/>
      <c r="E319" s="356"/>
      <c r="F319" s="364"/>
      <c r="G319" s="275" t="s">
        <v>271</v>
      </c>
      <c r="H319" s="275" t="s">
        <v>37</v>
      </c>
      <c r="I319" s="275" t="s">
        <v>1815</v>
      </c>
      <c r="J319" s="364"/>
      <c r="K319" s="363"/>
      <c r="L319" s="363"/>
      <c r="M319" s="363"/>
      <c r="N319" s="364"/>
      <c r="O319" s="365"/>
      <c r="P319" s="364"/>
      <c r="Q319" s="365"/>
      <c r="R319" s="365"/>
      <c r="S319" s="162" t="s">
        <v>327</v>
      </c>
      <c r="T319" s="334">
        <f t="shared" si="1134"/>
        <v>1</v>
      </c>
      <c r="U319" s="356"/>
      <c r="V319" s="356"/>
      <c r="W319" s="275" t="s">
        <v>1816</v>
      </c>
      <c r="X319" s="364"/>
      <c r="Y319" s="368"/>
      <c r="Z319" s="335">
        <f t="shared" si="1135"/>
        <v>4</v>
      </c>
      <c r="AA319" s="275" t="s">
        <v>330</v>
      </c>
      <c r="AB319" s="275"/>
      <c r="AC319" s="368"/>
      <c r="AD319" s="356"/>
      <c r="AE319" s="336">
        <f t="shared" si="1136"/>
        <v>1</v>
      </c>
      <c r="AF319" s="275" t="s">
        <v>307</v>
      </c>
      <c r="AG319" s="275" t="s">
        <v>1817</v>
      </c>
      <c r="AH319" s="368"/>
      <c r="AI319" s="356"/>
      <c r="AJ319" s="336">
        <f t="shared" si="1137"/>
        <v>1</v>
      </c>
      <c r="AK319" s="275" t="s">
        <v>304</v>
      </c>
      <c r="AL319" s="275" t="s">
        <v>311</v>
      </c>
      <c r="AM319" s="368"/>
      <c r="AN319" s="356"/>
      <c r="AO319" s="336">
        <f t="shared" si="1138"/>
        <v>1</v>
      </c>
      <c r="AP319" s="275" t="s">
        <v>592</v>
      </c>
      <c r="AQ319" s="356"/>
      <c r="AR319" s="356"/>
      <c r="AS319" s="357"/>
      <c r="AT319" s="358"/>
      <c r="AU319" s="366"/>
      <c r="AV319" s="366"/>
      <c r="AW319" s="275" t="s">
        <v>91</v>
      </c>
      <c r="AX319" s="275" t="s">
        <v>1818</v>
      </c>
      <c r="AY319" s="159">
        <v>45291</v>
      </c>
      <c r="AZ319" s="159"/>
      <c r="BA319" s="344"/>
      <c r="XAO319" s="314"/>
      <c r="XAP319" s="314"/>
      <c r="XAQ319" s="263"/>
      <c r="XAR319" s="312"/>
      <c r="XAS319" s="263"/>
      <c r="XAT319" s="314"/>
      <c r="XAU319" s="314"/>
      <c r="XAV319" s="314"/>
      <c r="XAW319" s="315"/>
      <c r="XAX319" s="314"/>
      <c r="XAY319" s="314"/>
      <c r="XAZ319" s="314"/>
      <c r="XBA319" s="314"/>
      <c r="XBB319" s="314"/>
      <c r="XBC319" s="314"/>
      <c r="XBD319" s="281"/>
      <c r="XBE319" s="316"/>
      <c r="XBF319" s="317"/>
      <c r="XBG319" s="314"/>
      <c r="XBH319" s="314"/>
      <c r="XBI319" s="314"/>
      <c r="XBJ319" s="314"/>
      <c r="XBK319" s="263"/>
      <c r="XBL319" s="312"/>
      <c r="XBM319" s="263"/>
      <c r="XBN319" s="314"/>
      <c r="XBO319" s="314"/>
      <c r="XBP319" s="314"/>
      <c r="XBQ319" s="315"/>
      <c r="XBR319" s="314"/>
      <c r="XBS319" s="314"/>
      <c r="XBT319" s="314"/>
      <c r="XBU319" s="314"/>
      <c r="XBV319" s="314"/>
      <c r="XBW319" s="281"/>
      <c r="XBX319" s="317"/>
      <c r="XBY319" s="314"/>
      <c r="XBZ319" s="314"/>
      <c r="XCA319" s="318"/>
      <c r="XCB319" s="312"/>
      <c r="XCC319" s="314"/>
      <c r="XCD319" s="314"/>
      <c r="XCE319" s="263"/>
      <c r="XCF319" s="312"/>
      <c r="XCG319" s="263"/>
      <c r="XCH319" s="314"/>
      <c r="XCI319" s="314"/>
      <c r="XCJ319" s="314"/>
      <c r="XCK319" s="315"/>
      <c r="XCL319" s="314"/>
      <c r="XCM319" s="314"/>
      <c r="XCN319" s="314"/>
      <c r="XCO319" s="314"/>
      <c r="XCP319" s="314"/>
      <c r="XCQ319" s="317"/>
      <c r="XCR319" s="314"/>
      <c r="XCS319" s="318"/>
      <c r="XCT319" s="286"/>
      <c r="XCW319" s="314"/>
      <c r="XCX319" s="314"/>
      <c r="XCY319" s="263"/>
      <c r="XCZ319" s="312"/>
      <c r="XDA319" s="263"/>
      <c r="XDB319" s="314"/>
      <c r="XDC319" s="314"/>
      <c r="XDD319" s="314"/>
      <c r="XDE319" s="315"/>
      <c r="XDF319" s="314"/>
      <c r="XDG319" s="314"/>
      <c r="XDH319" s="314"/>
      <c r="XDI319" s="314"/>
      <c r="XDJ319" s="314"/>
      <c r="XDK319" s="314"/>
      <c r="XDL319" s="286"/>
      <c r="XDQ319" s="314"/>
      <c r="XDR319" s="314"/>
      <c r="XDS319" s="263"/>
      <c r="XDT319" s="312"/>
      <c r="XDU319" s="263"/>
      <c r="XDV319" s="314"/>
      <c r="XDW319" s="314"/>
      <c r="XDX319" s="314"/>
      <c r="XDY319" s="315"/>
      <c r="XDZ319" s="314"/>
      <c r="XEA319" s="314"/>
      <c r="XEB319" s="314"/>
      <c r="XEC319" s="314"/>
      <c r="XED319" s="314"/>
      <c r="XEE319" s="286"/>
      <c r="XEK319" s="314"/>
      <c r="XEL319" s="314"/>
      <c r="XEM319" s="263"/>
      <c r="XEN319" s="312"/>
      <c r="XEO319" s="263"/>
      <c r="XEP319" s="314"/>
      <c r="XEQ319" s="314"/>
      <c r="XER319" s="314"/>
      <c r="XES319" s="315"/>
      <c r="XET319" s="314"/>
      <c r="XEU319" s="314"/>
      <c r="XEV319" s="314"/>
      <c r="XEW319" s="314"/>
      <c r="XEX319" s="314"/>
    </row>
    <row r="320" spans="1:53 16265:16378" ht="40.5" hidden="1" customHeight="1" x14ac:dyDescent="0.2">
      <c r="A320" s="362">
        <v>104</v>
      </c>
      <c r="B320" s="363" t="s">
        <v>261</v>
      </c>
      <c r="C320" s="356" t="str">
        <f>+VLOOKUP(B320,$A$770:$B$812,2,0)</f>
        <v>MARCELA BOTERO ARBELAEZ</v>
      </c>
      <c r="D320" s="366" t="s">
        <v>171</v>
      </c>
      <c r="E320" s="356" t="str">
        <f>IF(D320=$D$740,$E$740,IF(D320=$D$741,$E$741,IF(D320=$D$742,$E$742,IF(D320=$D$743,$E$743,IF(D320=$D$744,$E$744,IF(D320=$D$745,$E$745,IF(D320=$D$746,$E$746,IF(D320=$D$747,$E$747,IF(D320=$D$748,$E$748,IF(D320=$D$749,$E$749,IF(D320=VICERRECTORÍA_ACADÉMICA_,$BF$740,IF(D320=_VICERRECTORÍA_INVESTIGACIONES_INNOVACIÓN_Y_EXTENSIÓN_,$BF$741,IF(D320=PLANEACIÓN_,$BF$742,IF(D320=VICERRECTORÍA_ADMINISTRATIVA_FINANCIERA_,$BF$743,IF(D320=VICERRECTORÍA_RESPONSABILIDAD_SOCIAL_Y_BIENESTAR_UNIVERSITARIO_PDI,$BF$744)))))))))))))))</f>
        <v>Promover y facilitar la interacción con la sociedad contribuyendo a la satisfacción de sus demandas, mediante servicios especializados, programas de educación continuada y de proyección social.</v>
      </c>
      <c r="F320" s="364" t="s">
        <v>276</v>
      </c>
      <c r="G320" s="275" t="s">
        <v>271</v>
      </c>
      <c r="H320" s="275" t="s">
        <v>37</v>
      </c>
      <c r="I320" s="162" t="s">
        <v>1826</v>
      </c>
      <c r="J320" s="364" t="s">
        <v>143</v>
      </c>
      <c r="K320" s="364" t="s">
        <v>1454</v>
      </c>
      <c r="L320" s="364" t="s">
        <v>1827</v>
      </c>
      <c r="M320" s="364" t="s">
        <v>1828</v>
      </c>
      <c r="N320" s="364" t="s">
        <v>128</v>
      </c>
      <c r="O320" s="373">
        <f>IF(N320="ALTA",5,IF(N320="MEDIO ALTA",4,IF(N320="MEDIA",3,IF(N320="MEDIO BAJA",2,IF(N320="BAJA",1,0)))))</f>
        <v>1</v>
      </c>
      <c r="P320" s="364" t="s">
        <v>141</v>
      </c>
      <c r="Q320" s="373">
        <f>IF(P320="ALTO",5,IF(P320="MEDIO ALTO",4,IF(P320="MEDIO",3,IF(P320="MEDIO BAJO",2,IF(P320="BAJO",1,0)))))</f>
        <v>3</v>
      </c>
      <c r="R320" s="373">
        <f>Q320*O320</f>
        <v>3</v>
      </c>
      <c r="S320" s="162" t="s">
        <v>327</v>
      </c>
      <c r="T320" s="334">
        <f t="shared" si="1134"/>
        <v>1</v>
      </c>
      <c r="U320" s="356">
        <f t="shared" si="1121"/>
        <v>1</v>
      </c>
      <c r="V320" s="356">
        <f t="shared" si="1175"/>
        <v>0.6</v>
      </c>
      <c r="W320" s="275" t="s">
        <v>1829</v>
      </c>
      <c r="X320" s="364">
        <f>IF(S320="No_existen",5*$X$10,Y320*$X$10)</f>
        <v>0.2</v>
      </c>
      <c r="Y320" s="368">
        <f t="shared" ref="Y320" si="1354">ROUND(AVERAGEIF(Z320:Z322,"&gt;0"),0)</f>
        <v>4</v>
      </c>
      <c r="Z320" s="335">
        <f t="shared" si="1135"/>
        <v>4</v>
      </c>
      <c r="AA320" s="275" t="s">
        <v>330</v>
      </c>
      <c r="AB320" s="275"/>
      <c r="AC320" s="368">
        <f t="shared" ref="AC320" si="1355">IF(S320="No_existen",5*$AC$10,AD320*$AC$10)</f>
        <v>0.15</v>
      </c>
      <c r="AD320" s="356">
        <f t="shared" ref="AD320" si="1356">ROUND(AVERAGEIF(AE320:AE322,"&gt;0"),0)</f>
        <v>1</v>
      </c>
      <c r="AE320" s="336">
        <f t="shared" si="1136"/>
        <v>1</v>
      </c>
      <c r="AF320" s="275" t="s">
        <v>307</v>
      </c>
      <c r="AG320" s="275" t="s">
        <v>738</v>
      </c>
      <c r="AH320" s="368">
        <f t="shared" ref="AH320" si="1357">IF(S320="No_existen",5*$AH$10,AI320*$AH$10)</f>
        <v>0.1</v>
      </c>
      <c r="AI320" s="356">
        <f t="shared" ref="AI320" si="1358">ROUND(AVERAGEIF(AJ320:AJ322,"&gt;0"),0)</f>
        <v>1</v>
      </c>
      <c r="AJ320" s="336">
        <f t="shared" si="1137"/>
        <v>1</v>
      </c>
      <c r="AK320" s="275" t="s">
        <v>304</v>
      </c>
      <c r="AL320" s="275" t="s">
        <v>311</v>
      </c>
      <c r="AM320" s="368">
        <f t="shared" ref="AM320" si="1359">IF(S320="No_existen",5*$AM$10,AN320*$AM$10)</f>
        <v>0.1</v>
      </c>
      <c r="AN320" s="356">
        <f t="shared" ref="AN320" si="1360">ROUND(AVERAGEIF(AO320:AO322,"&gt;0"),0)</f>
        <v>1</v>
      </c>
      <c r="AO320" s="336">
        <f t="shared" si="1138"/>
        <v>1</v>
      </c>
      <c r="AP320" s="275" t="s">
        <v>592</v>
      </c>
      <c r="AQ320" s="356">
        <f t="shared" ref="AQ320" si="1361">ROUND(AVERAGE(U320,Y320,AD320,AI320,AN320),0)</f>
        <v>2</v>
      </c>
      <c r="AR320" s="356" t="str">
        <f t="shared" ref="AR320" si="1362">IF(AQ320&lt;1.5,"FUERTE",IF(AND(AQ320&gt;=1.5,AQ320&lt;2.5),"ACEPTABLE",IF(AQ320&gt;=5,"INEXISTENTE","DÉBIL")))</f>
        <v>ACEPTABLE</v>
      </c>
      <c r="AS320" s="357">
        <f t="shared" ref="AS320" si="1363">IF(R320=0,0,ROUND((R320*AQ320),0))</f>
        <v>6</v>
      </c>
      <c r="AT320" s="358" t="str">
        <f t="shared" ref="AT320" si="1364">IF(AS320&gt;=36,"GRAVE", IF(AS320&lt;=10, "LEVE", "MODERADO"))</f>
        <v>LEVE</v>
      </c>
      <c r="AU320" s="366" t="s">
        <v>1830</v>
      </c>
      <c r="AV320" s="367">
        <v>0</v>
      </c>
      <c r="AW320" s="275" t="s">
        <v>90</v>
      </c>
      <c r="AX320" s="275"/>
      <c r="AY320" s="159"/>
      <c r="AZ320" s="159"/>
      <c r="BA320" s="164"/>
      <c r="XAO320" s="314"/>
      <c r="XAP320" s="314"/>
      <c r="XAQ320" s="263"/>
      <c r="XAR320" s="312"/>
      <c r="XAS320" s="263"/>
      <c r="XAT320" s="314"/>
      <c r="XAU320" s="314"/>
      <c r="XAV320" s="314"/>
      <c r="XAW320" s="315"/>
      <c r="XAX320" s="314"/>
      <c r="XAY320" s="314"/>
      <c r="XAZ320" s="314"/>
      <c r="XBA320" s="314"/>
      <c r="XBB320" s="314"/>
      <c r="XBC320" s="314"/>
      <c r="XBD320" s="281"/>
      <c r="XBE320" s="316"/>
      <c r="XBF320" s="317"/>
      <c r="XBG320" s="314"/>
      <c r="XBH320" s="314"/>
      <c r="XBI320" s="314"/>
      <c r="XBJ320" s="314"/>
      <c r="XBK320" s="263"/>
      <c r="XBL320" s="312"/>
      <c r="XBM320" s="263"/>
      <c r="XBN320" s="314"/>
      <c r="XBO320" s="314"/>
      <c r="XBP320" s="314"/>
      <c r="XBQ320" s="315"/>
      <c r="XBR320" s="314"/>
      <c r="XBS320" s="314"/>
      <c r="XBT320" s="314"/>
      <c r="XBU320" s="314"/>
      <c r="XBV320" s="314"/>
      <c r="XBW320" s="281"/>
      <c r="XBX320" s="317"/>
      <c r="XBY320" s="314"/>
      <c r="XBZ320" s="314"/>
      <c r="XCA320" s="318"/>
      <c r="XCB320" s="312"/>
      <c r="XCC320" s="314"/>
      <c r="XCD320" s="314"/>
      <c r="XCE320" s="263"/>
      <c r="XCF320" s="312"/>
      <c r="XCG320" s="263"/>
      <c r="XCH320" s="314"/>
      <c r="XCI320" s="314"/>
      <c r="XCJ320" s="314"/>
      <c r="XCK320" s="315"/>
      <c r="XCL320" s="314"/>
      <c r="XCM320" s="314"/>
      <c r="XCN320" s="314"/>
      <c r="XCO320" s="314"/>
      <c r="XCP320" s="314"/>
      <c r="XCQ320" s="317"/>
      <c r="XCR320" s="314"/>
      <c r="XCS320" s="318"/>
      <c r="XCT320" s="286"/>
      <c r="XCW320" s="314"/>
      <c r="XCX320" s="314"/>
      <c r="XCY320" s="263"/>
      <c r="XCZ320" s="312"/>
      <c r="XDA320" s="263"/>
      <c r="XDB320" s="314"/>
      <c r="XDC320" s="314"/>
      <c r="XDD320" s="314"/>
      <c r="XDE320" s="315"/>
      <c r="XDF320" s="314"/>
      <c r="XDG320" s="314"/>
      <c r="XDH320" s="314"/>
      <c r="XDI320" s="314"/>
      <c r="XDJ320" s="314"/>
      <c r="XDK320" s="314"/>
      <c r="XDL320" s="286"/>
      <c r="XDQ320" s="314"/>
      <c r="XDR320" s="314"/>
      <c r="XDS320" s="263"/>
      <c r="XDT320" s="312"/>
      <c r="XDU320" s="263"/>
      <c r="XDV320" s="314"/>
      <c r="XDW320" s="314"/>
      <c r="XDX320" s="314"/>
      <c r="XDY320" s="315"/>
      <c r="XDZ320" s="314"/>
      <c r="XEA320" s="314"/>
      <c r="XEB320" s="314"/>
      <c r="XEC320" s="314"/>
      <c r="XED320" s="314"/>
      <c r="XEE320" s="286"/>
      <c r="XEK320" s="314"/>
      <c r="XEL320" s="314"/>
      <c r="XEM320" s="263"/>
      <c r="XEN320" s="312"/>
      <c r="XEO320" s="263"/>
      <c r="XEP320" s="314"/>
      <c r="XEQ320" s="314"/>
      <c r="XER320" s="314"/>
      <c r="XES320" s="315"/>
      <c r="XET320" s="314"/>
      <c r="XEU320" s="314"/>
      <c r="XEV320" s="314"/>
      <c r="XEW320" s="314"/>
      <c r="XEX320" s="314"/>
    </row>
    <row r="321" spans="1:53 16265:16378" ht="40.5" hidden="1" customHeight="1" x14ac:dyDescent="0.2">
      <c r="A321" s="362"/>
      <c r="B321" s="363"/>
      <c r="C321" s="356"/>
      <c r="D321" s="366"/>
      <c r="E321" s="356"/>
      <c r="F321" s="364"/>
      <c r="G321" s="275" t="s">
        <v>271</v>
      </c>
      <c r="H321" s="275" t="s">
        <v>37</v>
      </c>
      <c r="I321" s="162" t="s">
        <v>1831</v>
      </c>
      <c r="J321" s="364"/>
      <c r="K321" s="364"/>
      <c r="L321" s="364"/>
      <c r="M321" s="364"/>
      <c r="N321" s="364"/>
      <c r="O321" s="373"/>
      <c r="P321" s="364"/>
      <c r="Q321" s="373"/>
      <c r="R321" s="373"/>
      <c r="S321" s="162"/>
      <c r="T321" s="334">
        <f t="shared" si="1134"/>
        <v>0</v>
      </c>
      <c r="U321" s="356"/>
      <c r="V321" s="356"/>
      <c r="W321" s="275"/>
      <c r="X321" s="364"/>
      <c r="Y321" s="368"/>
      <c r="Z321" s="335">
        <f t="shared" si="1135"/>
        <v>0</v>
      </c>
      <c r="AA321" s="275"/>
      <c r="AB321" s="275"/>
      <c r="AC321" s="368"/>
      <c r="AD321" s="356"/>
      <c r="AE321" s="336">
        <f t="shared" si="1136"/>
        <v>0</v>
      </c>
      <c r="AF321" s="275"/>
      <c r="AG321" s="275"/>
      <c r="AH321" s="368"/>
      <c r="AI321" s="356"/>
      <c r="AJ321" s="336">
        <f t="shared" si="1137"/>
        <v>0</v>
      </c>
      <c r="AK321" s="275"/>
      <c r="AL321" s="275"/>
      <c r="AM321" s="368"/>
      <c r="AN321" s="356"/>
      <c r="AO321" s="336">
        <f t="shared" si="1138"/>
        <v>0</v>
      </c>
      <c r="AP321" s="275"/>
      <c r="AQ321" s="356"/>
      <c r="AR321" s="356"/>
      <c r="AS321" s="357"/>
      <c r="AT321" s="358"/>
      <c r="AU321" s="366"/>
      <c r="AV321" s="366"/>
      <c r="AW321" s="275" t="s">
        <v>90</v>
      </c>
      <c r="AX321" s="275"/>
      <c r="AY321" s="159"/>
      <c r="AZ321" s="159"/>
      <c r="BA321" s="164"/>
      <c r="XAO321" s="314"/>
      <c r="XAP321" s="314"/>
      <c r="XAQ321" s="263"/>
      <c r="XAR321" s="312"/>
      <c r="XAS321" s="263"/>
      <c r="XAT321" s="314"/>
      <c r="XAU321" s="314"/>
      <c r="XAV321" s="314"/>
      <c r="XAW321" s="315"/>
      <c r="XAX321" s="314"/>
      <c r="XAY321" s="314"/>
      <c r="XAZ321" s="314"/>
      <c r="XBA321" s="314"/>
      <c r="XBB321" s="314"/>
      <c r="XBC321" s="314"/>
      <c r="XBD321" s="281"/>
      <c r="XBE321" s="316"/>
      <c r="XBF321" s="317"/>
      <c r="XBG321" s="314"/>
      <c r="XBH321" s="314"/>
      <c r="XBI321" s="314"/>
      <c r="XBJ321" s="314"/>
      <c r="XBK321" s="263"/>
      <c r="XBL321" s="312"/>
      <c r="XBM321" s="263"/>
      <c r="XBN321" s="314"/>
      <c r="XBO321" s="314"/>
      <c r="XBP321" s="314"/>
      <c r="XBQ321" s="315"/>
      <c r="XBR321" s="314"/>
      <c r="XBS321" s="314"/>
      <c r="XBT321" s="314"/>
      <c r="XBU321" s="314"/>
      <c r="XBV321" s="314"/>
      <c r="XBW321" s="281"/>
      <c r="XBX321" s="317"/>
      <c r="XBY321" s="314"/>
      <c r="XBZ321" s="314"/>
      <c r="XCA321" s="318"/>
      <c r="XCB321" s="312"/>
      <c r="XCC321" s="314"/>
      <c r="XCD321" s="314"/>
      <c r="XCE321" s="263"/>
      <c r="XCF321" s="312"/>
      <c r="XCG321" s="263"/>
      <c r="XCH321" s="314"/>
      <c r="XCI321" s="314"/>
      <c r="XCJ321" s="314"/>
      <c r="XCK321" s="315"/>
      <c r="XCL321" s="314"/>
      <c r="XCM321" s="314"/>
      <c r="XCN321" s="314"/>
      <c r="XCO321" s="314"/>
      <c r="XCP321" s="314"/>
      <c r="XCQ321" s="317"/>
      <c r="XCR321" s="314"/>
      <c r="XCS321" s="318"/>
      <c r="XCT321" s="286"/>
      <c r="XCW321" s="314"/>
      <c r="XCX321" s="314"/>
      <c r="XCY321" s="263"/>
      <c r="XCZ321" s="312"/>
      <c r="XDA321" s="263"/>
      <c r="XDB321" s="314"/>
      <c r="XDC321" s="314"/>
      <c r="XDD321" s="314"/>
      <c r="XDE321" s="315"/>
      <c r="XDF321" s="314"/>
      <c r="XDG321" s="314"/>
      <c r="XDH321" s="314"/>
      <c r="XDI321" s="314"/>
      <c r="XDJ321" s="314"/>
      <c r="XDK321" s="314"/>
      <c r="XDL321" s="286"/>
      <c r="XDQ321" s="314"/>
      <c r="XDR321" s="314"/>
      <c r="XDS321" s="263"/>
      <c r="XDT321" s="312"/>
      <c r="XDU321" s="263"/>
      <c r="XDV321" s="314"/>
      <c r="XDW321" s="314"/>
      <c r="XDX321" s="314"/>
      <c r="XDY321" s="315"/>
      <c r="XDZ321" s="314"/>
      <c r="XEA321" s="314"/>
      <c r="XEB321" s="314"/>
      <c r="XEC321" s="314"/>
      <c r="XED321" s="314"/>
      <c r="XEE321" s="286"/>
      <c r="XEK321" s="314"/>
      <c r="XEL321" s="314"/>
      <c r="XEM321" s="263"/>
      <c r="XEN321" s="312"/>
      <c r="XEO321" s="263"/>
      <c r="XEP321" s="314"/>
      <c r="XEQ321" s="314"/>
      <c r="XER321" s="314"/>
      <c r="XES321" s="315"/>
      <c r="XET321" s="314"/>
      <c r="XEU321" s="314"/>
      <c r="XEV321" s="314"/>
      <c r="XEW321" s="314"/>
      <c r="XEX321" s="314"/>
    </row>
    <row r="322" spans="1:53 16265:16378" ht="40.5" hidden="1" customHeight="1" x14ac:dyDescent="0.2">
      <c r="A322" s="362"/>
      <c r="B322" s="363"/>
      <c r="C322" s="356"/>
      <c r="D322" s="366"/>
      <c r="E322" s="356"/>
      <c r="F322" s="364"/>
      <c r="G322" s="275"/>
      <c r="H322" s="275"/>
      <c r="I322" s="162"/>
      <c r="J322" s="364"/>
      <c r="K322" s="364"/>
      <c r="L322" s="364"/>
      <c r="M322" s="364"/>
      <c r="N322" s="364"/>
      <c r="O322" s="373"/>
      <c r="P322" s="364"/>
      <c r="Q322" s="373"/>
      <c r="R322" s="373"/>
      <c r="S322" s="162"/>
      <c r="T322" s="334">
        <f t="shared" si="1134"/>
        <v>0</v>
      </c>
      <c r="U322" s="356"/>
      <c r="V322" s="356"/>
      <c r="W322" s="275"/>
      <c r="X322" s="364"/>
      <c r="Y322" s="368"/>
      <c r="Z322" s="335">
        <f t="shared" si="1135"/>
        <v>0</v>
      </c>
      <c r="AA322" s="275"/>
      <c r="AB322" s="275"/>
      <c r="AC322" s="368"/>
      <c r="AD322" s="356"/>
      <c r="AE322" s="336">
        <f t="shared" si="1136"/>
        <v>0</v>
      </c>
      <c r="AF322" s="275"/>
      <c r="AG322" s="275"/>
      <c r="AH322" s="368"/>
      <c r="AI322" s="356"/>
      <c r="AJ322" s="336">
        <f t="shared" si="1137"/>
        <v>0</v>
      </c>
      <c r="AK322" s="275"/>
      <c r="AL322" s="275"/>
      <c r="AM322" s="368"/>
      <c r="AN322" s="356"/>
      <c r="AO322" s="336">
        <f t="shared" si="1138"/>
        <v>0</v>
      </c>
      <c r="AP322" s="275"/>
      <c r="AQ322" s="356"/>
      <c r="AR322" s="356"/>
      <c r="AS322" s="357"/>
      <c r="AT322" s="358"/>
      <c r="AU322" s="366"/>
      <c r="AV322" s="366"/>
      <c r="AW322" s="275" t="s">
        <v>90</v>
      </c>
      <c r="AX322" s="275"/>
      <c r="AY322" s="159"/>
      <c r="AZ322" s="159"/>
      <c r="BA322" s="164"/>
      <c r="XAO322" s="314"/>
      <c r="XAP322" s="314"/>
      <c r="XAQ322" s="263"/>
      <c r="XAR322" s="312"/>
      <c r="XAS322" s="263"/>
      <c r="XAT322" s="314"/>
      <c r="XAU322" s="314"/>
      <c r="XAV322" s="314"/>
      <c r="XAW322" s="315"/>
      <c r="XAX322" s="314"/>
      <c r="XAY322" s="314"/>
      <c r="XAZ322" s="314"/>
      <c r="XBA322" s="314"/>
      <c r="XBB322" s="314"/>
      <c r="XBC322" s="314"/>
      <c r="XBD322" s="281"/>
      <c r="XBE322" s="316"/>
      <c r="XBF322" s="317"/>
      <c r="XBG322" s="314"/>
      <c r="XBH322" s="314"/>
      <c r="XBI322" s="314"/>
      <c r="XBJ322" s="314"/>
      <c r="XBK322" s="263"/>
      <c r="XBL322" s="312"/>
      <c r="XBM322" s="263"/>
      <c r="XBN322" s="314"/>
      <c r="XBO322" s="314"/>
      <c r="XBP322" s="314"/>
      <c r="XBQ322" s="315"/>
      <c r="XBR322" s="314"/>
      <c r="XBS322" s="314"/>
      <c r="XBT322" s="314"/>
      <c r="XBU322" s="314"/>
      <c r="XBV322" s="314"/>
      <c r="XBW322" s="281"/>
      <c r="XBX322" s="317"/>
      <c r="XBY322" s="314"/>
      <c r="XBZ322" s="314"/>
      <c r="XCA322" s="318"/>
      <c r="XCB322" s="312"/>
      <c r="XCC322" s="314"/>
      <c r="XCD322" s="314"/>
      <c r="XCE322" s="263"/>
      <c r="XCF322" s="312"/>
      <c r="XCG322" s="263"/>
      <c r="XCH322" s="314"/>
      <c r="XCI322" s="314"/>
      <c r="XCJ322" s="314"/>
      <c r="XCK322" s="315"/>
      <c r="XCL322" s="314"/>
      <c r="XCM322" s="314"/>
      <c r="XCN322" s="314"/>
      <c r="XCO322" s="314"/>
      <c r="XCP322" s="314"/>
      <c r="XCQ322" s="317"/>
      <c r="XCR322" s="314"/>
      <c r="XCS322" s="318"/>
      <c r="XCT322" s="286"/>
      <c r="XCW322" s="314"/>
      <c r="XCX322" s="314"/>
      <c r="XCY322" s="263"/>
      <c r="XCZ322" s="312"/>
      <c r="XDA322" s="263"/>
      <c r="XDB322" s="314"/>
      <c r="XDC322" s="314"/>
      <c r="XDD322" s="314"/>
      <c r="XDE322" s="315"/>
      <c r="XDF322" s="314"/>
      <c r="XDG322" s="314"/>
      <c r="XDH322" s="314"/>
      <c r="XDI322" s="314"/>
      <c r="XDJ322" s="314"/>
      <c r="XDK322" s="314"/>
      <c r="XDL322" s="286"/>
      <c r="XDQ322" s="314"/>
      <c r="XDR322" s="314"/>
      <c r="XDS322" s="263"/>
      <c r="XDT322" s="312"/>
      <c r="XDU322" s="263"/>
      <c r="XDV322" s="314"/>
      <c r="XDW322" s="314"/>
      <c r="XDX322" s="314"/>
      <c r="XDY322" s="315"/>
      <c r="XDZ322" s="314"/>
      <c r="XEA322" s="314"/>
      <c r="XEB322" s="314"/>
      <c r="XEC322" s="314"/>
      <c r="XED322" s="314"/>
      <c r="XEE322" s="286"/>
      <c r="XEK322" s="314"/>
      <c r="XEL322" s="314"/>
      <c r="XEM322" s="263"/>
      <c r="XEN322" s="312"/>
      <c r="XEO322" s="263"/>
      <c r="XEP322" s="314"/>
      <c r="XEQ322" s="314"/>
      <c r="XER322" s="314"/>
      <c r="XES322" s="315"/>
      <c r="XET322" s="314"/>
      <c r="XEU322" s="314"/>
      <c r="XEV322" s="314"/>
      <c r="XEW322" s="314"/>
      <c r="XEX322" s="314"/>
    </row>
    <row r="323" spans="1:53 16265:16378" ht="40.5" hidden="1" customHeight="1" x14ac:dyDescent="0.2">
      <c r="A323" s="362">
        <v>105</v>
      </c>
      <c r="B323" s="363" t="s">
        <v>261</v>
      </c>
      <c r="C323" s="356" t="str">
        <f>+VLOOKUP(B323,$A$770:$B$812,2,0)</f>
        <v>MARCELA BOTERO ARBELAEZ</v>
      </c>
      <c r="D323" s="366" t="s">
        <v>171</v>
      </c>
      <c r="E323" s="356" t="str">
        <f>IF(D323=$D$740,$E$740,IF(D323=$D$741,$E$741,IF(D323=$D$742,$E$742,IF(D323=$D$743,$E$743,IF(D323=$D$744,$E$744,IF(D323=$D$745,$E$745,IF(D323=$D$746,$E$746,IF(D323=$D$747,$E$747,IF(D323=$D$748,$E$748,IF(D323=$D$749,$E$749,IF(D323=VICERRECTORÍA_ACADÉMICA_,$BF$740,IF(D323=_VICERRECTORÍA_INVESTIGACIONES_INNOVACIÓN_Y_EXTENSIÓN_,$BF$741,IF(D323=PLANEACIÓN_,$BF$742,IF(D323=VICERRECTORÍA_ADMINISTRATIVA_FINANCIERA_,$BF$743,IF(D323=VICERRECTORÍA_RESPONSABILIDAD_SOCIAL_Y_BIENESTAR_UNIVERSITARIO_PDI,$BF$744)))))))))))))))</f>
        <v>Promover y facilitar la interacción con la sociedad contribuyendo a la satisfacción de sus demandas, mediante servicios especializados, programas de educación continuada y de proyección social.</v>
      </c>
      <c r="F323" s="364" t="s">
        <v>276</v>
      </c>
      <c r="G323" s="275" t="s">
        <v>271</v>
      </c>
      <c r="H323" s="275" t="s">
        <v>38</v>
      </c>
      <c r="I323" s="162" t="s">
        <v>1832</v>
      </c>
      <c r="J323" s="364" t="s">
        <v>106</v>
      </c>
      <c r="K323" s="364" t="s">
        <v>1833</v>
      </c>
      <c r="L323" s="364" t="s">
        <v>1834</v>
      </c>
      <c r="M323" s="364" t="s">
        <v>1835</v>
      </c>
      <c r="N323" s="364" t="s">
        <v>128</v>
      </c>
      <c r="O323" s="373">
        <f>IF(N323="ALTA",5,IF(N323="MEDIO ALTA",4,IF(N323="MEDIA",3,IF(N323="MEDIO BAJA",2,IF(N323="BAJA",1,0)))))</f>
        <v>1</v>
      </c>
      <c r="P323" s="364" t="s">
        <v>142</v>
      </c>
      <c r="Q323" s="373">
        <f>IF(P323="ALTO",5,IF(P323="MEDIO ALTO",4,IF(P323="MEDIO",3,IF(P323="MEDIO BAJO",2,IF(P323="BAJO",1,0)))))</f>
        <v>1</v>
      </c>
      <c r="R323" s="373">
        <f>Q323*O323</f>
        <v>1</v>
      </c>
      <c r="S323" s="162" t="s">
        <v>327</v>
      </c>
      <c r="T323" s="334">
        <f t="shared" si="1134"/>
        <v>1</v>
      </c>
      <c r="U323" s="356">
        <f t="shared" si="1121"/>
        <v>1</v>
      </c>
      <c r="V323" s="356">
        <f t="shared" si="1175"/>
        <v>0.6</v>
      </c>
      <c r="W323" s="275" t="s">
        <v>1836</v>
      </c>
      <c r="X323" s="364">
        <f>IF(S323="No_existen",5*$X$10,Y323*$X$10)</f>
        <v>0.2</v>
      </c>
      <c r="Y323" s="368">
        <f t="shared" ref="Y323" si="1365">ROUND(AVERAGEIF(Z323:Z325,"&gt;0"),0)</f>
        <v>4</v>
      </c>
      <c r="Z323" s="335">
        <f t="shared" si="1135"/>
        <v>4</v>
      </c>
      <c r="AA323" s="275" t="s">
        <v>330</v>
      </c>
      <c r="AB323" s="275"/>
      <c r="AC323" s="368">
        <f t="shared" ref="AC323" si="1366">IF(S323="No_existen",5*$AC$10,AD323*$AC$10)</f>
        <v>0.15</v>
      </c>
      <c r="AD323" s="356">
        <f t="shared" ref="AD323" si="1367">ROUND(AVERAGEIF(AE323:AE325,"&gt;0"),0)</f>
        <v>1</v>
      </c>
      <c r="AE323" s="336">
        <f t="shared" si="1136"/>
        <v>1</v>
      </c>
      <c r="AF323" s="275" t="s">
        <v>307</v>
      </c>
      <c r="AG323" s="275" t="s">
        <v>738</v>
      </c>
      <c r="AH323" s="368">
        <f t="shared" ref="AH323" si="1368">IF(S323="No_existen",5*$AH$10,AI323*$AH$10)</f>
        <v>0.1</v>
      </c>
      <c r="AI323" s="356">
        <f t="shared" ref="AI323" si="1369">ROUND(AVERAGEIF(AJ323:AJ325,"&gt;0"),0)</f>
        <v>1</v>
      </c>
      <c r="AJ323" s="336">
        <f t="shared" si="1137"/>
        <v>1</v>
      </c>
      <c r="AK323" s="275" t="s">
        <v>304</v>
      </c>
      <c r="AL323" s="275" t="s">
        <v>318</v>
      </c>
      <c r="AM323" s="368">
        <f t="shared" ref="AM323" si="1370">IF(S323="No_existen",5*$AM$10,AN323*$AM$10)</f>
        <v>0.1</v>
      </c>
      <c r="AN323" s="356">
        <f t="shared" ref="AN323" si="1371">ROUND(AVERAGEIF(AO323:AO325,"&gt;0"),0)</f>
        <v>1</v>
      </c>
      <c r="AO323" s="336">
        <f t="shared" si="1138"/>
        <v>1</v>
      </c>
      <c r="AP323" s="275" t="s">
        <v>592</v>
      </c>
      <c r="AQ323" s="356">
        <f t="shared" ref="AQ323" si="1372">ROUND(AVERAGE(U323,Y323,AD323,AI323,AN323),0)</f>
        <v>2</v>
      </c>
      <c r="AR323" s="356" t="str">
        <f t="shared" ref="AR323" si="1373">IF(AQ323&lt;1.5,"FUERTE",IF(AND(AQ323&gt;=1.5,AQ323&lt;2.5),"ACEPTABLE",IF(AQ323&gt;=5,"INEXISTENTE","DÉBIL")))</f>
        <v>ACEPTABLE</v>
      </c>
      <c r="AS323" s="357">
        <f t="shared" ref="AS323" si="1374">IF(R323=0,0,ROUND((R323*AQ323),0))</f>
        <v>2</v>
      </c>
      <c r="AT323" s="358" t="str">
        <f t="shared" ref="AT323" si="1375">IF(AS323&gt;=36,"GRAVE", IF(AS323&lt;=10, "LEVE", "MODERADO"))</f>
        <v>LEVE</v>
      </c>
      <c r="AU323" s="366" t="s">
        <v>1837</v>
      </c>
      <c r="AV323" s="367">
        <v>0</v>
      </c>
      <c r="AW323" s="275" t="s">
        <v>90</v>
      </c>
      <c r="AX323" s="275"/>
      <c r="AY323" s="159"/>
      <c r="AZ323" s="159"/>
      <c r="BA323" s="164"/>
      <c r="XAO323" s="314"/>
      <c r="XAP323" s="314"/>
      <c r="XAQ323" s="263"/>
      <c r="XAR323" s="312"/>
      <c r="XAS323" s="263"/>
      <c r="XAT323" s="314"/>
      <c r="XAU323" s="314"/>
      <c r="XAV323" s="314"/>
      <c r="XAW323" s="315"/>
      <c r="XAX323" s="314"/>
      <c r="XAY323" s="314"/>
      <c r="XAZ323" s="314"/>
      <c r="XBA323" s="314"/>
      <c r="XBB323" s="314"/>
      <c r="XBC323" s="314"/>
      <c r="XBD323" s="281"/>
      <c r="XBE323" s="316"/>
      <c r="XBF323" s="317"/>
      <c r="XBG323" s="314"/>
      <c r="XBH323" s="314"/>
      <c r="XBI323" s="314"/>
      <c r="XBJ323" s="314"/>
      <c r="XBK323" s="263"/>
      <c r="XBL323" s="312"/>
      <c r="XBM323" s="263"/>
      <c r="XBN323" s="314"/>
      <c r="XBO323" s="314"/>
      <c r="XBP323" s="314"/>
      <c r="XBQ323" s="315"/>
      <c r="XBR323" s="314"/>
      <c r="XBS323" s="314"/>
      <c r="XBT323" s="314"/>
      <c r="XBU323" s="314"/>
      <c r="XBV323" s="314"/>
      <c r="XBW323" s="281"/>
      <c r="XBX323" s="317"/>
      <c r="XBY323" s="314"/>
      <c r="XBZ323" s="314"/>
      <c r="XCA323" s="318"/>
      <c r="XCB323" s="312"/>
      <c r="XCC323" s="314"/>
      <c r="XCD323" s="314"/>
      <c r="XCE323" s="263"/>
      <c r="XCF323" s="312"/>
      <c r="XCG323" s="263"/>
      <c r="XCH323" s="314"/>
      <c r="XCI323" s="314"/>
      <c r="XCJ323" s="314"/>
      <c r="XCK323" s="315"/>
      <c r="XCL323" s="314"/>
      <c r="XCM323" s="314"/>
      <c r="XCN323" s="314"/>
      <c r="XCO323" s="314"/>
      <c r="XCP323" s="314"/>
      <c r="XCQ323" s="317"/>
      <c r="XCR323" s="314"/>
      <c r="XCS323" s="318"/>
      <c r="XCT323" s="286"/>
      <c r="XCW323" s="314"/>
      <c r="XCX323" s="314"/>
      <c r="XCY323" s="263"/>
      <c r="XCZ323" s="312"/>
      <c r="XDA323" s="263"/>
      <c r="XDB323" s="314"/>
      <c r="XDC323" s="314"/>
      <c r="XDD323" s="314"/>
      <c r="XDE323" s="315"/>
      <c r="XDF323" s="314"/>
      <c r="XDG323" s="314"/>
      <c r="XDH323" s="314"/>
      <c r="XDI323" s="314"/>
      <c r="XDJ323" s="314"/>
      <c r="XDK323" s="314"/>
      <c r="XDL323" s="286"/>
      <c r="XDQ323" s="314"/>
      <c r="XDR323" s="314"/>
      <c r="XDS323" s="263"/>
      <c r="XDT323" s="312"/>
      <c r="XDU323" s="263"/>
      <c r="XDV323" s="314"/>
      <c r="XDW323" s="314"/>
      <c r="XDX323" s="314"/>
      <c r="XDY323" s="315"/>
      <c r="XDZ323" s="314"/>
      <c r="XEA323" s="314"/>
      <c r="XEB323" s="314"/>
      <c r="XEC323" s="314"/>
      <c r="XED323" s="314"/>
      <c r="XEE323" s="286"/>
      <c r="XEK323" s="314"/>
      <c r="XEL323" s="314"/>
      <c r="XEM323" s="263"/>
      <c r="XEN323" s="312"/>
      <c r="XEO323" s="263"/>
      <c r="XEP323" s="314"/>
      <c r="XEQ323" s="314"/>
      <c r="XER323" s="314"/>
      <c r="XES323" s="315"/>
      <c r="XET323" s="314"/>
      <c r="XEU323" s="314"/>
      <c r="XEV323" s="314"/>
      <c r="XEW323" s="314"/>
      <c r="XEX323" s="314"/>
    </row>
    <row r="324" spans="1:53 16265:16378" ht="40.5" hidden="1" customHeight="1" x14ac:dyDescent="0.2">
      <c r="A324" s="362"/>
      <c r="B324" s="363"/>
      <c r="C324" s="356"/>
      <c r="D324" s="366"/>
      <c r="E324" s="356"/>
      <c r="F324" s="364"/>
      <c r="G324" s="275"/>
      <c r="H324" s="275"/>
      <c r="I324" s="162"/>
      <c r="J324" s="364"/>
      <c r="K324" s="364"/>
      <c r="L324" s="364"/>
      <c r="M324" s="364"/>
      <c r="N324" s="364"/>
      <c r="O324" s="373"/>
      <c r="P324" s="364"/>
      <c r="Q324" s="373"/>
      <c r="R324" s="373"/>
      <c r="S324" s="162"/>
      <c r="T324" s="334">
        <f t="shared" si="1134"/>
        <v>0</v>
      </c>
      <c r="U324" s="356"/>
      <c r="V324" s="356"/>
      <c r="W324" s="275"/>
      <c r="X324" s="364"/>
      <c r="Y324" s="368"/>
      <c r="Z324" s="335">
        <f t="shared" si="1135"/>
        <v>0</v>
      </c>
      <c r="AA324" s="275"/>
      <c r="AB324" s="275"/>
      <c r="AC324" s="368"/>
      <c r="AD324" s="356"/>
      <c r="AE324" s="336">
        <f t="shared" si="1136"/>
        <v>0</v>
      </c>
      <c r="AF324" s="275"/>
      <c r="AG324" s="275"/>
      <c r="AH324" s="368"/>
      <c r="AI324" s="356"/>
      <c r="AJ324" s="336">
        <f t="shared" si="1137"/>
        <v>0</v>
      </c>
      <c r="AK324" s="275"/>
      <c r="AL324" s="275"/>
      <c r="AM324" s="368"/>
      <c r="AN324" s="356"/>
      <c r="AO324" s="336">
        <f t="shared" si="1138"/>
        <v>0</v>
      </c>
      <c r="AP324" s="275"/>
      <c r="AQ324" s="356"/>
      <c r="AR324" s="356"/>
      <c r="AS324" s="357"/>
      <c r="AT324" s="358"/>
      <c r="AU324" s="366"/>
      <c r="AV324" s="366"/>
      <c r="AW324" s="275" t="s">
        <v>90</v>
      </c>
      <c r="AX324" s="275"/>
      <c r="AY324" s="159"/>
      <c r="AZ324" s="159"/>
      <c r="BA324" s="164"/>
      <c r="XAO324" s="314"/>
      <c r="XAP324" s="314"/>
      <c r="XAQ324" s="263"/>
      <c r="XAR324" s="312"/>
      <c r="XAS324" s="263"/>
      <c r="XAT324" s="314"/>
      <c r="XAU324" s="314"/>
      <c r="XAV324" s="314"/>
      <c r="XAW324" s="315"/>
      <c r="XAX324" s="314"/>
      <c r="XAY324" s="314"/>
      <c r="XAZ324" s="314"/>
      <c r="XBA324" s="314"/>
      <c r="XBB324" s="314"/>
      <c r="XBC324" s="314"/>
      <c r="XBD324" s="281"/>
      <c r="XBE324" s="316"/>
      <c r="XBF324" s="317"/>
      <c r="XBG324" s="314"/>
      <c r="XBH324" s="314"/>
      <c r="XBI324" s="314"/>
      <c r="XBJ324" s="314"/>
      <c r="XBK324" s="263"/>
      <c r="XBL324" s="312"/>
      <c r="XBM324" s="263"/>
      <c r="XBN324" s="314"/>
      <c r="XBO324" s="314"/>
      <c r="XBP324" s="314"/>
      <c r="XBQ324" s="315"/>
      <c r="XBR324" s="314"/>
      <c r="XBS324" s="314"/>
      <c r="XBT324" s="314"/>
      <c r="XBU324" s="314"/>
      <c r="XBV324" s="314"/>
      <c r="XBW324" s="281"/>
      <c r="XBX324" s="317"/>
      <c r="XBY324" s="314"/>
      <c r="XBZ324" s="314"/>
      <c r="XCA324" s="318"/>
      <c r="XCB324" s="312"/>
      <c r="XCC324" s="314"/>
      <c r="XCD324" s="314"/>
      <c r="XCE324" s="263"/>
      <c r="XCF324" s="312"/>
      <c r="XCG324" s="263"/>
      <c r="XCH324" s="314"/>
      <c r="XCI324" s="314"/>
      <c r="XCJ324" s="314"/>
      <c r="XCK324" s="315"/>
      <c r="XCL324" s="314"/>
      <c r="XCM324" s="314"/>
      <c r="XCN324" s="314"/>
      <c r="XCO324" s="314"/>
      <c r="XCP324" s="314"/>
      <c r="XCQ324" s="317"/>
      <c r="XCR324" s="314"/>
      <c r="XCS324" s="318"/>
      <c r="XCT324" s="286"/>
      <c r="XCW324" s="314"/>
      <c r="XCX324" s="314"/>
      <c r="XCY324" s="263"/>
      <c r="XCZ324" s="312"/>
      <c r="XDA324" s="263"/>
      <c r="XDB324" s="314"/>
      <c r="XDC324" s="314"/>
      <c r="XDD324" s="314"/>
      <c r="XDE324" s="315"/>
      <c r="XDF324" s="314"/>
      <c r="XDG324" s="314"/>
      <c r="XDH324" s="314"/>
      <c r="XDI324" s="314"/>
      <c r="XDJ324" s="314"/>
      <c r="XDK324" s="314"/>
      <c r="XDL324" s="286"/>
      <c r="XDQ324" s="314"/>
      <c r="XDR324" s="314"/>
      <c r="XDS324" s="263"/>
      <c r="XDT324" s="312"/>
      <c r="XDU324" s="263"/>
      <c r="XDV324" s="314"/>
      <c r="XDW324" s="314"/>
      <c r="XDX324" s="314"/>
      <c r="XDY324" s="315"/>
      <c r="XDZ324" s="314"/>
      <c r="XEA324" s="314"/>
      <c r="XEB324" s="314"/>
      <c r="XEC324" s="314"/>
      <c r="XED324" s="314"/>
      <c r="XEE324" s="286"/>
      <c r="XEK324" s="314"/>
      <c r="XEL324" s="314"/>
      <c r="XEM324" s="263"/>
      <c r="XEN324" s="312"/>
      <c r="XEO324" s="263"/>
      <c r="XEP324" s="314"/>
      <c r="XEQ324" s="314"/>
      <c r="XER324" s="314"/>
      <c r="XES324" s="315"/>
      <c r="XET324" s="314"/>
      <c r="XEU324" s="314"/>
      <c r="XEV324" s="314"/>
      <c r="XEW324" s="314"/>
      <c r="XEX324" s="314"/>
    </row>
    <row r="325" spans="1:53 16265:16378" ht="40.5" hidden="1" customHeight="1" x14ac:dyDescent="0.2">
      <c r="A325" s="362"/>
      <c r="B325" s="363"/>
      <c r="C325" s="356"/>
      <c r="D325" s="366"/>
      <c r="E325" s="356"/>
      <c r="F325" s="364"/>
      <c r="G325" s="275"/>
      <c r="H325" s="275"/>
      <c r="I325" s="162"/>
      <c r="J325" s="364"/>
      <c r="K325" s="364"/>
      <c r="L325" s="364"/>
      <c r="M325" s="364"/>
      <c r="N325" s="364"/>
      <c r="O325" s="373"/>
      <c r="P325" s="364"/>
      <c r="Q325" s="373"/>
      <c r="R325" s="373"/>
      <c r="S325" s="162"/>
      <c r="T325" s="334">
        <f t="shared" si="1134"/>
        <v>0</v>
      </c>
      <c r="U325" s="356"/>
      <c r="V325" s="356"/>
      <c r="W325" s="275"/>
      <c r="X325" s="364"/>
      <c r="Y325" s="368"/>
      <c r="Z325" s="335">
        <f t="shared" si="1135"/>
        <v>0</v>
      </c>
      <c r="AA325" s="275"/>
      <c r="AB325" s="275"/>
      <c r="AC325" s="368"/>
      <c r="AD325" s="356"/>
      <c r="AE325" s="336">
        <f t="shared" si="1136"/>
        <v>0</v>
      </c>
      <c r="AF325" s="275"/>
      <c r="AG325" s="275"/>
      <c r="AH325" s="368"/>
      <c r="AI325" s="356"/>
      <c r="AJ325" s="336">
        <f t="shared" si="1137"/>
        <v>0</v>
      </c>
      <c r="AK325" s="275"/>
      <c r="AL325" s="275"/>
      <c r="AM325" s="368"/>
      <c r="AN325" s="356"/>
      <c r="AO325" s="336">
        <f t="shared" si="1138"/>
        <v>0</v>
      </c>
      <c r="AP325" s="275"/>
      <c r="AQ325" s="356"/>
      <c r="AR325" s="356"/>
      <c r="AS325" s="357"/>
      <c r="AT325" s="358"/>
      <c r="AU325" s="366"/>
      <c r="AV325" s="366"/>
      <c r="AW325" s="275" t="s">
        <v>90</v>
      </c>
      <c r="AX325" s="275"/>
      <c r="AY325" s="159"/>
      <c r="AZ325" s="159"/>
      <c r="BA325" s="164"/>
      <c r="XAO325" s="314"/>
      <c r="XAP325" s="314"/>
      <c r="XAQ325" s="263"/>
      <c r="XAR325" s="312"/>
      <c r="XAS325" s="263"/>
      <c r="XAT325" s="314"/>
      <c r="XAU325" s="314"/>
      <c r="XAV325" s="314"/>
      <c r="XAW325" s="315"/>
      <c r="XAX325" s="314"/>
      <c r="XAY325" s="314"/>
      <c r="XAZ325" s="314"/>
      <c r="XBA325" s="314"/>
      <c r="XBB325" s="314"/>
      <c r="XBC325" s="314"/>
      <c r="XBD325" s="281"/>
      <c r="XBE325" s="316"/>
      <c r="XBF325" s="317"/>
      <c r="XBG325" s="314"/>
      <c r="XBH325" s="314"/>
      <c r="XBI325" s="314"/>
      <c r="XBJ325" s="314"/>
      <c r="XBK325" s="263"/>
      <c r="XBL325" s="312"/>
      <c r="XBM325" s="263"/>
      <c r="XBN325" s="314"/>
      <c r="XBO325" s="314"/>
      <c r="XBP325" s="314"/>
      <c r="XBQ325" s="315"/>
      <c r="XBR325" s="314"/>
      <c r="XBS325" s="314"/>
      <c r="XBT325" s="314"/>
      <c r="XBU325" s="314"/>
      <c r="XBV325" s="314"/>
      <c r="XBW325" s="281"/>
      <c r="XBX325" s="317"/>
      <c r="XBY325" s="314"/>
      <c r="XBZ325" s="314"/>
      <c r="XCA325" s="318"/>
      <c r="XCB325" s="312"/>
      <c r="XCC325" s="314"/>
      <c r="XCD325" s="314"/>
      <c r="XCE325" s="263"/>
      <c r="XCF325" s="312"/>
      <c r="XCG325" s="263"/>
      <c r="XCH325" s="314"/>
      <c r="XCI325" s="314"/>
      <c r="XCJ325" s="314"/>
      <c r="XCK325" s="315"/>
      <c r="XCL325" s="314"/>
      <c r="XCM325" s="314"/>
      <c r="XCN325" s="314"/>
      <c r="XCO325" s="314"/>
      <c r="XCP325" s="314"/>
      <c r="XCQ325" s="317"/>
      <c r="XCR325" s="314"/>
      <c r="XCS325" s="318"/>
      <c r="XCT325" s="286"/>
      <c r="XCW325" s="314"/>
      <c r="XCX325" s="314"/>
      <c r="XCY325" s="263"/>
      <c r="XCZ325" s="312"/>
      <c r="XDA325" s="263"/>
      <c r="XDB325" s="314"/>
      <c r="XDC325" s="314"/>
      <c r="XDD325" s="314"/>
      <c r="XDE325" s="315"/>
      <c r="XDF325" s="314"/>
      <c r="XDG325" s="314"/>
      <c r="XDH325" s="314"/>
      <c r="XDI325" s="314"/>
      <c r="XDJ325" s="314"/>
      <c r="XDK325" s="314"/>
      <c r="XDL325" s="286"/>
      <c r="XDQ325" s="314"/>
      <c r="XDR325" s="314"/>
      <c r="XDS325" s="263"/>
      <c r="XDT325" s="312"/>
      <c r="XDU325" s="263"/>
      <c r="XDV325" s="314"/>
      <c r="XDW325" s="314"/>
      <c r="XDX325" s="314"/>
      <c r="XDY325" s="315"/>
      <c r="XDZ325" s="314"/>
      <c r="XEA325" s="314"/>
      <c r="XEB325" s="314"/>
      <c r="XEC325" s="314"/>
      <c r="XED325" s="314"/>
      <c r="XEE325" s="286"/>
      <c r="XEK325" s="314"/>
      <c r="XEL325" s="314"/>
      <c r="XEM325" s="263"/>
      <c r="XEN325" s="312"/>
      <c r="XEO325" s="263"/>
      <c r="XEP325" s="314"/>
      <c r="XEQ325" s="314"/>
      <c r="XER325" s="314"/>
      <c r="XES325" s="315"/>
      <c r="XET325" s="314"/>
      <c r="XEU325" s="314"/>
      <c r="XEV325" s="314"/>
      <c r="XEW325" s="314"/>
      <c r="XEX325" s="314"/>
    </row>
    <row r="326" spans="1:53 16265:16378" ht="40.5" hidden="1" customHeight="1" x14ac:dyDescent="0.2">
      <c r="A326" s="362">
        <v>106</v>
      </c>
      <c r="B326" s="363" t="s">
        <v>261</v>
      </c>
      <c r="C326" s="356" t="str">
        <f>+VLOOKUP(B326,$A$770:$B$812,2,0)</f>
        <v>MARCELA BOTERO ARBELAEZ</v>
      </c>
      <c r="D326" s="366" t="s">
        <v>171</v>
      </c>
      <c r="E326" s="356" t="str">
        <f>IF(D326=$D$740,$E$740,IF(D326=$D$741,$E$741,IF(D326=$D$742,$E$742,IF(D326=$D$743,$E$743,IF(D326=$D$744,$E$744,IF(D326=$D$745,$E$745,IF(D326=$D$746,$E$746,IF(D326=$D$747,$E$747,IF(D326=$D$748,$E$748,IF(D326=$D$749,$E$749,IF(D326=VICERRECTORÍA_ACADÉMICA_,$BF$740,IF(D326=_VICERRECTORÍA_INVESTIGACIONES_INNOVACIÓN_Y_EXTENSIÓN_,$BF$741,IF(D326=PLANEACIÓN_,$BF$742,IF(D326=VICERRECTORÍA_ADMINISTRATIVA_FINANCIERA_,$BF$743,IF(D326=VICERRECTORÍA_RESPONSABILIDAD_SOCIAL_Y_BIENESTAR_UNIVERSITARIO_PDI,$BF$744)))))))))))))))</f>
        <v>Promover y facilitar la interacción con la sociedad contribuyendo a la satisfacción de sus demandas, mediante servicios especializados, programas de educación continuada y de proyección social.</v>
      </c>
      <c r="F326" s="364" t="s">
        <v>276</v>
      </c>
      <c r="G326" s="275" t="s">
        <v>271</v>
      </c>
      <c r="H326" s="275" t="s">
        <v>37</v>
      </c>
      <c r="I326" s="275" t="s">
        <v>1838</v>
      </c>
      <c r="J326" s="364" t="s">
        <v>106</v>
      </c>
      <c r="K326" s="364" t="s">
        <v>1839</v>
      </c>
      <c r="L326" s="364" t="s">
        <v>1840</v>
      </c>
      <c r="M326" s="364" t="s">
        <v>1841</v>
      </c>
      <c r="N326" s="364" t="s">
        <v>128</v>
      </c>
      <c r="O326" s="373">
        <f t="shared" ref="O326" si="1376">IF(N326="ALTA",5,IF(N326="MEDIO ALTA",4,IF(N326="MEDIA",3,IF(N326="MEDIO BAJA",2,IF(N326="BAJA",1,0)))))</f>
        <v>1</v>
      </c>
      <c r="P326" s="364" t="s">
        <v>144</v>
      </c>
      <c r="Q326" s="373">
        <f t="shared" ref="Q326:Q332" si="1377">IF(P326="ALTO",5,IF(P326="MEDIO ALTO",4,IF(P326="MEDIO",3,IF(P326="MEDIO BAJO",2,IF(P326="BAJO",1,0)))))</f>
        <v>4</v>
      </c>
      <c r="R326" s="373">
        <f>Q326*O326</f>
        <v>4</v>
      </c>
      <c r="S326" s="162" t="s">
        <v>327</v>
      </c>
      <c r="T326" s="334">
        <f t="shared" si="1134"/>
        <v>1</v>
      </c>
      <c r="U326" s="356">
        <f t="shared" si="1121"/>
        <v>1</v>
      </c>
      <c r="V326" s="356">
        <f t="shared" si="1175"/>
        <v>0.6</v>
      </c>
      <c r="W326" s="275" t="s">
        <v>1842</v>
      </c>
      <c r="X326" s="364">
        <f>IF(S326="No_existen",5*$X$10,Y326*$X$10)</f>
        <v>0.2</v>
      </c>
      <c r="Y326" s="368">
        <f t="shared" ref="Y326" si="1378">ROUND(AVERAGEIF(Z326:Z328,"&gt;0"),0)</f>
        <v>4</v>
      </c>
      <c r="Z326" s="335">
        <f t="shared" si="1135"/>
        <v>4</v>
      </c>
      <c r="AA326" s="275" t="s">
        <v>330</v>
      </c>
      <c r="AB326" s="275"/>
      <c r="AC326" s="368">
        <f t="shared" ref="AC326" si="1379">IF(S326="No_existen",5*$AC$10,AD326*$AC$10)</f>
        <v>0.15</v>
      </c>
      <c r="AD326" s="356">
        <f t="shared" ref="AD326" si="1380">ROUND(AVERAGEIF(AE326:AE328,"&gt;0"),0)</f>
        <v>1</v>
      </c>
      <c r="AE326" s="336">
        <f t="shared" si="1136"/>
        <v>1</v>
      </c>
      <c r="AF326" s="275" t="s">
        <v>307</v>
      </c>
      <c r="AG326" s="275" t="s">
        <v>1843</v>
      </c>
      <c r="AH326" s="368">
        <f t="shared" ref="AH326" si="1381">IF(S326="No_existen",5*$AH$10,AI326*$AH$10)</f>
        <v>0.1</v>
      </c>
      <c r="AI326" s="356">
        <f t="shared" ref="AI326" si="1382">ROUND(AVERAGEIF(AJ326:AJ328,"&gt;0"),0)</f>
        <v>1</v>
      </c>
      <c r="AJ326" s="336">
        <f t="shared" si="1137"/>
        <v>1</v>
      </c>
      <c r="AK326" s="275" t="s">
        <v>304</v>
      </c>
      <c r="AL326" s="275" t="s">
        <v>311</v>
      </c>
      <c r="AM326" s="368">
        <f t="shared" ref="AM326" si="1383">IF(S326="No_existen",5*$AM$10,AN326*$AM$10)</f>
        <v>0.1</v>
      </c>
      <c r="AN326" s="356">
        <f t="shared" ref="AN326" si="1384">ROUND(AVERAGEIF(AO326:AO328,"&gt;0"),0)</f>
        <v>1</v>
      </c>
      <c r="AO326" s="336">
        <f t="shared" si="1138"/>
        <v>1</v>
      </c>
      <c r="AP326" s="275" t="s">
        <v>592</v>
      </c>
      <c r="AQ326" s="356">
        <f t="shared" ref="AQ326" si="1385">ROUND(AVERAGE(U326,Y326,AD326,AI326,AN326),0)</f>
        <v>2</v>
      </c>
      <c r="AR326" s="356" t="str">
        <f t="shared" ref="AR326" si="1386">IF(AQ326&lt;1.5,"FUERTE",IF(AND(AQ326&gt;=1.5,AQ326&lt;2.5),"ACEPTABLE",IF(AQ326&gt;=5,"INEXISTENTE","DÉBIL")))</f>
        <v>ACEPTABLE</v>
      </c>
      <c r="AS326" s="357">
        <f t="shared" ref="AS326" si="1387">IF(R326=0,0,ROUND((R326*AQ326),0))</f>
        <v>8</v>
      </c>
      <c r="AT326" s="358" t="str">
        <f t="shared" ref="AT326" si="1388">IF(AS326&gt;=36,"GRAVE", IF(AS326&lt;=10, "LEVE", "MODERADO"))</f>
        <v>LEVE</v>
      </c>
      <c r="AU326" s="366" t="s">
        <v>1708</v>
      </c>
      <c r="AV326" s="367">
        <v>1</v>
      </c>
      <c r="AW326" s="275" t="s">
        <v>90</v>
      </c>
      <c r="AX326" s="275"/>
      <c r="AY326" s="159"/>
      <c r="AZ326" s="159"/>
      <c r="BA326" s="164"/>
      <c r="XAO326" s="314"/>
      <c r="XAP326" s="314"/>
      <c r="XAQ326" s="263"/>
      <c r="XAR326" s="312"/>
      <c r="XAS326" s="263"/>
      <c r="XAT326" s="314"/>
      <c r="XAU326" s="314"/>
      <c r="XAV326" s="314"/>
      <c r="XAW326" s="315"/>
      <c r="XAX326" s="314"/>
      <c r="XAY326" s="314"/>
      <c r="XAZ326" s="314"/>
      <c r="XBA326" s="314"/>
      <c r="XBB326" s="314"/>
      <c r="XBC326" s="314"/>
      <c r="XBD326" s="281"/>
      <c r="XBE326" s="316"/>
      <c r="XBF326" s="317"/>
      <c r="XBG326" s="314"/>
      <c r="XBH326" s="314"/>
      <c r="XBI326" s="314"/>
      <c r="XBJ326" s="314"/>
      <c r="XBK326" s="263"/>
      <c r="XBL326" s="312"/>
      <c r="XBM326" s="263"/>
      <c r="XBN326" s="314"/>
      <c r="XBO326" s="314"/>
      <c r="XBP326" s="314"/>
      <c r="XBQ326" s="315"/>
      <c r="XBR326" s="314"/>
      <c r="XBS326" s="314"/>
      <c r="XBT326" s="314"/>
      <c r="XBU326" s="314"/>
      <c r="XBV326" s="314"/>
      <c r="XBW326" s="281"/>
      <c r="XBX326" s="317"/>
      <c r="XBY326" s="314"/>
      <c r="XBZ326" s="314"/>
      <c r="XCA326" s="318"/>
      <c r="XCB326" s="312"/>
      <c r="XCC326" s="314"/>
      <c r="XCD326" s="314"/>
      <c r="XCE326" s="263"/>
      <c r="XCF326" s="312"/>
      <c r="XCG326" s="263"/>
      <c r="XCH326" s="314"/>
      <c r="XCI326" s="314"/>
      <c r="XCJ326" s="314"/>
      <c r="XCK326" s="315"/>
      <c r="XCL326" s="314"/>
      <c r="XCM326" s="314"/>
      <c r="XCN326" s="314"/>
      <c r="XCO326" s="314"/>
      <c r="XCP326" s="314"/>
      <c r="XCQ326" s="317"/>
      <c r="XCR326" s="314"/>
      <c r="XCS326" s="318"/>
      <c r="XCT326" s="286"/>
      <c r="XCW326" s="314"/>
      <c r="XCX326" s="314"/>
      <c r="XCY326" s="263"/>
      <c r="XCZ326" s="312"/>
      <c r="XDA326" s="263"/>
      <c r="XDB326" s="314"/>
      <c r="XDC326" s="314"/>
      <c r="XDD326" s="314"/>
      <c r="XDE326" s="315"/>
      <c r="XDF326" s="314"/>
      <c r="XDG326" s="314"/>
      <c r="XDH326" s="314"/>
      <c r="XDI326" s="314"/>
      <c r="XDJ326" s="314"/>
      <c r="XDK326" s="314"/>
      <c r="XDL326" s="286"/>
      <c r="XDQ326" s="314"/>
      <c r="XDR326" s="314"/>
      <c r="XDS326" s="263"/>
      <c r="XDT326" s="312"/>
      <c r="XDU326" s="263"/>
      <c r="XDV326" s="314"/>
      <c r="XDW326" s="314"/>
      <c r="XDX326" s="314"/>
      <c r="XDY326" s="315"/>
      <c r="XDZ326" s="314"/>
      <c r="XEA326" s="314"/>
      <c r="XEB326" s="314"/>
      <c r="XEC326" s="314"/>
      <c r="XED326" s="314"/>
      <c r="XEE326" s="286"/>
      <c r="XEK326" s="314"/>
      <c r="XEL326" s="314"/>
      <c r="XEM326" s="263"/>
      <c r="XEN326" s="312"/>
      <c r="XEO326" s="263"/>
      <c r="XEP326" s="314"/>
      <c r="XEQ326" s="314"/>
      <c r="XER326" s="314"/>
      <c r="XES326" s="315"/>
      <c r="XET326" s="314"/>
      <c r="XEU326" s="314"/>
      <c r="XEV326" s="314"/>
      <c r="XEW326" s="314"/>
      <c r="XEX326" s="314"/>
    </row>
    <row r="327" spans="1:53 16265:16378" ht="40.5" hidden="1" customHeight="1" x14ac:dyDescent="0.2">
      <c r="A327" s="362"/>
      <c r="B327" s="363"/>
      <c r="C327" s="356"/>
      <c r="D327" s="366"/>
      <c r="E327" s="356"/>
      <c r="F327" s="364"/>
      <c r="G327" s="275"/>
      <c r="H327" s="275"/>
      <c r="I327" s="162"/>
      <c r="J327" s="364"/>
      <c r="K327" s="364"/>
      <c r="L327" s="364"/>
      <c r="M327" s="364"/>
      <c r="N327" s="364"/>
      <c r="O327" s="373"/>
      <c r="P327" s="364"/>
      <c r="Q327" s="373"/>
      <c r="R327" s="373"/>
      <c r="S327" s="162"/>
      <c r="T327" s="334">
        <f t="shared" si="1134"/>
        <v>0</v>
      </c>
      <c r="U327" s="356"/>
      <c r="V327" s="356"/>
      <c r="W327" s="275"/>
      <c r="X327" s="364"/>
      <c r="Y327" s="368"/>
      <c r="Z327" s="335">
        <f t="shared" si="1135"/>
        <v>0</v>
      </c>
      <c r="AA327" s="275"/>
      <c r="AB327" s="275"/>
      <c r="AC327" s="368"/>
      <c r="AD327" s="356"/>
      <c r="AE327" s="336">
        <f t="shared" si="1136"/>
        <v>0</v>
      </c>
      <c r="AF327" s="275"/>
      <c r="AG327" s="275"/>
      <c r="AH327" s="368"/>
      <c r="AI327" s="356"/>
      <c r="AJ327" s="336">
        <f t="shared" si="1137"/>
        <v>0</v>
      </c>
      <c r="AK327" s="275"/>
      <c r="AL327" s="275"/>
      <c r="AM327" s="368"/>
      <c r="AN327" s="356"/>
      <c r="AO327" s="336">
        <f t="shared" si="1138"/>
        <v>0</v>
      </c>
      <c r="AP327" s="275"/>
      <c r="AQ327" s="356"/>
      <c r="AR327" s="356"/>
      <c r="AS327" s="357"/>
      <c r="AT327" s="358"/>
      <c r="AU327" s="366"/>
      <c r="AV327" s="366"/>
      <c r="AW327" s="275" t="s">
        <v>90</v>
      </c>
      <c r="AX327" s="275"/>
      <c r="AY327" s="159"/>
      <c r="AZ327" s="159"/>
      <c r="BA327" s="164"/>
      <c r="XAO327" s="314"/>
      <c r="XAP327" s="314"/>
      <c r="XAQ327" s="263"/>
      <c r="XAR327" s="312"/>
      <c r="XAS327" s="263"/>
      <c r="XAT327" s="314"/>
      <c r="XAU327" s="314"/>
      <c r="XAV327" s="314"/>
      <c r="XAW327" s="315"/>
      <c r="XAX327" s="314"/>
      <c r="XAY327" s="314"/>
      <c r="XAZ327" s="314"/>
      <c r="XBA327" s="314"/>
      <c r="XBB327" s="314"/>
      <c r="XBC327" s="314"/>
      <c r="XBD327" s="281"/>
      <c r="XBE327" s="316"/>
      <c r="XBF327" s="317"/>
      <c r="XBG327" s="314"/>
      <c r="XBH327" s="314"/>
      <c r="XBI327" s="314"/>
      <c r="XBJ327" s="314"/>
      <c r="XBK327" s="263"/>
      <c r="XBL327" s="312"/>
      <c r="XBM327" s="263"/>
      <c r="XBN327" s="314"/>
      <c r="XBO327" s="314"/>
      <c r="XBP327" s="314"/>
      <c r="XBQ327" s="315"/>
      <c r="XBR327" s="314"/>
      <c r="XBS327" s="314"/>
      <c r="XBT327" s="314"/>
      <c r="XBU327" s="314"/>
      <c r="XBV327" s="314"/>
      <c r="XBW327" s="281"/>
      <c r="XBX327" s="317"/>
      <c r="XBY327" s="314"/>
      <c r="XBZ327" s="314"/>
      <c r="XCA327" s="318"/>
      <c r="XCB327" s="312"/>
      <c r="XCC327" s="314"/>
      <c r="XCD327" s="314"/>
      <c r="XCE327" s="263"/>
      <c r="XCF327" s="312"/>
      <c r="XCG327" s="263"/>
      <c r="XCH327" s="314"/>
      <c r="XCI327" s="314"/>
      <c r="XCJ327" s="314"/>
      <c r="XCK327" s="315"/>
      <c r="XCL327" s="314"/>
      <c r="XCM327" s="314"/>
      <c r="XCN327" s="314"/>
      <c r="XCO327" s="314"/>
      <c r="XCP327" s="314"/>
      <c r="XCQ327" s="317"/>
      <c r="XCR327" s="314"/>
      <c r="XCS327" s="318"/>
      <c r="XCT327" s="286"/>
      <c r="XCW327" s="314"/>
      <c r="XCX327" s="314"/>
      <c r="XCY327" s="263"/>
      <c r="XCZ327" s="312"/>
      <c r="XDA327" s="263"/>
      <c r="XDB327" s="314"/>
      <c r="XDC327" s="314"/>
      <c r="XDD327" s="314"/>
      <c r="XDE327" s="315"/>
      <c r="XDF327" s="314"/>
      <c r="XDG327" s="314"/>
      <c r="XDH327" s="314"/>
      <c r="XDI327" s="314"/>
      <c r="XDJ327" s="314"/>
      <c r="XDK327" s="314"/>
      <c r="XDL327" s="286"/>
      <c r="XDQ327" s="314"/>
      <c r="XDR327" s="314"/>
      <c r="XDS327" s="263"/>
      <c r="XDT327" s="312"/>
      <c r="XDU327" s="263"/>
      <c r="XDV327" s="314"/>
      <c r="XDW327" s="314"/>
      <c r="XDX327" s="314"/>
      <c r="XDY327" s="315"/>
      <c r="XDZ327" s="314"/>
      <c r="XEA327" s="314"/>
      <c r="XEB327" s="314"/>
      <c r="XEC327" s="314"/>
      <c r="XED327" s="314"/>
      <c r="XEE327" s="286"/>
      <c r="XEK327" s="314"/>
      <c r="XEL327" s="314"/>
      <c r="XEM327" s="263"/>
      <c r="XEN327" s="312"/>
      <c r="XEO327" s="263"/>
      <c r="XEP327" s="314"/>
      <c r="XEQ327" s="314"/>
      <c r="XER327" s="314"/>
      <c r="XES327" s="315"/>
      <c r="XET327" s="314"/>
      <c r="XEU327" s="314"/>
      <c r="XEV327" s="314"/>
      <c r="XEW327" s="314"/>
      <c r="XEX327" s="314"/>
    </row>
    <row r="328" spans="1:53 16265:16378" ht="40.5" hidden="1" customHeight="1" x14ac:dyDescent="0.2">
      <c r="A328" s="362"/>
      <c r="B328" s="363"/>
      <c r="C328" s="356"/>
      <c r="D328" s="366"/>
      <c r="E328" s="356"/>
      <c r="F328" s="364"/>
      <c r="G328" s="275"/>
      <c r="H328" s="275"/>
      <c r="I328" s="162"/>
      <c r="J328" s="364"/>
      <c r="K328" s="364"/>
      <c r="L328" s="364"/>
      <c r="M328" s="364"/>
      <c r="N328" s="364"/>
      <c r="O328" s="373"/>
      <c r="P328" s="364"/>
      <c r="Q328" s="373"/>
      <c r="R328" s="373"/>
      <c r="S328" s="162"/>
      <c r="T328" s="334">
        <f t="shared" si="1134"/>
        <v>0</v>
      </c>
      <c r="U328" s="356"/>
      <c r="V328" s="356"/>
      <c r="W328" s="275"/>
      <c r="X328" s="364"/>
      <c r="Y328" s="368"/>
      <c r="Z328" s="335">
        <f t="shared" si="1135"/>
        <v>0</v>
      </c>
      <c r="AA328" s="275"/>
      <c r="AB328" s="275"/>
      <c r="AC328" s="368"/>
      <c r="AD328" s="356"/>
      <c r="AE328" s="336">
        <f t="shared" si="1136"/>
        <v>0</v>
      </c>
      <c r="AF328" s="275"/>
      <c r="AG328" s="275"/>
      <c r="AH328" s="368"/>
      <c r="AI328" s="356"/>
      <c r="AJ328" s="336">
        <f t="shared" si="1137"/>
        <v>0</v>
      </c>
      <c r="AK328" s="275"/>
      <c r="AL328" s="275"/>
      <c r="AM328" s="368"/>
      <c r="AN328" s="356"/>
      <c r="AO328" s="336">
        <f t="shared" si="1138"/>
        <v>0</v>
      </c>
      <c r="AP328" s="275"/>
      <c r="AQ328" s="356"/>
      <c r="AR328" s="356"/>
      <c r="AS328" s="357"/>
      <c r="AT328" s="358"/>
      <c r="AU328" s="366"/>
      <c r="AV328" s="366"/>
      <c r="AW328" s="275" t="s">
        <v>90</v>
      </c>
      <c r="AX328" s="275"/>
      <c r="AY328" s="159"/>
      <c r="AZ328" s="159"/>
      <c r="BA328" s="164"/>
      <c r="XAO328" s="314"/>
      <c r="XAP328" s="314"/>
      <c r="XAQ328" s="263"/>
      <c r="XAR328" s="312"/>
      <c r="XAS328" s="263"/>
      <c r="XAT328" s="314"/>
      <c r="XAU328" s="314"/>
      <c r="XAV328" s="314"/>
      <c r="XAW328" s="315"/>
      <c r="XAX328" s="314"/>
      <c r="XAY328" s="314"/>
      <c r="XAZ328" s="314"/>
      <c r="XBA328" s="314"/>
      <c r="XBB328" s="314"/>
      <c r="XBC328" s="314"/>
      <c r="XBD328" s="281"/>
      <c r="XBE328" s="316"/>
      <c r="XBF328" s="317"/>
      <c r="XBG328" s="314"/>
      <c r="XBH328" s="314"/>
      <c r="XBI328" s="314"/>
      <c r="XBJ328" s="314"/>
      <c r="XBK328" s="263"/>
      <c r="XBL328" s="312"/>
      <c r="XBM328" s="263"/>
      <c r="XBN328" s="314"/>
      <c r="XBO328" s="314"/>
      <c r="XBP328" s="314"/>
      <c r="XBQ328" s="315"/>
      <c r="XBR328" s="314"/>
      <c r="XBS328" s="314"/>
      <c r="XBT328" s="314"/>
      <c r="XBU328" s="314"/>
      <c r="XBV328" s="314"/>
      <c r="XBW328" s="281"/>
      <c r="XBX328" s="317"/>
      <c r="XBY328" s="314"/>
      <c r="XBZ328" s="314"/>
      <c r="XCA328" s="318"/>
      <c r="XCB328" s="312"/>
      <c r="XCC328" s="314"/>
      <c r="XCD328" s="314"/>
      <c r="XCE328" s="263"/>
      <c r="XCF328" s="312"/>
      <c r="XCG328" s="263"/>
      <c r="XCH328" s="314"/>
      <c r="XCI328" s="314"/>
      <c r="XCJ328" s="314"/>
      <c r="XCK328" s="315"/>
      <c r="XCL328" s="314"/>
      <c r="XCM328" s="314"/>
      <c r="XCN328" s="314"/>
      <c r="XCO328" s="314"/>
      <c r="XCP328" s="314"/>
      <c r="XCQ328" s="317"/>
      <c r="XCR328" s="314"/>
      <c r="XCS328" s="318"/>
      <c r="XCT328" s="286"/>
      <c r="XCW328" s="314"/>
      <c r="XCX328" s="314"/>
      <c r="XCY328" s="263"/>
      <c r="XCZ328" s="312"/>
      <c r="XDA328" s="263"/>
      <c r="XDB328" s="314"/>
      <c r="XDC328" s="314"/>
      <c r="XDD328" s="314"/>
      <c r="XDE328" s="315"/>
      <c r="XDF328" s="314"/>
      <c r="XDG328" s="314"/>
      <c r="XDH328" s="314"/>
      <c r="XDI328" s="314"/>
      <c r="XDJ328" s="314"/>
      <c r="XDK328" s="314"/>
      <c r="XDL328" s="286"/>
      <c r="XDQ328" s="314"/>
      <c r="XDR328" s="314"/>
      <c r="XDS328" s="263"/>
      <c r="XDT328" s="312"/>
      <c r="XDU328" s="263"/>
      <c r="XDV328" s="314"/>
      <c r="XDW328" s="314"/>
      <c r="XDX328" s="314"/>
      <c r="XDY328" s="315"/>
      <c r="XDZ328" s="314"/>
      <c r="XEA328" s="314"/>
      <c r="XEB328" s="314"/>
      <c r="XEC328" s="314"/>
      <c r="XED328" s="314"/>
      <c r="XEE328" s="286"/>
      <c r="XEK328" s="314"/>
      <c r="XEL328" s="314"/>
      <c r="XEM328" s="263"/>
      <c r="XEN328" s="312"/>
      <c r="XEO328" s="263"/>
      <c r="XEP328" s="314"/>
      <c r="XEQ328" s="314"/>
      <c r="XER328" s="314"/>
      <c r="XES328" s="315"/>
      <c r="XET328" s="314"/>
      <c r="XEU328" s="314"/>
      <c r="XEV328" s="314"/>
      <c r="XEW328" s="314"/>
      <c r="XEX328" s="314"/>
    </row>
    <row r="329" spans="1:53 16265:16378" ht="40.5" hidden="1" customHeight="1" x14ac:dyDescent="0.2">
      <c r="A329" s="362">
        <v>107</v>
      </c>
      <c r="B329" s="363" t="s">
        <v>261</v>
      </c>
      <c r="C329" s="356" t="str">
        <f>+VLOOKUP(B329,$A$770:$B$812,2,0)</f>
        <v>MARCELA BOTERO ARBELAEZ</v>
      </c>
      <c r="D329" s="366" t="s">
        <v>171</v>
      </c>
      <c r="E329" s="356" t="str">
        <f>IF(D329=$D$740,$E$740,IF(D329=$D$741,$E$741,IF(D329=$D$742,$E$742,IF(D329=$D$743,$E$743,IF(D329=$D$744,$E$744,IF(D329=$D$745,$E$745,IF(D329=$D$746,$E$746,IF(D329=$D$747,$E$747,IF(D329=$D$748,$E$748,IF(D329=$D$749,$E$749,IF(D329=VICERRECTORÍA_ACADÉMICA_,$BF$740,IF(D329=_VICERRECTORÍA_INVESTIGACIONES_INNOVACIÓN_Y_EXTENSIÓN_,$BF$741,IF(D329=PLANEACIÓN_,$BF$742,IF(D329=VICERRECTORÍA_ADMINISTRATIVA_FINANCIERA_,$BF$743,IF(D329=VICERRECTORÍA_RESPONSABILIDAD_SOCIAL_Y_BIENESTAR_UNIVERSITARIO_PDI,$BF$744)))))))))))))))</f>
        <v>Promover y facilitar la interacción con la sociedad contribuyendo a la satisfacción de sus demandas, mediante servicios especializados, programas de educación continuada y de proyección social.</v>
      </c>
      <c r="F329" s="364" t="s">
        <v>276</v>
      </c>
      <c r="G329" s="275" t="s">
        <v>271</v>
      </c>
      <c r="H329" s="275" t="s">
        <v>37</v>
      </c>
      <c r="I329" s="275" t="s">
        <v>1710</v>
      </c>
      <c r="J329" s="364" t="s">
        <v>106</v>
      </c>
      <c r="K329" s="364" t="s">
        <v>1844</v>
      </c>
      <c r="L329" s="364" t="s">
        <v>1845</v>
      </c>
      <c r="M329" s="364" t="s">
        <v>1701</v>
      </c>
      <c r="N329" s="364" t="s">
        <v>128</v>
      </c>
      <c r="O329" s="373">
        <f t="shared" ref="O329" si="1389">IF(N329="ALTA",5,IF(N329="MEDIO ALTA",4,IF(N329="MEDIA",3,IF(N329="MEDIO BAJA",2,IF(N329="BAJA",1,0)))))</f>
        <v>1</v>
      </c>
      <c r="P329" s="364" t="s">
        <v>144</v>
      </c>
      <c r="Q329" s="373">
        <f t="shared" si="1377"/>
        <v>4</v>
      </c>
      <c r="R329" s="373">
        <f>Q329*O329</f>
        <v>4</v>
      </c>
      <c r="S329" s="162" t="s">
        <v>327</v>
      </c>
      <c r="T329" s="334">
        <f t="shared" si="1134"/>
        <v>1</v>
      </c>
      <c r="U329" s="356">
        <f t="shared" si="1121"/>
        <v>1</v>
      </c>
      <c r="V329" s="356">
        <f t="shared" si="1175"/>
        <v>0.6</v>
      </c>
      <c r="W329" s="275" t="s">
        <v>1846</v>
      </c>
      <c r="X329" s="364">
        <f>IF(S329="No_existen",5*$X$10,Y329*$X$10)</f>
        <v>0.2</v>
      </c>
      <c r="Y329" s="368">
        <f t="shared" ref="Y329" si="1390">ROUND(AVERAGEIF(Z329:Z331,"&gt;0"),0)</f>
        <v>4</v>
      </c>
      <c r="Z329" s="335">
        <f t="shared" si="1135"/>
        <v>4</v>
      </c>
      <c r="AA329" s="275" t="s">
        <v>330</v>
      </c>
      <c r="AB329" s="275"/>
      <c r="AC329" s="368">
        <f t="shared" ref="AC329" si="1391">IF(S329="No_existen",5*$AC$10,AD329*$AC$10)</f>
        <v>0.15</v>
      </c>
      <c r="AD329" s="356">
        <f t="shared" ref="AD329" si="1392">ROUND(AVERAGEIF(AE329:AE331,"&gt;0"),0)</f>
        <v>1</v>
      </c>
      <c r="AE329" s="336">
        <f t="shared" si="1136"/>
        <v>1</v>
      </c>
      <c r="AF329" s="275" t="s">
        <v>307</v>
      </c>
      <c r="AG329" s="275" t="s">
        <v>1843</v>
      </c>
      <c r="AH329" s="368">
        <f t="shared" ref="AH329" si="1393">IF(S329="No_existen",5*$AH$10,AI329*$AH$10)</f>
        <v>0.1</v>
      </c>
      <c r="AI329" s="356">
        <f t="shared" ref="AI329" si="1394">ROUND(AVERAGEIF(AJ329:AJ331,"&gt;0"),0)</f>
        <v>1</v>
      </c>
      <c r="AJ329" s="336">
        <f t="shared" si="1137"/>
        <v>1</v>
      </c>
      <c r="AK329" s="275" t="s">
        <v>304</v>
      </c>
      <c r="AL329" s="275" t="s">
        <v>313</v>
      </c>
      <c r="AM329" s="368">
        <f t="shared" ref="AM329" si="1395">IF(S329="No_existen",5*$AM$10,AN329*$AM$10)</f>
        <v>0.1</v>
      </c>
      <c r="AN329" s="356">
        <f t="shared" ref="AN329" si="1396">ROUND(AVERAGEIF(AO329:AO331,"&gt;0"),0)</f>
        <v>1</v>
      </c>
      <c r="AO329" s="336">
        <f t="shared" si="1138"/>
        <v>1</v>
      </c>
      <c r="AP329" s="275" t="s">
        <v>592</v>
      </c>
      <c r="AQ329" s="356">
        <f t="shared" ref="AQ329" si="1397">ROUND(AVERAGE(U329,Y329,AD329,AI329,AN329),0)</f>
        <v>2</v>
      </c>
      <c r="AR329" s="356" t="str">
        <f t="shared" ref="AR329" si="1398">IF(AQ329&lt;1.5,"FUERTE",IF(AND(AQ329&gt;=1.5,AQ329&lt;2.5),"ACEPTABLE",IF(AQ329&gt;=5,"INEXISTENTE","DÉBIL")))</f>
        <v>ACEPTABLE</v>
      </c>
      <c r="AS329" s="357">
        <f t="shared" ref="AS329" si="1399">IF(R329=0,0,ROUND((R329*AQ329),0))</f>
        <v>8</v>
      </c>
      <c r="AT329" s="358" t="str">
        <f t="shared" ref="AT329" si="1400">IF(AS329&gt;=36,"GRAVE", IF(AS329&lt;=10, "LEVE", "MODERADO"))</f>
        <v>LEVE</v>
      </c>
      <c r="AU329" s="366" t="s">
        <v>1847</v>
      </c>
      <c r="AV329" s="367">
        <v>0</v>
      </c>
      <c r="AW329" s="275" t="s">
        <v>90</v>
      </c>
      <c r="AX329" s="275"/>
      <c r="AY329" s="159"/>
      <c r="AZ329" s="159"/>
      <c r="BA329" s="164"/>
      <c r="XAO329" s="314"/>
      <c r="XAP329" s="314"/>
      <c r="XAQ329" s="263"/>
      <c r="XAR329" s="312"/>
      <c r="XAS329" s="263"/>
      <c r="XAT329" s="314"/>
      <c r="XAU329" s="314"/>
      <c r="XAV329" s="314"/>
      <c r="XAW329" s="315"/>
      <c r="XAX329" s="314"/>
      <c r="XAY329" s="314"/>
      <c r="XAZ329" s="314"/>
      <c r="XBA329" s="314"/>
      <c r="XBB329" s="314"/>
      <c r="XBC329" s="314"/>
      <c r="XBD329" s="281"/>
      <c r="XBE329" s="316"/>
      <c r="XBF329" s="317"/>
      <c r="XBG329" s="314"/>
      <c r="XBH329" s="314"/>
      <c r="XBI329" s="314"/>
      <c r="XBJ329" s="314"/>
      <c r="XBK329" s="263"/>
      <c r="XBL329" s="312"/>
      <c r="XBM329" s="263"/>
      <c r="XBN329" s="314"/>
      <c r="XBO329" s="314"/>
      <c r="XBP329" s="314"/>
      <c r="XBQ329" s="315"/>
      <c r="XBR329" s="314"/>
      <c r="XBS329" s="314"/>
      <c r="XBT329" s="314"/>
      <c r="XBU329" s="314"/>
      <c r="XBV329" s="314"/>
      <c r="XBW329" s="281"/>
      <c r="XBX329" s="317"/>
      <c r="XBY329" s="314"/>
      <c r="XBZ329" s="314"/>
      <c r="XCA329" s="318"/>
      <c r="XCB329" s="312"/>
      <c r="XCC329" s="314"/>
      <c r="XCD329" s="314"/>
      <c r="XCE329" s="263"/>
      <c r="XCF329" s="312"/>
      <c r="XCG329" s="263"/>
      <c r="XCH329" s="314"/>
      <c r="XCI329" s="314"/>
      <c r="XCJ329" s="314"/>
      <c r="XCK329" s="315"/>
      <c r="XCL329" s="314"/>
      <c r="XCM329" s="314"/>
      <c r="XCN329" s="314"/>
      <c r="XCO329" s="314"/>
      <c r="XCP329" s="314"/>
      <c r="XCQ329" s="317"/>
      <c r="XCR329" s="314"/>
      <c r="XCS329" s="318"/>
      <c r="XCT329" s="286"/>
      <c r="XCW329" s="314"/>
      <c r="XCX329" s="314"/>
      <c r="XCY329" s="263"/>
      <c r="XCZ329" s="312"/>
      <c r="XDA329" s="263"/>
      <c r="XDB329" s="314"/>
      <c r="XDC329" s="314"/>
      <c r="XDD329" s="314"/>
      <c r="XDE329" s="315"/>
      <c r="XDF329" s="314"/>
      <c r="XDG329" s="314"/>
      <c r="XDH329" s="314"/>
      <c r="XDI329" s="314"/>
      <c r="XDJ329" s="314"/>
      <c r="XDK329" s="314"/>
      <c r="XDL329" s="286"/>
      <c r="XDQ329" s="314"/>
      <c r="XDR329" s="314"/>
      <c r="XDS329" s="263"/>
      <c r="XDT329" s="312"/>
      <c r="XDU329" s="263"/>
      <c r="XDV329" s="314"/>
      <c r="XDW329" s="314"/>
      <c r="XDX329" s="314"/>
      <c r="XDY329" s="315"/>
      <c r="XDZ329" s="314"/>
      <c r="XEA329" s="314"/>
      <c r="XEB329" s="314"/>
      <c r="XEC329" s="314"/>
      <c r="XED329" s="314"/>
      <c r="XEE329" s="286"/>
      <c r="XEK329" s="314"/>
      <c r="XEL329" s="314"/>
      <c r="XEM329" s="263"/>
      <c r="XEN329" s="312"/>
      <c r="XEO329" s="263"/>
      <c r="XEP329" s="314"/>
      <c r="XEQ329" s="314"/>
      <c r="XER329" s="314"/>
      <c r="XES329" s="315"/>
      <c r="XET329" s="314"/>
      <c r="XEU329" s="314"/>
      <c r="XEV329" s="314"/>
      <c r="XEW329" s="314"/>
      <c r="XEX329" s="314"/>
    </row>
    <row r="330" spans="1:53 16265:16378" ht="40.5" hidden="1" customHeight="1" x14ac:dyDescent="0.2">
      <c r="A330" s="362"/>
      <c r="B330" s="363"/>
      <c r="C330" s="356"/>
      <c r="D330" s="366"/>
      <c r="E330" s="356"/>
      <c r="F330" s="364"/>
      <c r="G330" s="275"/>
      <c r="H330" s="275"/>
      <c r="I330" s="163"/>
      <c r="J330" s="364"/>
      <c r="K330" s="364"/>
      <c r="L330" s="364"/>
      <c r="M330" s="364"/>
      <c r="N330" s="364"/>
      <c r="O330" s="373"/>
      <c r="P330" s="364"/>
      <c r="Q330" s="373"/>
      <c r="R330" s="373"/>
      <c r="S330" s="162" t="s">
        <v>327</v>
      </c>
      <c r="T330" s="334">
        <f t="shared" si="1134"/>
        <v>1</v>
      </c>
      <c r="U330" s="356"/>
      <c r="V330" s="356"/>
      <c r="W330" s="275" t="s">
        <v>1848</v>
      </c>
      <c r="X330" s="364"/>
      <c r="Y330" s="368"/>
      <c r="Z330" s="335">
        <f t="shared" si="1135"/>
        <v>4</v>
      </c>
      <c r="AA330" s="275" t="s">
        <v>330</v>
      </c>
      <c r="AB330" s="275"/>
      <c r="AC330" s="368"/>
      <c r="AD330" s="356"/>
      <c r="AE330" s="336">
        <f t="shared" si="1136"/>
        <v>1</v>
      </c>
      <c r="AF330" s="275" t="s">
        <v>307</v>
      </c>
      <c r="AG330" s="275" t="s">
        <v>1843</v>
      </c>
      <c r="AH330" s="368"/>
      <c r="AI330" s="356"/>
      <c r="AJ330" s="336">
        <f t="shared" si="1137"/>
        <v>1</v>
      </c>
      <c r="AK330" s="275" t="s">
        <v>304</v>
      </c>
      <c r="AL330" s="275" t="s">
        <v>319</v>
      </c>
      <c r="AM330" s="368"/>
      <c r="AN330" s="356"/>
      <c r="AO330" s="336">
        <f t="shared" si="1138"/>
        <v>1</v>
      </c>
      <c r="AP330" s="275" t="s">
        <v>592</v>
      </c>
      <c r="AQ330" s="356"/>
      <c r="AR330" s="356"/>
      <c r="AS330" s="357"/>
      <c r="AT330" s="358"/>
      <c r="AU330" s="366"/>
      <c r="AV330" s="366"/>
      <c r="AW330" s="275" t="s">
        <v>90</v>
      </c>
      <c r="AX330" s="275"/>
      <c r="AY330" s="159"/>
      <c r="AZ330" s="159"/>
      <c r="BA330" s="164"/>
      <c r="XAO330" s="314"/>
      <c r="XAP330" s="314"/>
      <c r="XAQ330" s="263"/>
      <c r="XAR330" s="312"/>
      <c r="XAS330" s="263"/>
      <c r="XAT330" s="314"/>
      <c r="XAU330" s="314"/>
      <c r="XAV330" s="314"/>
      <c r="XAW330" s="315"/>
      <c r="XAX330" s="314"/>
      <c r="XAY330" s="314"/>
      <c r="XAZ330" s="314"/>
      <c r="XBA330" s="314"/>
      <c r="XBB330" s="314"/>
      <c r="XBC330" s="314"/>
      <c r="XBD330" s="281"/>
      <c r="XBE330" s="316"/>
      <c r="XBF330" s="317"/>
      <c r="XBG330" s="314"/>
      <c r="XBH330" s="314"/>
      <c r="XBI330" s="314"/>
      <c r="XBJ330" s="314"/>
      <c r="XBK330" s="263"/>
      <c r="XBL330" s="312"/>
      <c r="XBM330" s="263"/>
      <c r="XBN330" s="314"/>
      <c r="XBO330" s="314"/>
      <c r="XBP330" s="314"/>
      <c r="XBQ330" s="315"/>
      <c r="XBR330" s="314"/>
      <c r="XBS330" s="314"/>
      <c r="XBT330" s="314"/>
      <c r="XBU330" s="314"/>
      <c r="XBV330" s="314"/>
      <c r="XBW330" s="281"/>
      <c r="XBX330" s="317"/>
      <c r="XBY330" s="314"/>
      <c r="XBZ330" s="314"/>
      <c r="XCA330" s="318"/>
      <c r="XCB330" s="312"/>
      <c r="XCC330" s="314"/>
      <c r="XCD330" s="314"/>
      <c r="XCE330" s="263"/>
      <c r="XCF330" s="312"/>
      <c r="XCG330" s="263"/>
      <c r="XCH330" s="314"/>
      <c r="XCI330" s="314"/>
      <c r="XCJ330" s="314"/>
      <c r="XCK330" s="315"/>
      <c r="XCL330" s="314"/>
      <c r="XCM330" s="314"/>
      <c r="XCN330" s="314"/>
      <c r="XCO330" s="314"/>
      <c r="XCP330" s="314"/>
      <c r="XCQ330" s="317"/>
      <c r="XCR330" s="314"/>
      <c r="XCS330" s="318"/>
      <c r="XCT330" s="286"/>
      <c r="XCW330" s="314"/>
      <c r="XCX330" s="314"/>
      <c r="XCY330" s="263"/>
      <c r="XCZ330" s="312"/>
      <c r="XDA330" s="263"/>
      <c r="XDB330" s="314"/>
      <c r="XDC330" s="314"/>
      <c r="XDD330" s="314"/>
      <c r="XDE330" s="315"/>
      <c r="XDF330" s="314"/>
      <c r="XDG330" s="314"/>
      <c r="XDH330" s="314"/>
      <c r="XDI330" s="314"/>
      <c r="XDJ330" s="314"/>
      <c r="XDK330" s="314"/>
      <c r="XDL330" s="286"/>
      <c r="XDQ330" s="314"/>
      <c r="XDR330" s="314"/>
      <c r="XDS330" s="263"/>
      <c r="XDT330" s="312"/>
      <c r="XDU330" s="263"/>
      <c r="XDV330" s="314"/>
      <c r="XDW330" s="314"/>
      <c r="XDX330" s="314"/>
      <c r="XDY330" s="315"/>
      <c r="XDZ330" s="314"/>
      <c r="XEA330" s="314"/>
      <c r="XEB330" s="314"/>
      <c r="XEC330" s="314"/>
      <c r="XED330" s="314"/>
      <c r="XEE330" s="286"/>
      <c r="XEK330" s="314"/>
      <c r="XEL330" s="314"/>
      <c r="XEM330" s="263"/>
      <c r="XEN330" s="312"/>
      <c r="XEO330" s="263"/>
      <c r="XEP330" s="314"/>
      <c r="XEQ330" s="314"/>
      <c r="XER330" s="314"/>
      <c r="XES330" s="315"/>
      <c r="XET330" s="314"/>
      <c r="XEU330" s="314"/>
      <c r="XEV330" s="314"/>
      <c r="XEW330" s="314"/>
      <c r="XEX330" s="314"/>
    </row>
    <row r="331" spans="1:53 16265:16378" ht="40.5" hidden="1" customHeight="1" x14ac:dyDescent="0.2">
      <c r="A331" s="362"/>
      <c r="B331" s="363"/>
      <c r="C331" s="356"/>
      <c r="D331" s="366"/>
      <c r="E331" s="356"/>
      <c r="F331" s="364"/>
      <c r="G331" s="275"/>
      <c r="H331" s="275"/>
      <c r="I331" s="275"/>
      <c r="J331" s="364"/>
      <c r="K331" s="364"/>
      <c r="L331" s="364"/>
      <c r="M331" s="364"/>
      <c r="N331" s="364"/>
      <c r="O331" s="373"/>
      <c r="P331" s="364"/>
      <c r="Q331" s="373"/>
      <c r="R331" s="373"/>
      <c r="S331" s="162"/>
      <c r="T331" s="334">
        <f t="shared" ref="T331:T394" si="1401">IF(S331=$S$826,1,IF(S331=$S$822,5,IF(S331=$S$823,4,IF(S331=$S$824,3,IF(S331=$S$825,2,0)))))</f>
        <v>0</v>
      </c>
      <c r="U331" s="356"/>
      <c r="V331" s="356"/>
      <c r="W331" s="275"/>
      <c r="X331" s="364"/>
      <c r="Y331" s="368"/>
      <c r="Z331" s="335">
        <f t="shared" ref="Z331:Z394" si="1402">IF(AA331=$AA$824,1,IF(AA331=$AA$823,2,IF(AA331=$AA$822,4,IF(S331="No_existen",5,0))))</f>
        <v>0</v>
      </c>
      <c r="AA331" s="275"/>
      <c r="AB331" s="275"/>
      <c r="AC331" s="368"/>
      <c r="AD331" s="356"/>
      <c r="AE331" s="336">
        <f t="shared" ref="AE331:AE394" si="1403">IF(AF331=$AG$823,1,IF(AF331=$AG$822,4,IF(S331="No_existen",5,0)))</f>
        <v>0</v>
      </c>
      <c r="AF331" s="275"/>
      <c r="AG331" s="275"/>
      <c r="AH331" s="368"/>
      <c r="AI331" s="356"/>
      <c r="AJ331" s="336">
        <f t="shared" ref="AJ331:AJ394" si="1404">IF(AK331=$AK$822,1,IF(AK331=$AK$823,4,IF(S331="No_existen",5,0)))</f>
        <v>0</v>
      </c>
      <c r="AK331" s="275"/>
      <c r="AL331" s="275"/>
      <c r="AM331" s="368"/>
      <c r="AN331" s="356"/>
      <c r="AO331" s="336">
        <f t="shared" si="1138"/>
        <v>0</v>
      </c>
      <c r="AP331" s="275"/>
      <c r="AQ331" s="356"/>
      <c r="AR331" s="356"/>
      <c r="AS331" s="357"/>
      <c r="AT331" s="358"/>
      <c r="AU331" s="366"/>
      <c r="AV331" s="366"/>
      <c r="AW331" s="275" t="s">
        <v>90</v>
      </c>
      <c r="AX331" s="275"/>
      <c r="AY331" s="159"/>
      <c r="AZ331" s="159"/>
      <c r="BA331" s="164"/>
      <c r="XAO331" s="314"/>
      <c r="XAP331" s="314"/>
      <c r="XAQ331" s="263"/>
      <c r="XAR331" s="312"/>
      <c r="XAS331" s="263"/>
      <c r="XAT331" s="314"/>
      <c r="XAU331" s="314"/>
      <c r="XAV331" s="314"/>
      <c r="XAW331" s="315"/>
      <c r="XAX331" s="314"/>
      <c r="XAY331" s="314"/>
      <c r="XAZ331" s="314"/>
      <c r="XBA331" s="314"/>
      <c r="XBB331" s="314"/>
      <c r="XBC331" s="314"/>
      <c r="XBD331" s="281"/>
      <c r="XBE331" s="316"/>
      <c r="XBF331" s="317"/>
      <c r="XBG331" s="314"/>
      <c r="XBH331" s="314"/>
      <c r="XBI331" s="314"/>
      <c r="XBJ331" s="314"/>
      <c r="XBK331" s="263"/>
      <c r="XBL331" s="312"/>
      <c r="XBM331" s="263"/>
      <c r="XBN331" s="314"/>
      <c r="XBO331" s="314"/>
      <c r="XBP331" s="314"/>
      <c r="XBQ331" s="315"/>
      <c r="XBR331" s="314"/>
      <c r="XBS331" s="314"/>
      <c r="XBT331" s="314"/>
      <c r="XBU331" s="314"/>
      <c r="XBV331" s="314"/>
      <c r="XBW331" s="281"/>
      <c r="XBX331" s="317"/>
      <c r="XBY331" s="314"/>
      <c r="XBZ331" s="314"/>
      <c r="XCA331" s="318"/>
      <c r="XCB331" s="312"/>
      <c r="XCC331" s="314"/>
      <c r="XCD331" s="314"/>
      <c r="XCE331" s="263"/>
      <c r="XCF331" s="312"/>
      <c r="XCG331" s="263"/>
      <c r="XCH331" s="314"/>
      <c r="XCI331" s="314"/>
      <c r="XCJ331" s="314"/>
      <c r="XCK331" s="315"/>
      <c r="XCL331" s="314"/>
      <c r="XCM331" s="314"/>
      <c r="XCN331" s="314"/>
      <c r="XCO331" s="314"/>
      <c r="XCP331" s="314"/>
      <c r="XCQ331" s="317"/>
      <c r="XCR331" s="314"/>
      <c r="XCS331" s="318"/>
      <c r="XCT331" s="286"/>
      <c r="XCW331" s="314"/>
      <c r="XCX331" s="314"/>
      <c r="XCY331" s="263"/>
      <c r="XCZ331" s="312"/>
      <c r="XDA331" s="263"/>
      <c r="XDB331" s="314"/>
      <c r="XDC331" s="314"/>
      <c r="XDD331" s="314"/>
      <c r="XDE331" s="315"/>
      <c r="XDF331" s="314"/>
      <c r="XDG331" s="314"/>
      <c r="XDH331" s="314"/>
      <c r="XDI331" s="314"/>
      <c r="XDJ331" s="314"/>
      <c r="XDK331" s="314"/>
      <c r="XDL331" s="286"/>
      <c r="XDQ331" s="314"/>
      <c r="XDR331" s="314"/>
      <c r="XDS331" s="263"/>
      <c r="XDT331" s="312"/>
      <c r="XDU331" s="263"/>
      <c r="XDV331" s="314"/>
      <c r="XDW331" s="314"/>
      <c r="XDX331" s="314"/>
      <c r="XDY331" s="315"/>
      <c r="XDZ331" s="314"/>
      <c r="XEA331" s="314"/>
      <c r="XEB331" s="314"/>
      <c r="XEC331" s="314"/>
      <c r="XED331" s="314"/>
      <c r="XEE331" s="286"/>
      <c r="XEK331" s="314"/>
      <c r="XEL331" s="314"/>
      <c r="XEM331" s="263"/>
      <c r="XEN331" s="312"/>
      <c r="XEO331" s="263"/>
      <c r="XEP331" s="314"/>
      <c r="XEQ331" s="314"/>
      <c r="XER331" s="314"/>
      <c r="XES331" s="315"/>
      <c r="XET331" s="314"/>
      <c r="XEU331" s="314"/>
      <c r="XEV331" s="314"/>
      <c r="XEW331" s="314"/>
      <c r="XEX331" s="314"/>
    </row>
    <row r="332" spans="1:53 16265:16378" ht="40.5" hidden="1" customHeight="1" x14ac:dyDescent="0.2">
      <c r="A332" s="362">
        <v>108</v>
      </c>
      <c r="B332" s="363" t="s">
        <v>261</v>
      </c>
      <c r="C332" s="356" t="str">
        <f>+VLOOKUP(B332,$A$770:$B$812,2,0)</f>
        <v>MARCELA BOTERO ARBELAEZ</v>
      </c>
      <c r="D332" s="366" t="s">
        <v>171</v>
      </c>
      <c r="E332" s="356" t="str">
        <f>IF(D332=$D$740,$E$740,IF(D332=$D$741,$E$741,IF(D332=$D$742,$E$742,IF(D332=$D$743,$E$743,IF(D332=$D$744,$E$744,IF(D332=$D$745,$E$745,IF(D332=$D$746,$E$746,IF(D332=$D$747,$E$747,IF(D332=$D$748,$E$748,IF(D332=$D$749,$E$749,IF(D332=VICERRECTORÍA_ACADÉMICA_,$BF$740,IF(D332=_VICERRECTORÍA_INVESTIGACIONES_INNOVACIÓN_Y_EXTENSIÓN_,$BF$741,IF(D332=PLANEACIÓN_,$BF$742,IF(D332=VICERRECTORÍA_ADMINISTRATIVA_FINANCIERA_,$BF$743,IF(D332=VICERRECTORÍA_RESPONSABILIDAD_SOCIAL_Y_BIENESTAR_UNIVERSITARIO_PDI,$BF$744)))))))))))))))</f>
        <v>Promover y facilitar la interacción con la sociedad contribuyendo a la satisfacción de sus demandas, mediante servicios especializados, programas de educación continuada y de proyección social.</v>
      </c>
      <c r="F332" s="364" t="s">
        <v>276</v>
      </c>
      <c r="G332" s="275" t="s">
        <v>271</v>
      </c>
      <c r="H332" s="275" t="s">
        <v>37</v>
      </c>
      <c r="I332" s="275" t="s">
        <v>1849</v>
      </c>
      <c r="J332" s="364" t="s">
        <v>106</v>
      </c>
      <c r="K332" s="364" t="s">
        <v>1850</v>
      </c>
      <c r="L332" s="364" t="s">
        <v>1851</v>
      </c>
      <c r="M332" s="364" t="s">
        <v>1701</v>
      </c>
      <c r="N332" s="364" t="s">
        <v>151</v>
      </c>
      <c r="O332" s="373">
        <f t="shared" ref="O332" si="1405">IF(N332="ALTA",5,IF(N332="MEDIO ALTA",4,IF(N332="MEDIA",3,IF(N332="MEDIO BAJA",2,IF(N332="BAJA",1,0)))))</f>
        <v>2</v>
      </c>
      <c r="P332" s="364" t="s">
        <v>144</v>
      </c>
      <c r="Q332" s="373">
        <f t="shared" si="1377"/>
        <v>4</v>
      </c>
      <c r="R332" s="373">
        <f>Q332*O332</f>
        <v>8</v>
      </c>
      <c r="S332" s="162" t="s">
        <v>327</v>
      </c>
      <c r="T332" s="334">
        <f t="shared" si="1401"/>
        <v>1</v>
      </c>
      <c r="U332" s="356">
        <f t="shared" ref="U332:U395" si="1406">ROUND(AVERAGEIF(T332:T334,"&gt;0"),0)</f>
        <v>1</v>
      </c>
      <c r="V332" s="356">
        <f t="shared" si="1175"/>
        <v>0.6</v>
      </c>
      <c r="W332" s="275" t="s">
        <v>1852</v>
      </c>
      <c r="X332" s="364">
        <f>IF(S332="No_existen",5*$X$10,Y332*$X$10)</f>
        <v>0.2</v>
      </c>
      <c r="Y332" s="368">
        <f t="shared" ref="Y332" si="1407">ROUND(AVERAGEIF(Z332:Z334,"&gt;0"),0)</f>
        <v>4</v>
      </c>
      <c r="Z332" s="335">
        <f t="shared" si="1402"/>
        <v>4</v>
      </c>
      <c r="AA332" s="275" t="s">
        <v>330</v>
      </c>
      <c r="AB332" s="275"/>
      <c r="AC332" s="368">
        <f t="shared" ref="AC332" si="1408">IF(S332="No_existen",5*$AC$10,AD332*$AC$10)</f>
        <v>0.15</v>
      </c>
      <c r="AD332" s="356">
        <f t="shared" ref="AD332" si="1409">ROUND(AVERAGEIF(AE332:AE334,"&gt;0"),0)</f>
        <v>1</v>
      </c>
      <c r="AE332" s="336">
        <f t="shared" si="1403"/>
        <v>1</v>
      </c>
      <c r="AF332" s="275" t="s">
        <v>307</v>
      </c>
      <c r="AG332" s="275" t="s">
        <v>1843</v>
      </c>
      <c r="AH332" s="368">
        <f t="shared" ref="AH332" si="1410">IF(S332="No_existen",5*$AH$10,AI332*$AH$10)</f>
        <v>0.1</v>
      </c>
      <c r="AI332" s="356">
        <f t="shared" ref="AI332" si="1411">ROUND(AVERAGEIF(AJ332:AJ334,"&gt;0"),0)</f>
        <v>1</v>
      </c>
      <c r="AJ332" s="336">
        <f t="shared" si="1404"/>
        <v>1</v>
      </c>
      <c r="AK332" s="275" t="s">
        <v>304</v>
      </c>
      <c r="AL332" s="275" t="s">
        <v>319</v>
      </c>
      <c r="AM332" s="368">
        <f t="shared" ref="AM332" si="1412">IF(S332="No_existen",5*$AM$10,AN332*$AM$10)</f>
        <v>0.1</v>
      </c>
      <c r="AN332" s="356">
        <f t="shared" ref="AN332" si="1413">ROUND(AVERAGEIF(AO332:AO334,"&gt;0"),0)</f>
        <v>1</v>
      </c>
      <c r="AO332" s="336">
        <f t="shared" ref="AO332:AO395" si="1414">IF(AP332="Preventivo",1,IF(AP332="Detectivo",4, IF(S332="No_existen",5,0)))</f>
        <v>1</v>
      </c>
      <c r="AP332" s="275" t="s">
        <v>592</v>
      </c>
      <c r="AQ332" s="356">
        <f t="shared" ref="AQ332" si="1415">ROUND(AVERAGE(U332,Y332,AD332,AI332,AN332),0)</f>
        <v>2</v>
      </c>
      <c r="AR332" s="356" t="str">
        <f t="shared" ref="AR332" si="1416">IF(AQ332&lt;1.5,"FUERTE",IF(AND(AQ332&gt;=1.5,AQ332&lt;2.5),"ACEPTABLE",IF(AQ332&gt;=5,"INEXISTENTE","DÉBIL")))</f>
        <v>ACEPTABLE</v>
      </c>
      <c r="AS332" s="357">
        <f t="shared" ref="AS332" si="1417">IF(R332=0,0,ROUND((R332*AQ332),0))</f>
        <v>16</v>
      </c>
      <c r="AT332" s="358" t="str">
        <f t="shared" ref="AT332" si="1418">IF(AS332&gt;=36,"GRAVE", IF(AS332&lt;=10, "LEVE", "MODERADO"))</f>
        <v>MODERADO</v>
      </c>
      <c r="AU332" s="366" t="s">
        <v>1853</v>
      </c>
      <c r="AV332" s="367">
        <v>0</v>
      </c>
      <c r="AW332" s="275" t="s">
        <v>91</v>
      </c>
      <c r="AX332" s="275" t="s">
        <v>1854</v>
      </c>
      <c r="AY332" s="159">
        <v>45275</v>
      </c>
      <c r="AZ332" s="159"/>
      <c r="BA332" s="164"/>
      <c r="XAO332" s="314"/>
      <c r="XAP332" s="314"/>
      <c r="XAQ332" s="263"/>
      <c r="XAR332" s="312"/>
      <c r="XAS332" s="263"/>
      <c r="XAT332" s="314"/>
      <c r="XAU332" s="314"/>
      <c r="XAV332" s="314"/>
      <c r="XAW332" s="315"/>
      <c r="XAX332" s="314"/>
      <c r="XAY332" s="314"/>
      <c r="XAZ332" s="314"/>
      <c r="XBA332" s="314"/>
      <c r="XBB332" s="314"/>
      <c r="XBC332" s="314"/>
      <c r="XBD332" s="281"/>
      <c r="XBE332" s="316"/>
      <c r="XBF332" s="317"/>
      <c r="XBG332" s="314"/>
      <c r="XBH332" s="314"/>
      <c r="XBI332" s="314"/>
      <c r="XBJ332" s="314"/>
      <c r="XBK332" s="263"/>
      <c r="XBL332" s="312"/>
      <c r="XBM332" s="263"/>
      <c r="XBN332" s="314"/>
      <c r="XBO332" s="314"/>
      <c r="XBP332" s="314"/>
      <c r="XBQ332" s="315"/>
      <c r="XBR332" s="314"/>
      <c r="XBS332" s="314"/>
      <c r="XBT332" s="314"/>
      <c r="XBU332" s="314"/>
      <c r="XBV332" s="314"/>
      <c r="XBW332" s="281"/>
      <c r="XBX332" s="317"/>
      <c r="XBY332" s="314"/>
      <c r="XBZ332" s="314"/>
      <c r="XCA332" s="318"/>
      <c r="XCB332" s="312"/>
      <c r="XCC332" s="314"/>
      <c r="XCD332" s="314"/>
      <c r="XCE332" s="263"/>
      <c r="XCF332" s="312"/>
      <c r="XCG332" s="263"/>
      <c r="XCH332" s="314"/>
      <c r="XCI332" s="314"/>
      <c r="XCJ332" s="314"/>
      <c r="XCK332" s="315"/>
      <c r="XCL332" s="314"/>
      <c r="XCM332" s="314"/>
      <c r="XCN332" s="314"/>
      <c r="XCO332" s="314"/>
      <c r="XCP332" s="314"/>
      <c r="XCQ332" s="317"/>
      <c r="XCR332" s="314"/>
      <c r="XCS332" s="318"/>
      <c r="XCT332" s="286"/>
      <c r="XCW332" s="314"/>
      <c r="XCX332" s="314"/>
      <c r="XCY332" s="263"/>
      <c r="XCZ332" s="312"/>
      <c r="XDA332" s="263"/>
      <c r="XDB332" s="314"/>
      <c r="XDC332" s="314"/>
      <c r="XDD332" s="314"/>
      <c r="XDE332" s="315"/>
      <c r="XDF332" s="314"/>
      <c r="XDG332" s="314"/>
      <c r="XDH332" s="314"/>
      <c r="XDI332" s="314"/>
      <c r="XDJ332" s="314"/>
      <c r="XDK332" s="314"/>
      <c r="XDL332" s="286"/>
      <c r="XDQ332" s="314"/>
      <c r="XDR332" s="314"/>
      <c r="XDS332" s="263"/>
      <c r="XDT332" s="312"/>
      <c r="XDU332" s="263"/>
      <c r="XDV332" s="314"/>
      <c r="XDW332" s="314"/>
      <c r="XDX332" s="314"/>
      <c r="XDY332" s="315"/>
      <c r="XDZ332" s="314"/>
      <c r="XEA332" s="314"/>
      <c r="XEB332" s="314"/>
      <c r="XEC332" s="314"/>
      <c r="XED332" s="314"/>
      <c r="XEE332" s="286"/>
      <c r="XEK332" s="314"/>
      <c r="XEL332" s="314"/>
      <c r="XEM332" s="263"/>
      <c r="XEN332" s="312"/>
      <c r="XEO332" s="263"/>
      <c r="XEP332" s="314"/>
      <c r="XEQ332" s="314"/>
      <c r="XER332" s="314"/>
      <c r="XES332" s="315"/>
      <c r="XET332" s="314"/>
      <c r="XEU332" s="314"/>
      <c r="XEV332" s="314"/>
      <c r="XEW332" s="314"/>
      <c r="XEX332" s="314"/>
    </row>
    <row r="333" spans="1:53 16265:16378" ht="40.5" hidden="1" customHeight="1" x14ac:dyDescent="0.2">
      <c r="A333" s="362"/>
      <c r="B333" s="363"/>
      <c r="C333" s="356"/>
      <c r="D333" s="366"/>
      <c r="E333" s="356"/>
      <c r="F333" s="364"/>
      <c r="G333" s="275"/>
      <c r="H333" s="275"/>
      <c r="I333" s="275"/>
      <c r="J333" s="364"/>
      <c r="K333" s="364"/>
      <c r="L333" s="364"/>
      <c r="M333" s="364"/>
      <c r="N333" s="364"/>
      <c r="O333" s="373"/>
      <c r="P333" s="364"/>
      <c r="Q333" s="373"/>
      <c r="R333" s="373"/>
      <c r="S333" s="162" t="s">
        <v>327</v>
      </c>
      <c r="T333" s="334">
        <f t="shared" si="1401"/>
        <v>1</v>
      </c>
      <c r="U333" s="356"/>
      <c r="V333" s="356"/>
      <c r="W333" s="275" t="s">
        <v>1855</v>
      </c>
      <c r="X333" s="364"/>
      <c r="Y333" s="368"/>
      <c r="Z333" s="335">
        <f t="shared" si="1402"/>
        <v>4</v>
      </c>
      <c r="AA333" s="275" t="s">
        <v>330</v>
      </c>
      <c r="AB333" s="275"/>
      <c r="AC333" s="368"/>
      <c r="AD333" s="356"/>
      <c r="AE333" s="336">
        <f t="shared" si="1403"/>
        <v>1</v>
      </c>
      <c r="AF333" s="275" t="s">
        <v>307</v>
      </c>
      <c r="AG333" s="275" t="s">
        <v>1843</v>
      </c>
      <c r="AH333" s="368"/>
      <c r="AI333" s="356"/>
      <c r="AJ333" s="336">
        <f t="shared" si="1404"/>
        <v>1</v>
      </c>
      <c r="AK333" s="275" t="s">
        <v>304</v>
      </c>
      <c r="AL333" s="275" t="s">
        <v>319</v>
      </c>
      <c r="AM333" s="368"/>
      <c r="AN333" s="356"/>
      <c r="AO333" s="336">
        <f t="shared" si="1414"/>
        <v>1</v>
      </c>
      <c r="AP333" s="275" t="s">
        <v>592</v>
      </c>
      <c r="AQ333" s="356"/>
      <c r="AR333" s="356"/>
      <c r="AS333" s="357"/>
      <c r="AT333" s="358"/>
      <c r="AU333" s="366"/>
      <c r="AV333" s="366"/>
      <c r="AW333" s="275"/>
      <c r="AX333" s="275"/>
      <c r="AY333" s="159"/>
      <c r="AZ333" s="159"/>
      <c r="BA333" s="164"/>
      <c r="XAO333" s="314"/>
      <c r="XAP333" s="314"/>
      <c r="XAQ333" s="263"/>
      <c r="XAR333" s="312"/>
      <c r="XAS333" s="263"/>
      <c r="XAT333" s="314"/>
      <c r="XAU333" s="314"/>
      <c r="XAV333" s="314"/>
      <c r="XAW333" s="315"/>
      <c r="XAX333" s="314"/>
      <c r="XAY333" s="314"/>
      <c r="XAZ333" s="314"/>
      <c r="XBA333" s="314"/>
      <c r="XBB333" s="314"/>
      <c r="XBC333" s="314"/>
      <c r="XBD333" s="281"/>
      <c r="XBE333" s="316"/>
      <c r="XBF333" s="317"/>
      <c r="XBG333" s="314"/>
      <c r="XBH333" s="314"/>
      <c r="XBI333" s="314"/>
      <c r="XBJ333" s="314"/>
      <c r="XBK333" s="263"/>
      <c r="XBL333" s="312"/>
      <c r="XBM333" s="263"/>
      <c r="XBN333" s="314"/>
      <c r="XBO333" s="314"/>
      <c r="XBP333" s="314"/>
      <c r="XBQ333" s="315"/>
      <c r="XBR333" s="314"/>
      <c r="XBS333" s="314"/>
      <c r="XBT333" s="314"/>
      <c r="XBU333" s="314"/>
      <c r="XBV333" s="314"/>
      <c r="XBW333" s="281"/>
      <c r="XBX333" s="317"/>
      <c r="XBY333" s="314"/>
      <c r="XBZ333" s="314"/>
      <c r="XCA333" s="318"/>
      <c r="XCB333" s="312"/>
      <c r="XCC333" s="314"/>
      <c r="XCD333" s="314"/>
      <c r="XCE333" s="263"/>
      <c r="XCF333" s="312"/>
      <c r="XCG333" s="263"/>
      <c r="XCH333" s="314"/>
      <c r="XCI333" s="314"/>
      <c r="XCJ333" s="314"/>
      <c r="XCK333" s="315"/>
      <c r="XCL333" s="314"/>
      <c r="XCM333" s="314"/>
      <c r="XCN333" s="314"/>
      <c r="XCO333" s="314"/>
      <c r="XCP333" s="314"/>
      <c r="XCQ333" s="317"/>
      <c r="XCR333" s="314"/>
      <c r="XCS333" s="318"/>
      <c r="XCT333" s="286"/>
      <c r="XCW333" s="314"/>
      <c r="XCX333" s="314"/>
      <c r="XCY333" s="263"/>
      <c r="XCZ333" s="312"/>
      <c r="XDA333" s="263"/>
      <c r="XDB333" s="314"/>
      <c r="XDC333" s="314"/>
      <c r="XDD333" s="314"/>
      <c r="XDE333" s="315"/>
      <c r="XDF333" s="314"/>
      <c r="XDG333" s="314"/>
      <c r="XDH333" s="314"/>
      <c r="XDI333" s="314"/>
      <c r="XDJ333" s="314"/>
      <c r="XDK333" s="314"/>
      <c r="XDL333" s="286"/>
      <c r="XDQ333" s="314"/>
      <c r="XDR333" s="314"/>
      <c r="XDS333" s="263"/>
      <c r="XDT333" s="312"/>
      <c r="XDU333" s="263"/>
      <c r="XDV333" s="314"/>
      <c r="XDW333" s="314"/>
      <c r="XDX333" s="314"/>
      <c r="XDY333" s="315"/>
      <c r="XDZ333" s="314"/>
      <c r="XEA333" s="314"/>
      <c r="XEB333" s="314"/>
      <c r="XEC333" s="314"/>
      <c r="XED333" s="314"/>
      <c r="XEE333" s="286"/>
      <c r="XEK333" s="314"/>
      <c r="XEL333" s="314"/>
      <c r="XEM333" s="263"/>
      <c r="XEN333" s="312"/>
      <c r="XEO333" s="263"/>
      <c r="XEP333" s="314"/>
      <c r="XEQ333" s="314"/>
      <c r="XER333" s="314"/>
      <c r="XES333" s="315"/>
      <c r="XET333" s="314"/>
      <c r="XEU333" s="314"/>
      <c r="XEV333" s="314"/>
      <c r="XEW333" s="314"/>
      <c r="XEX333" s="314"/>
    </row>
    <row r="334" spans="1:53 16265:16378" ht="40.5" hidden="1" customHeight="1" x14ac:dyDescent="0.2">
      <c r="A334" s="362"/>
      <c r="B334" s="363"/>
      <c r="C334" s="356"/>
      <c r="D334" s="366"/>
      <c r="E334" s="356"/>
      <c r="F334" s="364"/>
      <c r="G334" s="275"/>
      <c r="H334" s="275"/>
      <c r="I334" s="275"/>
      <c r="J334" s="364"/>
      <c r="K334" s="364"/>
      <c r="L334" s="364"/>
      <c r="M334" s="364"/>
      <c r="N334" s="364"/>
      <c r="O334" s="373"/>
      <c r="P334" s="364"/>
      <c r="Q334" s="373"/>
      <c r="R334" s="373"/>
      <c r="S334" s="162" t="s">
        <v>327</v>
      </c>
      <c r="T334" s="334">
        <f t="shared" si="1401"/>
        <v>1</v>
      </c>
      <c r="U334" s="356"/>
      <c r="V334" s="356"/>
      <c r="W334" s="275" t="s">
        <v>1856</v>
      </c>
      <c r="X334" s="364"/>
      <c r="Y334" s="368"/>
      <c r="Z334" s="335">
        <f t="shared" si="1402"/>
        <v>4</v>
      </c>
      <c r="AA334" s="275" t="s">
        <v>330</v>
      </c>
      <c r="AB334" s="275"/>
      <c r="AC334" s="368"/>
      <c r="AD334" s="356"/>
      <c r="AE334" s="336">
        <f t="shared" si="1403"/>
        <v>1</v>
      </c>
      <c r="AF334" s="275" t="s">
        <v>307</v>
      </c>
      <c r="AG334" s="275" t="s">
        <v>1843</v>
      </c>
      <c r="AH334" s="368"/>
      <c r="AI334" s="356"/>
      <c r="AJ334" s="336">
        <f t="shared" si="1404"/>
        <v>1</v>
      </c>
      <c r="AK334" s="275" t="s">
        <v>304</v>
      </c>
      <c r="AL334" s="275" t="s">
        <v>319</v>
      </c>
      <c r="AM334" s="368"/>
      <c r="AN334" s="356"/>
      <c r="AO334" s="336">
        <f t="shared" si="1414"/>
        <v>1</v>
      </c>
      <c r="AP334" s="275" t="s">
        <v>592</v>
      </c>
      <c r="AQ334" s="356"/>
      <c r="AR334" s="356"/>
      <c r="AS334" s="357"/>
      <c r="AT334" s="358"/>
      <c r="AU334" s="366"/>
      <c r="AV334" s="366"/>
      <c r="AW334" s="275"/>
      <c r="AX334" s="275"/>
      <c r="AY334" s="159"/>
      <c r="AZ334" s="159"/>
      <c r="BA334" s="164"/>
      <c r="XAO334" s="314"/>
      <c r="XAP334" s="314"/>
      <c r="XAQ334" s="263"/>
      <c r="XAR334" s="312"/>
      <c r="XAS334" s="263"/>
      <c r="XAT334" s="314"/>
      <c r="XAU334" s="314"/>
      <c r="XAV334" s="314"/>
      <c r="XAW334" s="315"/>
      <c r="XAX334" s="314"/>
      <c r="XAY334" s="314"/>
      <c r="XAZ334" s="314"/>
      <c r="XBA334" s="314"/>
      <c r="XBB334" s="314"/>
      <c r="XBC334" s="314"/>
      <c r="XBD334" s="281"/>
      <c r="XBE334" s="316"/>
      <c r="XBF334" s="317"/>
      <c r="XBG334" s="314"/>
      <c r="XBH334" s="314"/>
      <c r="XBI334" s="314"/>
      <c r="XBJ334" s="314"/>
      <c r="XBK334" s="263"/>
      <c r="XBL334" s="312"/>
      <c r="XBM334" s="263"/>
      <c r="XBN334" s="314"/>
      <c r="XBO334" s="314"/>
      <c r="XBP334" s="314"/>
      <c r="XBQ334" s="315"/>
      <c r="XBR334" s="314"/>
      <c r="XBS334" s="314"/>
      <c r="XBT334" s="314"/>
      <c r="XBU334" s="314"/>
      <c r="XBV334" s="314"/>
      <c r="XBW334" s="281"/>
      <c r="XBX334" s="317"/>
      <c r="XBY334" s="314"/>
      <c r="XBZ334" s="314"/>
      <c r="XCA334" s="318"/>
      <c r="XCB334" s="312"/>
      <c r="XCC334" s="314"/>
      <c r="XCD334" s="314"/>
      <c r="XCE334" s="263"/>
      <c r="XCF334" s="312"/>
      <c r="XCG334" s="263"/>
      <c r="XCH334" s="314"/>
      <c r="XCI334" s="314"/>
      <c r="XCJ334" s="314"/>
      <c r="XCK334" s="315"/>
      <c r="XCL334" s="314"/>
      <c r="XCM334" s="314"/>
      <c r="XCN334" s="314"/>
      <c r="XCO334" s="314"/>
      <c r="XCP334" s="314"/>
      <c r="XCQ334" s="317"/>
      <c r="XCR334" s="314"/>
      <c r="XCS334" s="318"/>
      <c r="XCT334" s="286"/>
      <c r="XCW334" s="314"/>
      <c r="XCX334" s="314"/>
      <c r="XCY334" s="263"/>
      <c r="XCZ334" s="312"/>
      <c r="XDA334" s="263"/>
      <c r="XDB334" s="314"/>
      <c r="XDC334" s="314"/>
      <c r="XDD334" s="314"/>
      <c r="XDE334" s="315"/>
      <c r="XDF334" s="314"/>
      <c r="XDG334" s="314"/>
      <c r="XDH334" s="314"/>
      <c r="XDI334" s="314"/>
      <c r="XDJ334" s="314"/>
      <c r="XDK334" s="314"/>
      <c r="XDL334" s="286"/>
      <c r="XDQ334" s="314"/>
      <c r="XDR334" s="314"/>
      <c r="XDS334" s="263"/>
      <c r="XDT334" s="312"/>
      <c r="XDU334" s="263"/>
      <c r="XDV334" s="314"/>
      <c r="XDW334" s="314"/>
      <c r="XDX334" s="314"/>
      <c r="XDY334" s="315"/>
      <c r="XDZ334" s="314"/>
      <c r="XEA334" s="314"/>
      <c r="XEB334" s="314"/>
      <c r="XEC334" s="314"/>
      <c r="XED334" s="314"/>
      <c r="XEE334" s="286"/>
      <c r="XEK334" s="314"/>
      <c r="XEL334" s="314"/>
      <c r="XEM334" s="263"/>
      <c r="XEN334" s="312"/>
      <c r="XEO334" s="263"/>
      <c r="XEP334" s="314"/>
      <c r="XEQ334" s="314"/>
      <c r="XER334" s="314"/>
      <c r="XES334" s="315"/>
      <c r="XET334" s="314"/>
      <c r="XEU334" s="314"/>
      <c r="XEV334" s="314"/>
      <c r="XEW334" s="314"/>
      <c r="XEX334" s="314"/>
    </row>
    <row r="335" spans="1:53 16265:16378" ht="40.5" hidden="1" customHeight="1" x14ac:dyDescent="0.2">
      <c r="A335" s="362">
        <v>109</v>
      </c>
      <c r="B335" s="363" t="s">
        <v>261</v>
      </c>
      <c r="C335" s="356" t="str">
        <f>+VLOOKUP(B335,$A$770:$B$812,2,0)</f>
        <v>MARCELA BOTERO ARBELAEZ</v>
      </c>
      <c r="D335" s="366" t="s">
        <v>171</v>
      </c>
      <c r="E335" s="356" t="str">
        <f>IF(D335=$D$740,$E$740,IF(D335=$D$741,$E$741,IF(D335=$D$742,$E$742,IF(D335=$D$743,$E$743,IF(D335=$D$744,$E$744,IF(D335=$D$745,$E$745,IF(D335=$D$746,$E$746,IF(D335=$D$747,$E$747,IF(D335=$D$748,$E$748,IF(D335=$D$749,$E$749,IF(D335=VICERRECTORÍA_ACADÉMICA_,$BF$740,IF(D335=_VICERRECTORÍA_INVESTIGACIONES_INNOVACIÓN_Y_EXTENSIÓN_,$BF$741,IF(D335=PLANEACIÓN_,$BF$742,IF(D335=VICERRECTORÍA_ADMINISTRATIVA_FINANCIERA_,$BF$743,IF(D335=VICERRECTORÍA_RESPONSABILIDAD_SOCIAL_Y_BIENESTAR_UNIVERSITARIO_PDI,$BF$744)))))))))))))))</f>
        <v>Promover y facilitar la interacción con la sociedad contribuyendo a la satisfacción de sus demandas, mediante servicios especializados, programas de educación continuada y de proyección social.</v>
      </c>
      <c r="F335" s="364" t="s">
        <v>276</v>
      </c>
      <c r="G335" s="275" t="s">
        <v>271</v>
      </c>
      <c r="H335" s="275" t="s">
        <v>37</v>
      </c>
      <c r="I335" s="275" t="s">
        <v>1857</v>
      </c>
      <c r="J335" s="364" t="s">
        <v>106</v>
      </c>
      <c r="K335" s="364" t="s">
        <v>1858</v>
      </c>
      <c r="L335" s="364" t="s">
        <v>1859</v>
      </c>
      <c r="M335" s="364" t="s">
        <v>1860</v>
      </c>
      <c r="N335" s="364" t="s">
        <v>151</v>
      </c>
      <c r="O335" s="373">
        <f t="shared" ref="O335" si="1419">IF(N335="ALTA",5,IF(N335="MEDIO ALTA",4,IF(N335="MEDIA",3,IF(N335="MEDIO BAJA",2,IF(N335="BAJA",1,0)))))</f>
        <v>2</v>
      </c>
      <c r="P335" s="364" t="s">
        <v>144</v>
      </c>
      <c r="Q335" s="373">
        <f t="shared" ref="Q335" si="1420">IF(P335="ALTO",5,IF(P335="MEDIO ALTO",4,IF(P335="MEDIO",3,IF(P335="MEDIO BAJO",2,IF(P335="BAJO",1,0)))))</f>
        <v>4</v>
      </c>
      <c r="R335" s="373">
        <f t="shared" ref="R335:R353" si="1421">Q335*O335</f>
        <v>8</v>
      </c>
      <c r="S335" s="162" t="s">
        <v>327</v>
      </c>
      <c r="T335" s="334">
        <f t="shared" si="1401"/>
        <v>1</v>
      </c>
      <c r="U335" s="356">
        <f t="shared" si="1406"/>
        <v>1</v>
      </c>
      <c r="V335" s="356">
        <f t="shared" si="1175"/>
        <v>0.6</v>
      </c>
      <c r="W335" s="275" t="s">
        <v>1861</v>
      </c>
      <c r="X335" s="364">
        <f>IF(S335="No_existen",5*$X$10,Y335*$X$10)</f>
        <v>0.2</v>
      </c>
      <c r="Y335" s="368">
        <f t="shared" ref="Y335" si="1422">ROUND(AVERAGEIF(Z335:Z337,"&gt;0"),0)</f>
        <v>4</v>
      </c>
      <c r="Z335" s="335">
        <f t="shared" si="1402"/>
        <v>4</v>
      </c>
      <c r="AA335" s="275" t="s">
        <v>330</v>
      </c>
      <c r="AB335" s="275"/>
      <c r="AC335" s="368">
        <f t="shared" ref="AC335" si="1423">IF(S335="No_existen",5*$AC$10,AD335*$AC$10)</f>
        <v>0.15</v>
      </c>
      <c r="AD335" s="356">
        <f t="shared" ref="AD335" si="1424">ROUND(AVERAGEIF(AE335:AE337,"&gt;0"),0)</f>
        <v>1</v>
      </c>
      <c r="AE335" s="336">
        <f t="shared" si="1403"/>
        <v>1</v>
      </c>
      <c r="AF335" s="275" t="s">
        <v>307</v>
      </c>
      <c r="AG335" s="275" t="s">
        <v>1843</v>
      </c>
      <c r="AH335" s="368">
        <f t="shared" ref="AH335" si="1425">IF(S335="No_existen",5*$AH$10,AI335*$AH$10)</f>
        <v>0.1</v>
      </c>
      <c r="AI335" s="356">
        <f t="shared" ref="AI335" si="1426">ROUND(AVERAGEIF(AJ335:AJ337,"&gt;0"),0)</f>
        <v>1</v>
      </c>
      <c r="AJ335" s="336">
        <f t="shared" si="1404"/>
        <v>1</v>
      </c>
      <c r="AK335" s="275" t="s">
        <v>304</v>
      </c>
      <c r="AL335" s="275" t="s">
        <v>319</v>
      </c>
      <c r="AM335" s="368">
        <f t="shared" ref="AM335" si="1427">IF(S335="No_existen",5*$AM$10,AN335*$AM$10)</f>
        <v>0.1</v>
      </c>
      <c r="AN335" s="356">
        <f t="shared" ref="AN335" si="1428">ROUND(AVERAGEIF(AO335:AO337,"&gt;0"),0)</f>
        <v>1</v>
      </c>
      <c r="AO335" s="336">
        <f t="shared" si="1414"/>
        <v>1</v>
      </c>
      <c r="AP335" s="275" t="s">
        <v>592</v>
      </c>
      <c r="AQ335" s="356">
        <f t="shared" ref="AQ335" si="1429">ROUND(AVERAGE(U335,Y335,AD335,AI335,AN335),0)</f>
        <v>2</v>
      </c>
      <c r="AR335" s="356" t="str">
        <f t="shared" ref="AR335" si="1430">IF(AQ335&lt;1.5,"FUERTE",IF(AND(AQ335&gt;=1.5,AQ335&lt;2.5),"ACEPTABLE",IF(AQ335&gt;=5,"INEXISTENTE","DÉBIL")))</f>
        <v>ACEPTABLE</v>
      </c>
      <c r="AS335" s="357">
        <f t="shared" ref="AS335" si="1431">IF(R335=0,0,ROUND((R335*AQ335),0))</f>
        <v>16</v>
      </c>
      <c r="AT335" s="358" t="str">
        <f t="shared" ref="AT335" si="1432">IF(AS335&gt;=36,"GRAVE", IF(AS335&lt;=10, "LEVE", "MODERADO"))</f>
        <v>MODERADO</v>
      </c>
      <c r="AU335" s="366" t="s">
        <v>1862</v>
      </c>
      <c r="AV335" s="367">
        <v>1</v>
      </c>
      <c r="AW335" s="275" t="s">
        <v>91</v>
      </c>
      <c r="AX335" s="275" t="s">
        <v>1863</v>
      </c>
      <c r="AY335" s="159">
        <v>45275</v>
      </c>
      <c r="AZ335" s="159"/>
      <c r="BA335" s="164"/>
      <c r="XAO335" s="314"/>
      <c r="XAP335" s="314"/>
      <c r="XAQ335" s="263"/>
      <c r="XAR335" s="312"/>
      <c r="XAS335" s="263"/>
      <c r="XAT335" s="314"/>
      <c r="XAU335" s="314"/>
      <c r="XAV335" s="314"/>
      <c r="XAW335" s="315"/>
      <c r="XAX335" s="314"/>
      <c r="XAY335" s="314"/>
      <c r="XAZ335" s="314"/>
      <c r="XBA335" s="314"/>
      <c r="XBB335" s="314"/>
      <c r="XBC335" s="314"/>
      <c r="XBD335" s="281"/>
      <c r="XBE335" s="316"/>
      <c r="XBF335" s="317"/>
      <c r="XBG335" s="314"/>
      <c r="XBH335" s="314"/>
      <c r="XBI335" s="314"/>
      <c r="XBJ335" s="314"/>
      <c r="XBK335" s="263"/>
      <c r="XBL335" s="312"/>
      <c r="XBM335" s="263"/>
      <c r="XBN335" s="314"/>
      <c r="XBO335" s="314"/>
      <c r="XBP335" s="314"/>
      <c r="XBQ335" s="315"/>
      <c r="XBR335" s="314"/>
      <c r="XBS335" s="314"/>
      <c r="XBT335" s="314"/>
      <c r="XBU335" s="314"/>
      <c r="XBV335" s="314"/>
      <c r="XBW335" s="281"/>
      <c r="XBX335" s="317"/>
      <c r="XBY335" s="314"/>
      <c r="XBZ335" s="314"/>
      <c r="XCA335" s="318"/>
      <c r="XCB335" s="312"/>
      <c r="XCC335" s="314"/>
      <c r="XCD335" s="314"/>
      <c r="XCE335" s="263"/>
      <c r="XCF335" s="312"/>
      <c r="XCG335" s="263"/>
      <c r="XCH335" s="314"/>
      <c r="XCI335" s="314"/>
      <c r="XCJ335" s="314"/>
      <c r="XCK335" s="315"/>
      <c r="XCL335" s="314"/>
      <c r="XCM335" s="314"/>
      <c r="XCN335" s="314"/>
      <c r="XCO335" s="314"/>
      <c r="XCP335" s="314"/>
      <c r="XCQ335" s="317"/>
      <c r="XCR335" s="314"/>
      <c r="XCS335" s="318"/>
      <c r="XCT335" s="286"/>
      <c r="XCW335" s="314"/>
      <c r="XCX335" s="314"/>
      <c r="XCY335" s="263"/>
      <c r="XCZ335" s="312"/>
      <c r="XDA335" s="263"/>
      <c r="XDB335" s="314"/>
      <c r="XDC335" s="314"/>
      <c r="XDD335" s="314"/>
      <c r="XDE335" s="315"/>
      <c r="XDF335" s="314"/>
      <c r="XDG335" s="314"/>
      <c r="XDH335" s="314"/>
      <c r="XDI335" s="314"/>
      <c r="XDJ335" s="314"/>
      <c r="XDK335" s="314"/>
      <c r="XDL335" s="286"/>
      <c r="XDQ335" s="314"/>
      <c r="XDR335" s="314"/>
      <c r="XDS335" s="263"/>
      <c r="XDT335" s="312"/>
      <c r="XDU335" s="263"/>
      <c r="XDV335" s="314"/>
      <c r="XDW335" s="314"/>
      <c r="XDX335" s="314"/>
      <c r="XDY335" s="315"/>
      <c r="XDZ335" s="314"/>
      <c r="XEA335" s="314"/>
      <c r="XEB335" s="314"/>
      <c r="XEC335" s="314"/>
      <c r="XED335" s="314"/>
      <c r="XEE335" s="286"/>
      <c r="XEK335" s="314"/>
      <c r="XEL335" s="314"/>
      <c r="XEM335" s="263"/>
      <c r="XEN335" s="312"/>
      <c r="XEO335" s="263"/>
      <c r="XEP335" s="314"/>
      <c r="XEQ335" s="314"/>
      <c r="XER335" s="314"/>
      <c r="XES335" s="315"/>
      <c r="XET335" s="314"/>
      <c r="XEU335" s="314"/>
      <c r="XEV335" s="314"/>
      <c r="XEW335" s="314"/>
      <c r="XEX335" s="314"/>
    </row>
    <row r="336" spans="1:53 16265:16378" ht="40.5" hidden="1" customHeight="1" x14ac:dyDescent="0.2">
      <c r="A336" s="362"/>
      <c r="B336" s="363"/>
      <c r="C336" s="356"/>
      <c r="D336" s="366"/>
      <c r="E336" s="356"/>
      <c r="F336" s="364"/>
      <c r="G336" s="275"/>
      <c r="H336" s="275"/>
      <c r="I336" s="275"/>
      <c r="J336" s="364"/>
      <c r="K336" s="364"/>
      <c r="L336" s="364"/>
      <c r="M336" s="364"/>
      <c r="N336" s="364"/>
      <c r="O336" s="373"/>
      <c r="P336" s="364"/>
      <c r="Q336" s="373"/>
      <c r="R336" s="373"/>
      <c r="S336" s="162" t="s">
        <v>327</v>
      </c>
      <c r="T336" s="334">
        <f t="shared" si="1401"/>
        <v>1</v>
      </c>
      <c r="U336" s="356"/>
      <c r="V336" s="356"/>
      <c r="W336" s="275" t="s">
        <v>1864</v>
      </c>
      <c r="X336" s="364"/>
      <c r="Y336" s="368"/>
      <c r="Z336" s="335">
        <f t="shared" si="1402"/>
        <v>4</v>
      </c>
      <c r="AA336" s="275" t="s">
        <v>330</v>
      </c>
      <c r="AB336" s="275"/>
      <c r="AC336" s="368"/>
      <c r="AD336" s="356"/>
      <c r="AE336" s="336">
        <f t="shared" si="1403"/>
        <v>1</v>
      </c>
      <c r="AF336" s="275" t="s">
        <v>307</v>
      </c>
      <c r="AG336" s="275" t="s">
        <v>1843</v>
      </c>
      <c r="AH336" s="368"/>
      <c r="AI336" s="356"/>
      <c r="AJ336" s="336">
        <f t="shared" si="1404"/>
        <v>1</v>
      </c>
      <c r="AK336" s="275" t="s">
        <v>304</v>
      </c>
      <c r="AL336" s="275" t="s">
        <v>319</v>
      </c>
      <c r="AM336" s="368"/>
      <c r="AN336" s="356"/>
      <c r="AO336" s="336">
        <f t="shared" si="1414"/>
        <v>1</v>
      </c>
      <c r="AP336" s="275" t="s">
        <v>592</v>
      </c>
      <c r="AQ336" s="356"/>
      <c r="AR336" s="356"/>
      <c r="AS336" s="357"/>
      <c r="AT336" s="358"/>
      <c r="AU336" s="366"/>
      <c r="AV336" s="366"/>
      <c r="AW336" s="275"/>
      <c r="AX336" s="275"/>
      <c r="AY336" s="159"/>
      <c r="AZ336" s="159"/>
      <c r="BA336" s="164"/>
      <c r="XAO336" s="314"/>
      <c r="XAP336" s="314"/>
      <c r="XAQ336" s="263"/>
      <c r="XAR336" s="312"/>
      <c r="XAS336" s="263"/>
      <c r="XAT336" s="314"/>
      <c r="XAU336" s="314"/>
      <c r="XAV336" s="314"/>
      <c r="XAW336" s="315"/>
      <c r="XAX336" s="314"/>
      <c r="XAY336" s="314"/>
      <c r="XAZ336" s="314"/>
      <c r="XBA336" s="314"/>
      <c r="XBB336" s="314"/>
      <c r="XBC336" s="314"/>
      <c r="XBD336" s="281"/>
      <c r="XBE336" s="316"/>
      <c r="XBF336" s="317"/>
      <c r="XBG336" s="314"/>
      <c r="XBH336" s="314"/>
      <c r="XBI336" s="314"/>
      <c r="XBJ336" s="314"/>
      <c r="XBK336" s="263"/>
      <c r="XBL336" s="312"/>
      <c r="XBM336" s="263"/>
      <c r="XBN336" s="314"/>
      <c r="XBO336" s="314"/>
      <c r="XBP336" s="314"/>
      <c r="XBQ336" s="315"/>
      <c r="XBR336" s="314"/>
      <c r="XBS336" s="314"/>
      <c r="XBT336" s="314"/>
      <c r="XBU336" s="314"/>
      <c r="XBV336" s="314"/>
      <c r="XBW336" s="281"/>
      <c r="XBX336" s="317"/>
      <c r="XBY336" s="314"/>
      <c r="XBZ336" s="314"/>
      <c r="XCA336" s="318"/>
      <c r="XCB336" s="312"/>
      <c r="XCC336" s="314"/>
      <c r="XCD336" s="314"/>
      <c r="XCE336" s="263"/>
      <c r="XCF336" s="312"/>
      <c r="XCG336" s="263"/>
      <c r="XCH336" s="314"/>
      <c r="XCI336" s="314"/>
      <c r="XCJ336" s="314"/>
      <c r="XCK336" s="315"/>
      <c r="XCL336" s="314"/>
      <c r="XCM336" s="314"/>
      <c r="XCN336" s="314"/>
      <c r="XCO336" s="314"/>
      <c r="XCP336" s="314"/>
      <c r="XCQ336" s="317"/>
      <c r="XCR336" s="314"/>
      <c r="XCS336" s="318"/>
      <c r="XCT336" s="286"/>
      <c r="XCW336" s="314"/>
      <c r="XCX336" s="314"/>
      <c r="XCY336" s="263"/>
      <c r="XCZ336" s="312"/>
      <c r="XDA336" s="263"/>
      <c r="XDB336" s="314"/>
      <c r="XDC336" s="314"/>
      <c r="XDD336" s="314"/>
      <c r="XDE336" s="315"/>
      <c r="XDF336" s="314"/>
      <c r="XDG336" s="314"/>
      <c r="XDH336" s="314"/>
      <c r="XDI336" s="314"/>
      <c r="XDJ336" s="314"/>
      <c r="XDK336" s="314"/>
      <c r="XDL336" s="286"/>
      <c r="XDQ336" s="314"/>
      <c r="XDR336" s="314"/>
      <c r="XDS336" s="263"/>
      <c r="XDT336" s="312"/>
      <c r="XDU336" s="263"/>
      <c r="XDV336" s="314"/>
      <c r="XDW336" s="314"/>
      <c r="XDX336" s="314"/>
      <c r="XDY336" s="315"/>
      <c r="XDZ336" s="314"/>
      <c r="XEA336" s="314"/>
      <c r="XEB336" s="314"/>
      <c r="XEC336" s="314"/>
      <c r="XED336" s="314"/>
      <c r="XEE336" s="286"/>
      <c r="XEK336" s="314"/>
      <c r="XEL336" s="314"/>
      <c r="XEM336" s="263"/>
      <c r="XEN336" s="312"/>
      <c r="XEO336" s="263"/>
      <c r="XEP336" s="314"/>
      <c r="XEQ336" s="314"/>
      <c r="XER336" s="314"/>
      <c r="XES336" s="315"/>
      <c r="XET336" s="314"/>
      <c r="XEU336" s="314"/>
      <c r="XEV336" s="314"/>
      <c r="XEW336" s="314"/>
      <c r="XEX336" s="314"/>
    </row>
    <row r="337" spans="1:53 16265:16378" ht="40.5" hidden="1" customHeight="1" x14ac:dyDescent="0.2">
      <c r="A337" s="362"/>
      <c r="B337" s="363"/>
      <c r="C337" s="356"/>
      <c r="D337" s="366"/>
      <c r="E337" s="356"/>
      <c r="F337" s="364"/>
      <c r="G337" s="275"/>
      <c r="H337" s="275"/>
      <c r="I337" s="275"/>
      <c r="J337" s="364"/>
      <c r="K337" s="364"/>
      <c r="L337" s="364"/>
      <c r="M337" s="364"/>
      <c r="N337" s="364"/>
      <c r="O337" s="373"/>
      <c r="P337" s="364"/>
      <c r="Q337" s="373"/>
      <c r="R337" s="373"/>
      <c r="S337" s="162"/>
      <c r="T337" s="334">
        <f t="shared" si="1401"/>
        <v>0</v>
      </c>
      <c r="U337" s="356"/>
      <c r="V337" s="356"/>
      <c r="W337" s="275"/>
      <c r="X337" s="364"/>
      <c r="Y337" s="368"/>
      <c r="Z337" s="335">
        <f t="shared" si="1402"/>
        <v>0</v>
      </c>
      <c r="AA337" s="275"/>
      <c r="AB337" s="275"/>
      <c r="AC337" s="368"/>
      <c r="AD337" s="356"/>
      <c r="AE337" s="336">
        <f t="shared" si="1403"/>
        <v>0</v>
      </c>
      <c r="AF337" s="275"/>
      <c r="AG337" s="275"/>
      <c r="AH337" s="368"/>
      <c r="AI337" s="356"/>
      <c r="AJ337" s="336">
        <f t="shared" si="1404"/>
        <v>0</v>
      </c>
      <c r="AK337" s="275"/>
      <c r="AL337" s="275"/>
      <c r="AM337" s="368"/>
      <c r="AN337" s="356"/>
      <c r="AO337" s="336">
        <f t="shared" si="1414"/>
        <v>0</v>
      </c>
      <c r="AP337" s="275"/>
      <c r="AQ337" s="356"/>
      <c r="AR337" s="356"/>
      <c r="AS337" s="357"/>
      <c r="AT337" s="358"/>
      <c r="AU337" s="366"/>
      <c r="AV337" s="366"/>
      <c r="AW337" s="275"/>
      <c r="AX337" s="275"/>
      <c r="AY337" s="159"/>
      <c r="AZ337" s="159"/>
      <c r="BA337" s="164"/>
      <c r="XAO337" s="314"/>
      <c r="XAP337" s="314"/>
      <c r="XAQ337" s="263"/>
      <c r="XAR337" s="312"/>
      <c r="XAS337" s="263"/>
      <c r="XAT337" s="314"/>
      <c r="XAU337" s="314"/>
      <c r="XAV337" s="314"/>
      <c r="XAW337" s="315"/>
      <c r="XAX337" s="314"/>
      <c r="XAY337" s="314"/>
      <c r="XAZ337" s="314"/>
      <c r="XBA337" s="314"/>
      <c r="XBB337" s="314"/>
      <c r="XBC337" s="314"/>
      <c r="XBD337" s="281"/>
      <c r="XBE337" s="316"/>
      <c r="XBF337" s="317"/>
      <c r="XBG337" s="314"/>
      <c r="XBH337" s="314"/>
      <c r="XBI337" s="314"/>
      <c r="XBJ337" s="314"/>
      <c r="XBK337" s="263"/>
      <c r="XBL337" s="312"/>
      <c r="XBM337" s="263"/>
      <c r="XBN337" s="314"/>
      <c r="XBO337" s="314"/>
      <c r="XBP337" s="314"/>
      <c r="XBQ337" s="315"/>
      <c r="XBR337" s="314"/>
      <c r="XBS337" s="314"/>
      <c r="XBT337" s="314"/>
      <c r="XBU337" s="314"/>
      <c r="XBV337" s="314"/>
      <c r="XBW337" s="281"/>
      <c r="XBX337" s="317"/>
      <c r="XBY337" s="314"/>
      <c r="XBZ337" s="314"/>
      <c r="XCA337" s="318"/>
      <c r="XCB337" s="312"/>
      <c r="XCC337" s="314"/>
      <c r="XCD337" s="314"/>
      <c r="XCE337" s="263"/>
      <c r="XCF337" s="312"/>
      <c r="XCG337" s="263"/>
      <c r="XCH337" s="314"/>
      <c r="XCI337" s="314"/>
      <c r="XCJ337" s="314"/>
      <c r="XCK337" s="315"/>
      <c r="XCL337" s="314"/>
      <c r="XCM337" s="314"/>
      <c r="XCN337" s="314"/>
      <c r="XCO337" s="314"/>
      <c r="XCP337" s="314"/>
      <c r="XCQ337" s="317"/>
      <c r="XCR337" s="314"/>
      <c r="XCS337" s="318"/>
      <c r="XCT337" s="286"/>
      <c r="XCW337" s="314"/>
      <c r="XCX337" s="314"/>
      <c r="XCY337" s="263"/>
      <c r="XCZ337" s="312"/>
      <c r="XDA337" s="263"/>
      <c r="XDB337" s="314"/>
      <c r="XDC337" s="314"/>
      <c r="XDD337" s="314"/>
      <c r="XDE337" s="315"/>
      <c r="XDF337" s="314"/>
      <c r="XDG337" s="314"/>
      <c r="XDH337" s="314"/>
      <c r="XDI337" s="314"/>
      <c r="XDJ337" s="314"/>
      <c r="XDK337" s="314"/>
      <c r="XDL337" s="286"/>
      <c r="XDQ337" s="314"/>
      <c r="XDR337" s="314"/>
      <c r="XDS337" s="263"/>
      <c r="XDT337" s="312"/>
      <c r="XDU337" s="263"/>
      <c r="XDV337" s="314"/>
      <c r="XDW337" s="314"/>
      <c r="XDX337" s="314"/>
      <c r="XDY337" s="315"/>
      <c r="XDZ337" s="314"/>
      <c r="XEA337" s="314"/>
      <c r="XEB337" s="314"/>
      <c r="XEC337" s="314"/>
      <c r="XED337" s="314"/>
      <c r="XEE337" s="286"/>
      <c r="XEK337" s="314"/>
      <c r="XEL337" s="314"/>
      <c r="XEM337" s="263"/>
      <c r="XEN337" s="312"/>
      <c r="XEO337" s="263"/>
      <c r="XEP337" s="314"/>
      <c r="XEQ337" s="314"/>
      <c r="XER337" s="314"/>
      <c r="XES337" s="315"/>
      <c r="XET337" s="314"/>
      <c r="XEU337" s="314"/>
      <c r="XEV337" s="314"/>
      <c r="XEW337" s="314"/>
      <c r="XEX337" s="314"/>
    </row>
    <row r="338" spans="1:53 16265:16378" ht="40.5" hidden="1" customHeight="1" x14ac:dyDescent="0.2">
      <c r="A338" s="362">
        <v>110</v>
      </c>
      <c r="B338" s="363" t="s">
        <v>261</v>
      </c>
      <c r="C338" s="356" t="str">
        <f>+VLOOKUP(B338,$A$770:$B$812,2,0)</f>
        <v>MARCELA BOTERO ARBELAEZ</v>
      </c>
      <c r="D338" s="366" t="s">
        <v>171</v>
      </c>
      <c r="E338" s="356" t="str">
        <f>IF(D338=$D$740,$E$740,IF(D338=$D$741,$E$741,IF(D338=$D$742,$E$742,IF(D338=$D$743,$E$743,IF(D338=$D$744,$E$744,IF(D338=$D$745,$E$745,IF(D338=$D$746,$E$746,IF(D338=$D$747,$E$747,IF(D338=$D$748,$E$748,IF(D338=$D$749,$E$749,IF(D338=VICERRECTORÍA_ACADÉMICA_,$BF$740,IF(D338=_VICERRECTORÍA_INVESTIGACIONES_INNOVACIÓN_Y_EXTENSIÓN_,$BF$741,IF(D338=PLANEACIÓN_,$BF$742,IF(D338=VICERRECTORÍA_ADMINISTRATIVA_FINANCIERA_,$BF$743,IF(D338=VICERRECTORÍA_RESPONSABILIDAD_SOCIAL_Y_BIENESTAR_UNIVERSITARIO_PDI,$BF$744)))))))))))))))</f>
        <v>Promover y facilitar la interacción con la sociedad contribuyendo a la satisfacción de sus demandas, mediante servicios especializados, programas de educación continuada y de proyección social.</v>
      </c>
      <c r="F338" s="364" t="s">
        <v>276</v>
      </c>
      <c r="G338" s="275" t="s">
        <v>271</v>
      </c>
      <c r="H338" s="275" t="s">
        <v>37</v>
      </c>
      <c r="I338" s="275" t="s">
        <v>1865</v>
      </c>
      <c r="J338" s="364" t="s">
        <v>106</v>
      </c>
      <c r="K338" s="364" t="s">
        <v>1866</v>
      </c>
      <c r="L338" s="364" t="s">
        <v>1867</v>
      </c>
      <c r="M338" s="364" t="s">
        <v>1860</v>
      </c>
      <c r="N338" s="364" t="s">
        <v>151</v>
      </c>
      <c r="O338" s="373">
        <f t="shared" ref="O338" si="1433">IF(N338="ALTA",5,IF(N338="MEDIO ALTA",4,IF(N338="MEDIA",3,IF(N338="MEDIO BAJA",2,IF(N338="BAJA",1,0)))))</f>
        <v>2</v>
      </c>
      <c r="P338" s="364" t="s">
        <v>144</v>
      </c>
      <c r="Q338" s="373">
        <f t="shared" ref="Q338" si="1434">IF(P338="ALTO",5,IF(P338="MEDIO ALTO",4,IF(P338="MEDIO",3,IF(P338="MEDIO BAJO",2,IF(P338="BAJO",1,0)))))</f>
        <v>4</v>
      </c>
      <c r="R338" s="373">
        <f>Q338*O338</f>
        <v>8</v>
      </c>
      <c r="S338" s="162" t="s">
        <v>327</v>
      </c>
      <c r="T338" s="334">
        <f t="shared" si="1401"/>
        <v>1</v>
      </c>
      <c r="U338" s="356">
        <f t="shared" si="1406"/>
        <v>1</v>
      </c>
      <c r="V338" s="356">
        <f t="shared" si="1175"/>
        <v>0.6</v>
      </c>
      <c r="W338" s="275" t="s">
        <v>1868</v>
      </c>
      <c r="X338" s="364">
        <f>IF(S338="No_existen",5*$X$10,Y338*$X$10)</f>
        <v>0.2</v>
      </c>
      <c r="Y338" s="368">
        <f t="shared" ref="Y338" si="1435">ROUND(AVERAGEIF(Z338:Z340,"&gt;0"),0)</f>
        <v>4</v>
      </c>
      <c r="Z338" s="335">
        <f t="shared" si="1402"/>
        <v>4</v>
      </c>
      <c r="AA338" s="275" t="s">
        <v>330</v>
      </c>
      <c r="AB338" s="275"/>
      <c r="AC338" s="368">
        <f t="shared" ref="AC338" si="1436">IF(S338="No_existen",5*$AC$10,AD338*$AC$10)</f>
        <v>0.15</v>
      </c>
      <c r="AD338" s="356">
        <f t="shared" ref="AD338" si="1437">ROUND(AVERAGEIF(AE338:AE340,"&gt;0"),0)</f>
        <v>1</v>
      </c>
      <c r="AE338" s="336">
        <f t="shared" si="1403"/>
        <v>1</v>
      </c>
      <c r="AF338" s="275" t="s">
        <v>307</v>
      </c>
      <c r="AG338" s="275" t="s">
        <v>1843</v>
      </c>
      <c r="AH338" s="368">
        <f t="shared" ref="AH338" si="1438">IF(S338="No_existen",5*$AH$10,AI338*$AH$10)</f>
        <v>0.1</v>
      </c>
      <c r="AI338" s="356">
        <f t="shared" ref="AI338" si="1439">ROUND(AVERAGEIF(AJ338:AJ340,"&gt;0"),0)</f>
        <v>1</v>
      </c>
      <c r="AJ338" s="336">
        <f t="shared" si="1404"/>
        <v>1</v>
      </c>
      <c r="AK338" s="275" t="s">
        <v>304</v>
      </c>
      <c r="AL338" s="275" t="s">
        <v>319</v>
      </c>
      <c r="AM338" s="368">
        <f t="shared" ref="AM338" si="1440">IF(S338="No_existen",5*$AM$10,AN338*$AM$10)</f>
        <v>0.1</v>
      </c>
      <c r="AN338" s="356">
        <f t="shared" ref="AN338" si="1441">ROUND(AVERAGEIF(AO338:AO340,"&gt;0"),0)</f>
        <v>1</v>
      </c>
      <c r="AO338" s="336">
        <f t="shared" si="1414"/>
        <v>1</v>
      </c>
      <c r="AP338" s="275" t="s">
        <v>592</v>
      </c>
      <c r="AQ338" s="356">
        <f t="shared" ref="AQ338" si="1442">ROUND(AVERAGE(U338,Y338,AD338,AI338,AN338),0)</f>
        <v>2</v>
      </c>
      <c r="AR338" s="356" t="str">
        <f t="shared" ref="AR338" si="1443">IF(AQ338&lt;1.5,"FUERTE",IF(AND(AQ338&gt;=1.5,AQ338&lt;2.5),"ACEPTABLE",IF(AQ338&gt;=5,"INEXISTENTE","DÉBIL")))</f>
        <v>ACEPTABLE</v>
      </c>
      <c r="AS338" s="357">
        <f t="shared" ref="AS338" si="1444">IF(R338=0,0,ROUND((R338*AQ338),0))</f>
        <v>16</v>
      </c>
      <c r="AT338" s="358" t="str">
        <f t="shared" ref="AT338" si="1445">IF(AS338&gt;=36,"GRAVE", IF(AS338&lt;=10, "LEVE", "MODERADO"))</f>
        <v>MODERADO</v>
      </c>
      <c r="AU338" s="366" t="s">
        <v>1869</v>
      </c>
      <c r="AV338" s="367">
        <v>0</v>
      </c>
      <c r="AW338" s="275" t="s">
        <v>91</v>
      </c>
      <c r="AX338" s="275" t="s">
        <v>1863</v>
      </c>
      <c r="AY338" s="159">
        <v>45275</v>
      </c>
      <c r="AZ338" s="159"/>
      <c r="BA338" s="164"/>
      <c r="XAO338" s="314"/>
      <c r="XAP338" s="314"/>
      <c r="XAQ338" s="263"/>
      <c r="XAR338" s="312"/>
      <c r="XAS338" s="263"/>
      <c r="XAT338" s="314"/>
      <c r="XAU338" s="314"/>
      <c r="XAV338" s="314"/>
      <c r="XAW338" s="315"/>
      <c r="XAX338" s="314"/>
      <c r="XAY338" s="314"/>
      <c r="XAZ338" s="314"/>
      <c r="XBA338" s="314"/>
      <c r="XBB338" s="314"/>
      <c r="XBC338" s="314"/>
      <c r="XBD338" s="281"/>
      <c r="XBE338" s="316"/>
      <c r="XBF338" s="317"/>
      <c r="XBG338" s="314"/>
      <c r="XBH338" s="314"/>
      <c r="XBI338" s="314"/>
      <c r="XBJ338" s="314"/>
      <c r="XBK338" s="263"/>
      <c r="XBL338" s="312"/>
      <c r="XBM338" s="263"/>
      <c r="XBN338" s="314"/>
      <c r="XBO338" s="314"/>
      <c r="XBP338" s="314"/>
      <c r="XBQ338" s="315"/>
      <c r="XBR338" s="314"/>
      <c r="XBS338" s="314"/>
      <c r="XBT338" s="314"/>
      <c r="XBU338" s="314"/>
      <c r="XBV338" s="314"/>
      <c r="XBW338" s="281"/>
      <c r="XBX338" s="317"/>
      <c r="XBY338" s="314"/>
      <c r="XBZ338" s="314"/>
      <c r="XCA338" s="318"/>
      <c r="XCB338" s="312"/>
      <c r="XCC338" s="314"/>
      <c r="XCD338" s="314"/>
      <c r="XCE338" s="263"/>
      <c r="XCF338" s="312"/>
      <c r="XCG338" s="263"/>
      <c r="XCH338" s="314"/>
      <c r="XCI338" s="314"/>
      <c r="XCJ338" s="314"/>
      <c r="XCK338" s="315"/>
      <c r="XCL338" s="314"/>
      <c r="XCM338" s="314"/>
      <c r="XCN338" s="314"/>
      <c r="XCO338" s="314"/>
      <c r="XCP338" s="314"/>
      <c r="XCQ338" s="317"/>
      <c r="XCR338" s="314"/>
      <c r="XCS338" s="318"/>
      <c r="XCT338" s="286"/>
      <c r="XCW338" s="314"/>
      <c r="XCX338" s="314"/>
      <c r="XCY338" s="263"/>
      <c r="XCZ338" s="312"/>
      <c r="XDA338" s="263"/>
      <c r="XDB338" s="314"/>
      <c r="XDC338" s="314"/>
      <c r="XDD338" s="314"/>
      <c r="XDE338" s="315"/>
      <c r="XDF338" s="314"/>
      <c r="XDG338" s="314"/>
      <c r="XDH338" s="314"/>
      <c r="XDI338" s="314"/>
      <c r="XDJ338" s="314"/>
      <c r="XDK338" s="314"/>
      <c r="XDL338" s="286"/>
      <c r="XDQ338" s="314"/>
      <c r="XDR338" s="314"/>
      <c r="XDS338" s="263"/>
      <c r="XDT338" s="312"/>
      <c r="XDU338" s="263"/>
      <c r="XDV338" s="314"/>
      <c r="XDW338" s="314"/>
      <c r="XDX338" s="314"/>
      <c r="XDY338" s="315"/>
      <c r="XDZ338" s="314"/>
      <c r="XEA338" s="314"/>
      <c r="XEB338" s="314"/>
      <c r="XEC338" s="314"/>
      <c r="XED338" s="314"/>
      <c r="XEE338" s="286"/>
      <c r="XEK338" s="314"/>
      <c r="XEL338" s="314"/>
      <c r="XEM338" s="263"/>
      <c r="XEN338" s="312"/>
      <c r="XEO338" s="263"/>
      <c r="XEP338" s="314"/>
      <c r="XEQ338" s="314"/>
      <c r="XER338" s="314"/>
      <c r="XES338" s="315"/>
      <c r="XET338" s="314"/>
      <c r="XEU338" s="314"/>
      <c r="XEV338" s="314"/>
      <c r="XEW338" s="314"/>
      <c r="XEX338" s="314"/>
    </row>
    <row r="339" spans="1:53 16265:16378" ht="40.5" hidden="1" customHeight="1" x14ac:dyDescent="0.2">
      <c r="A339" s="362"/>
      <c r="B339" s="363"/>
      <c r="C339" s="356"/>
      <c r="D339" s="366"/>
      <c r="E339" s="356"/>
      <c r="F339" s="364"/>
      <c r="G339" s="275"/>
      <c r="H339" s="275"/>
      <c r="I339" s="275"/>
      <c r="J339" s="364"/>
      <c r="K339" s="364"/>
      <c r="L339" s="364"/>
      <c r="M339" s="364"/>
      <c r="N339" s="364"/>
      <c r="O339" s="373"/>
      <c r="P339" s="364"/>
      <c r="Q339" s="373"/>
      <c r="R339" s="373"/>
      <c r="S339" s="162"/>
      <c r="T339" s="334">
        <f t="shared" si="1401"/>
        <v>0</v>
      </c>
      <c r="U339" s="356"/>
      <c r="V339" s="356"/>
      <c r="W339" s="275" t="s">
        <v>1870</v>
      </c>
      <c r="X339" s="364"/>
      <c r="Y339" s="368"/>
      <c r="Z339" s="335">
        <f t="shared" si="1402"/>
        <v>4</v>
      </c>
      <c r="AA339" s="275" t="s">
        <v>330</v>
      </c>
      <c r="AB339" s="275"/>
      <c r="AC339" s="368"/>
      <c r="AD339" s="356"/>
      <c r="AE339" s="336">
        <f t="shared" si="1403"/>
        <v>1</v>
      </c>
      <c r="AF339" s="275" t="s">
        <v>307</v>
      </c>
      <c r="AG339" s="275" t="s">
        <v>1843</v>
      </c>
      <c r="AH339" s="368"/>
      <c r="AI339" s="356"/>
      <c r="AJ339" s="336">
        <f t="shared" si="1404"/>
        <v>1</v>
      </c>
      <c r="AK339" s="275" t="s">
        <v>304</v>
      </c>
      <c r="AL339" s="275" t="s">
        <v>319</v>
      </c>
      <c r="AM339" s="368"/>
      <c r="AN339" s="356"/>
      <c r="AO339" s="336">
        <f t="shared" si="1414"/>
        <v>1</v>
      </c>
      <c r="AP339" s="275" t="s">
        <v>592</v>
      </c>
      <c r="AQ339" s="356"/>
      <c r="AR339" s="356"/>
      <c r="AS339" s="357"/>
      <c r="AT339" s="358"/>
      <c r="AU339" s="366"/>
      <c r="AV339" s="366"/>
      <c r="AW339" s="275"/>
      <c r="AX339" s="275"/>
      <c r="AY339" s="159"/>
      <c r="AZ339" s="159"/>
      <c r="BA339" s="164"/>
      <c r="XAO339" s="314"/>
      <c r="XAP339" s="314"/>
      <c r="XAQ339" s="263"/>
      <c r="XAR339" s="312"/>
      <c r="XAS339" s="263"/>
      <c r="XAT339" s="314"/>
      <c r="XAU339" s="314"/>
      <c r="XAV339" s="314"/>
      <c r="XAW339" s="315"/>
      <c r="XAX339" s="314"/>
      <c r="XAY339" s="314"/>
      <c r="XAZ339" s="314"/>
      <c r="XBA339" s="314"/>
      <c r="XBB339" s="314"/>
      <c r="XBC339" s="314"/>
      <c r="XBD339" s="281"/>
      <c r="XBE339" s="316"/>
      <c r="XBF339" s="317"/>
      <c r="XBG339" s="314"/>
      <c r="XBH339" s="314"/>
      <c r="XBI339" s="314"/>
      <c r="XBJ339" s="314"/>
      <c r="XBK339" s="263"/>
      <c r="XBL339" s="312"/>
      <c r="XBM339" s="263"/>
      <c r="XBN339" s="314"/>
      <c r="XBO339" s="314"/>
      <c r="XBP339" s="314"/>
      <c r="XBQ339" s="315"/>
      <c r="XBR339" s="314"/>
      <c r="XBS339" s="314"/>
      <c r="XBT339" s="314"/>
      <c r="XBU339" s="314"/>
      <c r="XBV339" s="314"/>
      <c r="XBW339" s="281"/>
      <c r="XBX339" s="317"/>
      <c r="XBY339" s="314"/>
      <c r="XBZ339" s="314"/>
      <c r="XCA339" s="318"/>
      <c r="XCB339" s="312"/>
      <c r="XCC339" s="314"/>
      <c r="XCD339" s="314"/>
      <c r="XCE339" s="263"/>
      <c r="XCF339" s="312"/>
      <c r="XCG339" s="263"/>
      <c r="XCH339" s="314"/>
      <c r="XCI339" s="314"/>
      <c r="XCJ339" s="314"/>
      <c r="XCK339" s="315"/>
      <c r="XCL339" s="314"/>
      <c r="XCM339" s="314"/>
      <c r="XCN339" s="314"/>
      <c r="XCO339" s="314"/>
      <c r="XCP339" s="314"/>
      <c r="XCQ339" s="317"/>
      <c r="XCR339" s="314"/>
      <c r="XCS339" s="318"/>
      <c r="XCT339" s="286"/>
      <c r="XCW339" s="314"/>
      <c r="XCX339" s="314"/>
      <c r="XCY339" s="263"/>
      <c r="XCZ339" s="312"/>
      <c r="XDA339" s="263"/>
      <c r="XDB339" s="314"/>
      <c r="XDC339" s="314"/>
      <c r="XDD339" s="314"/>
      <c r="XDE339" s="315"/>
      <c r="XDF339" s="314"/>
      <c r="XDG339" s="314"/>
      <c r="XDH339" s="314"/>
      <c r="XDI339" s="314"/>
      <c r="XDJ339" s="314"/>
      <c r="XDK339" s="314"/>
      <c r="XDL339" s="286"/>
      <c r="XDQ339" s="314"/>
      <c r="XDR339" s="314"/>
      <c r="XDS339" s="263"/>
      <c r="XDT339" s="312"/>
      <c r="XDU339" s="263"/>
      <c r="XDV339" s="314"/>
      <c r="XDW339" s="314"/>
      <c r="XDX339" s="314"/>
      <c r="XDY339" s="315"/>
      <c r="XDZ339" s="314"/>
      <c r="XEA339" s="314"/>
      <c r="XEB339" s="314"/>
      <c r="XEC339" s="314"/>
      <c r="XED339" s="314"/>
      <c r="XEE339" s="286"/>
      <c r="XEK339" s="314"/>
      <c r="XEL339" s="314"/>
      <c r="XEM339" s="263"/>
      <c r="XEN339" s="312"/>
      <c r="XEO339" s="263"/>
      <c r="XEP339" s="314"/>
      <c r="XEQ339" s="314"/>
      <c r="XER339" s="314"/>
      <c r="XES339" s="315"/>
      <c r="XET339" s="314"/>
      <c r="XEU339" s="314"/>
      <c r="XEV339" s="314"/>
      <c r="XEW339" s="314"/>
      <c r="XEX339" s="314"/>
    </row>
    <row r="340" spans="1:53 16265:16378" ht="40.5" hidden="1" customHeight="1" x14ac:dyDescent="0.2">
      <c r="A340" s="362"/>
      <c r="B340" s="363"/>
      <c r="C340" s="356"/>
      <c r="D340" s="366"/>
      <c r="E340" s="356"/>
      <c r="F340" s="364"/>
      <c r="G340" s="275"/>
      <c r="H340" s="275"/>
      <c r="I340" s="275"/>
      <c r="J340" s="364"/>
      <c r="K340" s="364"/>
      <c r="L340" s="364"/>
      <c r="M340" s="364"/>
      <c r="N340" s="364"/>
      <c r="O340" s="373"/>
      <c r="P340" s="364"/>
      <c r="Q340" s="373"/>
      <c r="R340" s="373"/>
      <c r="S340" s="162"/>
      <c r="T340" s="334">
        <f t="shared" si="1401"/>
        <v>0</v>
      </c>
      <c r="U340" s="356"/>
      <c r="V340" s="356"/>
      <c r="W340" s="275"/>
      <c r="X340" s="364"/>
      <c r="Y340" s="368"/>
      <c r="Z340" s="335">
        <f t="shared" si="1402"/>
        <v>0</v>
      </c>
      <c r="AA340" s="275"/>
      <c r="AB340" s="275"/>
      <c r="AC340" s="368"/>
      <c r="AD340" s="356"/>
      <c r="AE340" s="336">
        <f t="shared" si="1403"/>
        <v>0</v>
      </c>
      <c r="AF340" s="275"/>
      <c r="AG340" s="275"/>
      <c r="AH340" s="368"/>
      <c r="AI340" s="356"/>
      <c r="AJ340" s="336">
        <f t="shared" si="1404"/>
        <v>0</v>
      </c>
      <c r="AK340" s="275"/>
      <c r="AL340" s="275"/>
      <c r="AM340" s="368"/>
      <c r="AN340" s="356"/>
      <c r="AO340" s="336">
        <f t="shared" si="1414"/>
        <v>0</v>
      </c>
      <c r="AP340" s="275"/>
      <c r="AQ340" s="356"/>
      <c r="AR340" s="356"/>
      <c r="AS340" s="357"/>
      <c r="AT340" s="358"/>
      <c r="AU340" s="366"/>
      <c r="AV340" s="366"/>
      <c r="AW340" s="275"/>
      <c r="AX340" s="275"/>
      <c r="AY340" s="159"/>
      <c r="AZ340" s="159"/>
      <c r="BA340" s="164"/>
      <c r="XAO340" s="314"/>
      <c r="XAP340" s="314"/>
      <c r="XAQ340" s="263"/>
      <c r="XAR340" s="312"/>
      <c r="XAS340" s="263"/>
      <c r="XAT340" s="314"/>
      <c r="XAU340" s="314"/>
      <c r="XAV340" s="314"/>
      <c r="XAW340" s="315"/>
      <c r="XAX340" s="314"/>
      <c r="XAY340" s="314"/>
      <c r="XAZ340" s="314"/>
      <c r="XBA340" s="314"/>
      <c r="XBB340" s="314"/>
      <c r="XBC340" s="314"/>
      <c r="XBD340" s="281"/>
      <c r="XBE340" s="316"/>
      <c r="XBF340" s="317"/>
      <c r="XBG340" s="314"/>
      <c r="XBH340" s="314"/>
      <c r="XBI340" s="314"/>
      <c r="XBJ340" s="314"/>
      <c r="XBK340" s="263"/>
      <c r="XBL340" s="312"/>
      <c r="XBM340" s="263"/>
      <c r="XBN340" s="314"/>
      <c r="XBO340" s="314"/>
      <c r="XBP340" s="314"/>
      <c r="XBQ340" s="315"/>
      <c r="XBR340" s="314"/>
      <c r="XBS340" s="314"/>
      <c r="XBT340" s="314"/>
      <c r="XBU340" s="314"/>
      <c r="XBV340" s="314"/>
      <c r="XBW340" s="281"/>
      <c r="XBX340" s="317"/>
      <c r="XBY340" s="314"/>
      <c r="XBZ340" s="314"/>
      <c r="XCA340" s="318"/>
      <c r="XCB340" s="312"/>
      <c r="XCC340" s="314"/>
      <c r="XCD340" s="314"/>
      <c r="XCE340" s="263"/>
      <c r="XCF340" s="312"/>
      <c r="XCG340" s="263"/>
      <c r="XCH340" s="314"/>
      <c r="XCI340" s="314"/>
      <c r="XCJ340" s="314"/>
      <c r="XCK340" s="315"/>
      <c r="XCL340" s="314"/>
      <c r="XCM340" s="314"/>
      <c r="XCN340" s="314"/>
      <c r="XCO340" s="314"/>
      <c r="XCP340" s="314"/>
      <c r="XCQ340" s="317"/>
      <c r="XCR340" s="314"/>
      <c r="XCS340" s="318"/>
      <c r="XCT340" s="286"/>
      <c r="XCW340" s="314"/>
      <c r="XCX340" s="314"/>
      <c r="XCY340" s="263"/>
      <c r="XCZ340" s="312"/>
      <c r="XDA340" s="263"/>
      <c r="XDB340" s="314"/>
      <c r="XDC340" s="314"/>
      <c r="XDD340" s="314"/>
      <c r="XDE340" s="315"/>
      <c r="XDF340" s="314"/>
      <c r="XDG340" s="314"/>
      <c r="XDH340" s="314"/>
      <c r="XDI340" s="314"/>
      <c r="XDJ340" s="314"/>
      <c r="XDK340" s="314"/>
      <c r="XDL340" s="286"/>
      <c r="XDQ340" s="314"/>
      <c r="XDR340" s="314"/>
      <c r="XDS340" s="263"/>
      <c r="XDT340" s="312"/>
      <c r="XDU340" s="263"/>
      <c r="XDV340" s="314"/>
      <c r="XDW340" s="314"/>
      <c r="XDX340" s="314"/>
      <c r="XDY340" s="315"/>
      <c r="XDZ340" s="314"/>
      <c r="XEA340" s="314"/>
      <c r="XEB340" s="314"/>
      <c r="XEC340" s="314"/>
      <c r="XED340" s="314"/>
      <c r="XEE340" s="286"/>
      <c r="XEK340" s="314"/>
      <c r="XEL340" s="314"/>
      <c r="XEM340" s="263"/>
      <c r="XEN340" s="312"/>
      <c r="XEO340" s="263"/>
      <c r="XEP340" s="314"/>
      <c r="XEQ340" s="314"/>
      <c r="XER340" s="314"/>
      <c r="XES340" s="315"/>
      <c r="XET340" s="314"/>
      <c r="XEU340" s="314"/>
      <c r="XEV340" s="314"/>
      <c r="XEW340" s="314"/>
      <c r="XEX340" s="314"/>
    </row>
    <row r="341" spans="1:53 16265:16378" ht="40.5" hidden="1" customHeight="1" x14ac:dyDescent="0.2">
      <c r="A341" s="362">
        <v>111</v>
      </c>
      <c r="B341" s="363" t="s">
        <v>261</v>
      </c>
      <c r="C341" s="356" t="str">
        <f>+VLOOKUP(B341,$A$770:$B$812,2,0)</f>
        <v>MARCELA BOTERO ARBELAEZ</v>
      </c>
      <c r="D341" s="366" t="s">
        <v>171</v>
      </c>
      <c r="E341" s="356" t="str">
        <f>IF(D341=$D$740,$E$740,IF(D341=$D$741,$E$741,IF(D341=$D$742,$E$742,IF(D341=$D$743,$E$743,IF(D341=$D$744,$E$744,IF(D341=$D$745,$E$745,IF(D341=$D$746,$E$746,IF(D341=$D$747,$E$747,IF(D341=$D$748,$E$748,IF(D341=$D$749,$E$749,IF(D341=VICERRECTORÍA_ACADÉMICA_,$BF$740,IF(D341=_VICERRECTORÍA_INVESTIGACIONES_INNOVACIÓN_Y_EXTENSIÓN_,$BF$741,IF(D341=PLANEACIÓN_,$BF$742,IF(D341=VICERRECTORÍA_ADMINISTRATIVA_FINANCIERA_,$BF$743,IF(D341=VICERRECTORÍA_RESPONSABILIDAD_SOCIAL_Y_BIENESTAR_UNIVERSITARIO_PDI,$BF$744)))))))))))))))</f>
        <v>Promover y facilitar la interacción con la sociedad contribuyendo a la satisfacción de sus demandas, mediante servicios especializados, programas de educación continuada y de proyección social.</v>
      </c>
      <c r="F341" s="364" t="s">
        <v>276</v>
      </c>
      <c r="G341" s="275" t="s">
        <v>271</v>
      </c>
      <c r="H341" s="275" t="s">
        <v>37</v>
      </c>
      <c r="I341" s="275" t="s">
        <v>1871</v>
      </c>
      <c r="J341" s="364" t="s">
        <v>112</v>
      </c>
      <c r="K341" s="364" t="s">
        <v>1872</v>
      </c>
      <c r="L341" s="364" t="s">
        <v>1873</v>
      </c>
      <c r="M341" s="364" t="s">
        <v>1730</v>
      </c>
      <c r="N341" s="364" t="s">
        <v>128</v>
      </c>
      <c r="O341" s="373">
        <f t="shared" ref="O341" si="1446">IF(N341="ALTA",5,IF(N341="MEDIO ALTA",4,IF(N341="MEDIA",3,IF(N341="MEDIO BAJA",2,IF(N341="BAJA",1,0)))))</f>
        <v>1</v>
      </c>
      <c r="P341" s="364" t="s">
        <v>140</v>
      </c>
      <c r="Q341" s="373">
        <f t="shared" ref="Q341" si="1447">IF(P341="ALTO",5,IF(P341="MEDIO ALTO",4,IF(P341="MEDIO",3,IF(P341="MEDIO BAJO",2,IF(P341="BAJO",1,0)))))</f>
        <v>5</v>
      </c>
      <c r="R341" s="373">
        <f t="shared" si="1421"/>
        <v>5</v>
      </c>
      <c r="S341" s="162" t="s">
        <v>327</v>
      </c>
      <c r="T341" s="334">
        <f t="shared" si="1401"/>
        <v>1</v>
      </c>
      <c r="U341" s="356">
        <f t="shared" si="1406"/>
        <v>1</v>
      </c>
      <c r="V341" s="356">
        <f t="shared" si="1175"/>
        <v>0.6</v>
      </c>
      <c r="W341" s="275" t="s">
        <v>1842</v>
      </c>
      <c r="X341" s="364">
        <f t="shared" ref="X341" si="1448">IF(S341="No_existen",5*$X$10,Y341*$X$10)</f>
        <v>0.2</v>
      </c>
      <c r="Y341" s="368">
        <f t="shared" ref="Y341" si="1449">ROUND(AVERAGEIF(Z341:Z343,"&gt;0"),0)</f>
        <v>4</v>
      </c>
      <c r="Z341" s="335">
        <f t="shared" si="1402"/>
        <v>4</v>
      </c>
      <c r="AA341" s="275" t="s">
        <v>330</v>
      </c>
      <c r="AB341" s="275"/>
      <c r="AC341" s="368">
        <f t="shared" ref="AC341" si="1450">IF(S341="No_existen",5*$AC$10,AD341*$AC$10)</f>
        <v>0.15</v>
      </c>
      <c r="AD341" s="356">
        <f t="shared" ref="AD341" si="1451">ROUND(AVERAGEIF(AE341:AE343,"&gt;0"),0)</f>
        <v>1</v>
      </c>
      <c r="AE341" s="336">
        <f t="shared" si="1403"/>
        <v>1</v>
      </c>
      <c r="AF341" s="275" t="s">
        <v>307</v>
      </c>
      <c r="AG341" s="275" t="s">
        <v>1843</v>
      </c>
      <c r="AH341" s="368">
        <f t="shared" ref="AH341" si="1452">IF(S341="No_existen",5*$AH$10,AI341*$AH$10)</f>
        <v>0.1</v>
      </c>
      <c r="AI341" s="356">
        <f t="shared" ref="AI341" si="1453">ROUND(AVERAGEIF(AJ341:AJ343,"&gt;0"),0)</f>
        <v>1</v>
      </c>
      <c r="AJ341" s="336">
        <f t="shared" si="1404"/>
        <v>1</v>
      </c>
      <c r="AK341" s="275" t="s">
        <v>304</v>
      </c>
      <c r="AL341" s="275" t="s">
        <v>313</v>
      </c>
      <c r="AM341" s="368">
        <f t="shared" ref="AM341" si="1454">IF(S341="No_existen",5*$AM$10,AN341*$AM$10)</f>
        <v>0.1</v>
      </c>
      <c r="AN341" s="356">
        <f t="shared" ref="AN341" si="1455">ROUND(AVERAGEIF(AO341:AO343,"&gt;0"),0)</f>
        <v>1</v>
      </c>
      <c r="AO341" s="336">
        <f t="shared" si="1414"/>
        <v>1</v>
      </c>
      <c r="AP341" s="275" t="s">
        <v>592</v>
      </c>
      <c r="AQ341" s="356">
        <f t="shared" ref="AQ341" si="1456">ROUND(AVERAGE(U341,Y341,AD341,AI341,AN341),0)</f>
        <v>2</v>
      </c>
      <c r="AR341" s="356" t="str">
        <f t="shared" ref="AR341" si="1457">IF(AQ341&lt;1.5,"FUERTE",IF(AND(AQ341&gt;=1.5,AQ341&lt;2.5),"ACEPTABLE",IF(AQ341&gt;=5,"INEXISTENTE","DÉBIL")))</f>
        <v>ACEPTABLE</v>
      </c>
      <c r="AS341" s="357">
        <f t="shared" ref="AS341" si="1458">IF(R341=0,0,ROUND((R341*AQ341),0))</f>
        <v>10</v>
      </c>
      <c r="AT341" s="358" t="str">
        <f t="shared" ref="AT341" si="1459">IF(AS341&gt;=36,"GRAVE", IF(AS341&lt;=10, "LEVE", "MODERADO"))</f>
        <v>LEVE</v>
      </c>
      <c r="AU341" s="366" t="s">
        <v>1874</v>
      </c>
      <c r="AV341" s="367">
        <v>0</v>
      </c>
      <c r="AW341" s="275" t="s">
        <v>90</v>
      </c>
      <c r="AX341" s="275"/>
      <c r="AY341" s="159"/>
      <c r="AZ341" s="159"/>
      <c r="BA341" s="164"/>
      <c r="XAO341" s="314"/>
      <c r="XAP341" s="314"/>
      <c r="XAQ341" s="263"/>
      <c r="XAR341" s="312"/>
      <c r="XAS341" s="263"/>
      <c r="XAT341" s="314"/>
      <c r="XAU341" s="314"/>
      <c r="XAV341" s="314"/>
      <c r="XAW341" s="315"/>
      <c r="XAX341" s="314"/>
      <c r="XAY341" s="314"/>
      <c r="XAZ341" s="314"/>
      <c r="XBA341" s="314"/>
      <c r="XBB341" s="314"/>
      <c r="XBC341" s="314"/>
      <c r="XBD341" s="281"/>
      <c r="XBE341" s="316"/>
      <c r="XBF341" s="317"/>
      <c r="XBG341" s="314"/>
      <c r="XBH341" s="314"/>
      <c r="XBI341" s="314"/>
      <c r="XBJ341" s="314"/>
      <c r="XBK341" s="263"/>
      <c r="XBL341" s="312"/>
      <c r="XBM341" s="263"/>
      <c r="XBN341" s="314"/>
      <c r="XBO341" s="314"/>
      <c r="XBP341" s="314"/>
      <c r="XBQ341" s="315"/>
      <c r="XBR341" s="314"/>
      <c r="XBS341" s="314"/>
      <c r="XBT341" s="314"/>
      <c r="XBU341" s="314"/>
      <c r="XBV341" s="314"/>
      <c r="XBW341" s="281"/>
      <c r="XBX341" s="317"/>
      <c r="XBY341" s="314"/>
      <c r="XBZ341" s="314"/>
      <c r="XCA341" s="318"/>
      <c r="XCB341" s="312"/>
      <c r="XCC341" s="314"/>
      <c r="XCD341" s="314"/>
      <c r="XCE341" s="263"/>
      <c r="XCF341" s="312"/>
      <c r="XCG341" s="263"/>
      <c r="XCH341" s="314"/>
      <c r="XCI341" s="314"/>
      <c r="XCJ341" s="314"/>
      <c r="XCK341" s="315"/>
      <c r="XCL341" s="314"/>
      <c r="XCM341" s="314"/>
      <c r="XCN341" s="314"/>
      <c r="XCO341" s="314"/>
      <c r="XCP341" s="314"/>
      <c r="XCQ341" s="317"/>
      <c r="XCR341" s="314"/>
      <c r="XCS341" s="318"/>
      <c r="XCT341" s="286"/>
      <c r="XCW341" s="314"/>
      <c r="XCX341" s="314"/>
      <c r="XCY341" s="263"/>
      <c r="XCZ341" s="312"/>
      <c r="XDA341" s="263"/>
      <c r="XDB341" s="314"/>
      <c r="XDC341" s="314"/>
      <c r="XDD341" s="314"/>
      <c r="XDE341" s="315"/>
      <c r="XDF341" s="314"/>
      <c r="XDG341" s="314"/>
      <c r="XDH341" s="314"/>
      <c r="XDI341" s="314"/>
      <c r="XDJ341" s="314"/>
      <c r="XDK341" s="314"/>
      <c r="XDL341" s="286"/>
      <c r="XDQ341" s="314"/>
      <c r="XDR341" s="314"/>
      <c r="XDS341" s="263"/>
      <c r="XDT341" s="312"/>
      <c r="XDU341" s="263"/>
      <c r="XDV341" s="314"/>
      <c r="XDW341" s="314"/>
      <c r="XDX341" s="314"/>
      <c r="XDY341" s="315"/>
      <c r="XDZ341" s="314"/>
      <c r="XEA341" s="314"/>
      <c r="XEB341" s="314"/>
      <c r="XEC341" s="314"/>
      <c r="XED341" s="314"/>
      <c r="XEE341" s="286"/>
      <c r="XEK341" s="314"/>
      <c r="XEL341" s="314"/>
      <c r="XEM341" s="263"/>
      <c r="XEN341" s="312"/>
      <c r="XEO341" s="263"/>
      <c r="XEP341" s="314"/>
      <c r="XEQ341" s="314"/>
      <c r="XER341" s="314"/>
      <c r="XES341" s="315"/>
      <c r="XET341" s="314"/>
      <c r="XEU341" s="314"/>
      <c r="XEV341" s="314"/>
      <c r="XEW341" s="314"/>
      <c r="XEX341" s="314"/>
    </row>
    <row r="342" spans="1:53 16265:16378" ht="40.5" hidden="1" customHeight="1" x14ac:dyDescent="0.2">
      <c r="A342" s="362"/>
      <c r="B342" s="363"/>
      <c r="C342" s="356"/>
      <c r="D342" s="366"/>
      <c r="E342" s="356"/>
      <c r="F342" s="364"/>
      <c r="G342" s="275"/>
      <c r="H342" s="275"/>
      <c r="I342" s="275"/>
      <c r="J342" s="364"/>
      <c r="K342" s="364"/>
      <c r="L342" s="364"/>
      <c r="M342" s="364"/>
      <c r="N342" s="364"/>
      <c r="O342" s="373"/>
      <c r="P342" s="364"/>
      <c r="Q342" s="373"/>
      <c r="R342" s="373"/>
      <c r="S342" s="162" t="s">
        <v>327</v>
      </c>
      <c r="T342" s="334">
        <f t="shared" si="1401"/>
        <v>1</v>
      </c>
      <c r="U342" s="356"/>
      <c r="V342" s="356"/>
      <c r="W342" s="275" t="s">
        <v>1875</v>
      </c>
      <c r="X342" s="364"/>
      <c r="Y342" s="368"/>
      <c r="Z342" s="335">
        <f t="shared" si="1402"/>
        <v>4</v>
      </c>
      <c r="AA342" s="275" t="s">
        <v>330</v>
      </c>
      <c r="AB342" s="275"/>
      <c r="AC342" s="368"/>
      <c r="AD342" s="356"/>
      <c r="AE342" s="336">
        <f t="shared" si="1403"/>
        <v>1</v>
      </c>
      <c r="AF342" s="275" t="s">
        <v>307</v>
      </c>
      <c r="AG342" s="275" t="s">
        <v>1843</v>
      </c>
      <c r="AH342" s="368"/>
      <c r="AI342" s="356"/>
      <c r="AJ342" s="336">
        <f t="shared" si="1404"/>
        <v>1</v>
      </c>
      <c r="AK342" s="275" t="s">
        <v>304</v>
      </c>
      <c r="AL342" s="275" t="s">
        <v>311</v>
      </c>
      <c r="AM342" s="368"/>
      <c r="AN342" s="356"/>
      <c r="AO342" s="336">
        <f t="shared" si="1414"/>
        <v>1</v>
      </c>
      <c r="AP342" s="275" t="s">
        <v>592</v>
      </c>
      <c r="AQ342" s="356"/>
      <c r="AR342" s="356"/>
      <c r="AS342" s="357"/>
      <c r="AT342" s="358"/>
      <c r="AU342" s="366"/>
      <c r="AV342" s="366"/>
      <c r="AW342" s="275" t="s">
        <v>90</v>
      </c>
      <c r="AX342" s="275"/>
      <c r="AY342" s="159"/>
      <c r="AZ342" s="159"/>
      <c r="BA342" s="164"/>
      <c r="XAO342" s="314"/>
      <c r="XAP342" s="314"/>
      <c r="XAQ342" s="263"/>
      <c r="XAR342" s="312"/>
      <c r="XAS342" s="263"/>
      <c r="XAT342" s="314"/>
      <c r="XAU342" s="314"/>
      <c r="XAV342" s="314"/>
      <c r="XAW342" s="315"/>
      <c r="XAX342" s="314"/>
      <c r="XAY342" s="314"/>
      <c r="XAZ342" s="314"/>
      <c r="XBA342" s="314"/>
      <c r="XBB342" s="314"/>
      <c r="XBC342" s="314"/>
      <c r="XBD342" s="281"/>
      <c r="XBE342" s="316"/>
      <c r="XBF342" s="317"/>
      <c r="XBG342" s="314"/>
      <c r="XBH342" s="314"/>
      <c r="XBI342" s="314"/>
      <c r="XBJ342" s="314"/>
      <c r="XBK342" s="263"/>
      <c r="XBL342" s="312"/>
      <c r="XBM342" s="263"/>
      <c r="XBN342" s="314"/>
      <c r="XBO342" s="314"/>
      <c r="XBP342" s="314"/>
      <c r="XBQ342" s="315"/>
      <c r="XBR342" s="314"/>
      <c r="XBS342" s="314"/>
      <c r="XBT342" s="314"/>
      <c r="XBU342" s="314"/>
      <c r="XBV342" s="314"/>
      <c r="XBW342" s="281"/>
      <c r="XBX342" s="317"/>
      <c r="XBY342" s="314"/>
      <c r="XBZ342" s="314"/>
      <c r="XCA342" s="318"/>
      <c r="XCB342" s="312"/>
      <c r="XCC342" s="314"/>
      <c r="XCD342" s="314"/>
      <c r="XCE342" s="263"/>
      <c r="XCF342" s="312"/>
      <c r="XCG342" s="263"/>
      <c r="XCH342" s="314"/>
      <c r="XCI342" s="314"/>
      <c r="XCJ342" s="314"/>
      <c r="XCK342" s="315"/>
      <c r="XCL342" s="314"/>
      <c r="XCM342" s="314"/>
      <c r="XCN342" s="314"/>
      <c r="XCO342" s="314"/>
      <c r="XCP342" s="314"/>
      <c r="XCQ342" s="317"/>
      <c r="XCR342" s="314"/>
      <c r="XCS342" s="318"/>
      <c r="XCT342" s="286"/>
      <c r="XCW342" s="314"/>
      <c r="XCX342" s="314"/>
      <c r="XCY342" s="263"/>
      <c r="XCZ342" s="312"/>
      <c r="XDA342" s="263"/>
      <c r="XDB342" s="314"/>
      <c r="XDC342" s="314"/>
      <c r="XDD342" s="314"/>
      <c r="XDE342" s="315"/>
      <c r="XDF342" s="314"/>
      <c r="XDG342" s="314"/>
      <c r="XDH342" s="314"/>
      <c r="XDI342" s="314"/>
      <c r="XDJ342" s="314"/>
      <c r="XDK342" s="314"/>
      <c r="XDL342" s="286"/>
      <c r="XDQ342" s="314"/>
      <c r="XDR342" s="314"/>
      <c r="XDS342" s="263"/>
      <c r="XDT342" s="312"/>
      <c r="XDU342" s="263"/>
      <c r="XDV342" s="314"/>
      <c r="XDW342" s="314"/>
      <c r="XDX342" s="314"/>
      <c r="XDY342" s="315"/>
      <c r="XDZ342" s="314"/>
      <c r="XEA342" s="314"/>
      <c r="XEB342" s="314"/>
      <c r="XEC342" s="314"/>
      <c r="XED342" s="314"/>
      <c r="XEE342" s="286"/>
      <c r="XEK342" s="314"/>
      <c r="XEL342" s="314"/>
      <c r="XEM342" s="263"/>
      <c r="XEN342" s="312"/>
      <c r="XEO342" s="263"/>
      <c r="XEP342" s="314"/>
      <c r="XEQ342" s="314"/>
      <c r="XER342" s="314"/>
      <c r="XES342" s="315"/>
      <c r="XET342" s="314"/>
      <c r="XEU342" s="314"/>
      <c r="XEV342" s="314"/>
      <c r="XEW342" s="314"/>
      <c r="XEX342" s="314"/>
    </row>
    <row r="343" spans="1:53 16265:16378" ht="40.5" hidden="1" customHeight="1" x14ac:dyDescent="0.2">
      <c r="A343" s="362"/>
      <c r="B343" s="363"/>
      <c r="C343" s="356"/>
      <c r="D343" s="366"/>
      <c r="E343" s="356"/>
      <c r="F343" s="364"/>
      <c r="G343" s="275"/>
      <c r="H343" s="275"/>
      <c r="I343" s="275"/>
      <c r="J343" s="364"/>
      <c r="K343" s="364"/>
      <c r="L343" s="364"/>
      <c r="M343" s="364"/>
      <c r="N343" s="364"/>
      <c r="O343" s="373"/>
      <c r="P343" s="364"/>
      <c r="Q343" s="373"/>
      <c r="R343" s="373"/>
      <c r="S343" s="162" t="s">
        <v>327</v>
      </c>
      <c r="T343" s="334">
        <f t="shared" si="1401"/>
        <v>1</v>
      </c>
      <c r="U343" s="356"/>
      <c r="V343" s="356"/>
      <c r="W343" s="275" t="s">
        <v>1876</v>
      </c>
      <c r="X343" s="364"/>
      <c r="Y343" s="368"/>
      <c r="Z343" s="335">
        <f t="shared" si="1402"/>
        <v>4</v>
      </c>
      <c r="AA343" s="275" t="s">
        <v>330</v>
      </c>
      <c r="AB343" s="275"/>
      <c r="AC343" s="368"/>
      <c r="AD343" s="356"/>
      <c r="AE343" s="336">
        <f t="shared" si="1403"/>
        <v>1</v>
      </c>
      <c r="AF343" s="275" t="s">
        <v>307</v>
      </c>
      <c r="AG343" s="275" t="s">
        <v>1843</v>
      </c>
      <c r="AH343" s="368"/>
      <c r="AI343" s="356"/>
      <c r="AJ343" s="336">
        <f t="shared" si="1404"/>
        <v>1</v>
      </c>
      <c r="AK343" s="275" t="s">
        <v>304</v>
      </c>
      <c r="AL343" s="275" t="s">
        <v>312</v>
      </c>
      <c r="AM343" s="368"/>
      <c r="AN343" s="356"/>
      <c r="AO343" s="336">
        <f t="shared" si="1414"/>
        <v>1</v>
      </c>
      <c r="AP343" s="275" t="s">
        <v>592</v>
      </c>
      <c r="AQ343" s="356"/>
      <c r="AR343" s="356"/>
      <c r="AS343" s="357"/>
      <c r="AT343" s="358"/>
      <c r="AU343" s="366"/>
      <c r="AV343" s="366"/>
      <c r="AW343" s="275" t="s">
        <v>90</v>
      </c>
      <c r="AX343" s="275"/>
      <c r="AY343" s="159"/>
      <c r="AZ343" s="159"/>
      <c r="BA343" s="164"/>
      <c r="XAO343" s="314"/>
      <c r="XAP343" s="314"/>
      <c r="XAQ343" s="263"/>
      <c r="XAR343" s="312"/>
      <c r="XAS343" s="263"/>
      <c r="XAT343" s="314"/>
      <c r="XAU343" s="314"/>
      <c r="XAV343" s="314"/>
      <c r="XAW343" s="315"/>
      <c r="XAX343" s="314"/>
      <c r="XAY343" s="314"/>
      <c r="XAZ343" s="314"/>
      <c r="XBA343" s="314"/>
      <c r="XBB343" s="314"/>
      <c r="XBC343" s="314"/>
      <c r="XBD343" s="281"/>
      <c r="XBE343" s="316"/>
      <c r="XBF343" s="317"/>
      <c r="XBG343" s="314"/>
      <c r="XBH343" s="314"/>
      <c r="XBI343" s="314"/>
      <c r="XBJ343" s="314"/>
      <c r="XBK343" s="263"/>
      <c r="XBL343" s="312"/>
      <c r="XBM343" s="263"/>
      <c r="XBN343" s="314"/>
      <c r="XBO343" s="314"/>
      <c r="XBP343" s="314"/>
      <c r="XBQ343" s="315"/>
      <c r="XBR343" s="314"/>
      <c r="XBS343" s="314"/>
      <c r="XBT343" s="314"/>
      <c r="XBU343" s="314"/>
      <c r="XBV343" s="314"/>
      <c r="XBW343" s="281"/>
      <c r="XBX343" s="317"/>
      <c r="XBY343" s="314"/>
      <c r="XBZ343" s="314"/>
      <c r="XCA343" s="318"/>
      <c r="XCB343" s="312"/>
      <c r="XCC343" s="314"/>
      <c r="XCD343" s="314"/>
      <c r="XCE343" s="263"/>
      <c r="XCF343" s="312"/>
      <c r="XCG343" s="263"/>
      <c r="XCH343" s="314"/>
      <c r="XCI343" s="314"/>
      <c r="XCJ343" s="314"/>
      <c r="XCK343" s="315"/>
      <c r="XCL343" s="314"/>
      <c r="XCM343" s="314"/>
      <c r="XCN343" s="314"/>
      <c r="XCO343" s="314"/>
      <c r="XCP343" s="314"/>
      <c r="XCQ343" s="317"/>
      <c r="XCR343" s="314"/>
      <c r="XCS343" s="318"/>
      <c r="XCT343" s="286"/>
      <c r="XCW343" s="314"/>
      <c r="XCX343" s="314"/>
      <c r="XCY343" s="263"/>
      <c r="XCZ343" s="312"/>
      <c r="XDA343" s="263"/>
      <c r="XDB343" s="314"/>
      <c r="XDC343" s="314"/>
      <c r="XDD343" s="314"/>
      <c r="XDE343" s="315"/>
      <c r="XDF343" s="314"/>
      <c r="XDG343" s="314"/>
      <c r="XDH343" s="314"/>
      <c r="XDI343" s="314"/>
      <c r="XDJ343" s="314"/>
      <c r="XDK343" s="314"/>
      <c r="XDL343" s="286"/>
      <c r="XDQ343" s="314"/>
      <c r="XDR343" s="314"/>
      <c r="XDS343" s="263"/>
      <c r="XDT343" s="312"/>
      <c r="XDU343" s="263"/>
      <c r="XDV343" s="314"/>
      <c r="XDW343" s="314"/>
      <c r="XDX343" s="314"/>
      <c r="XDY343" s="315"/>
      <c r="XDZ343" s="314"/>
      <c r="XEA343" s="314"/>
      <c r="XEB343" s="314"/>
      <c r="XEC343" s="314"/>
      <c r="XED343" s="314"/>
      <c r="XEE343" s="286"/>
      <c r="XEK343" s="314"/>
      <c r="XEL343" s="314"/>
      <c r="XEM343" s="263"/>
      <c r="XEN343" s="312"/>
      <c r="XEO343" s="263"/>
      <c r="XEP343" s="314"/>
      <c r="XEQ343" s="314"/>
      <c r="XER343" s="314"/>
      <c r="XES343" s="315"/>
      <c r="XET343" s="314"/>
      <c r="XEU343" s="314"/>
      <c r="XEV343" s="314"/>
      <c r="XEW343" s="314"/>
      <c r="XEX343" s="314"/>
    </row>
    <row r="344" spans="1:53 16265:16378" ht="40.5" hidden="1" customHeight="1" x14ac:dyDescent="0.2">
      <c r="A344" s="362">
        <v>112</v>
      </c>
      <c r="B344" s="363" t="s">
        <v>261</v>
      </c>
      <c r="C344" s="356" t="str">
        <f>+VLOOKUP(B344,$A$770:$B$812,2,0)</f>
        <v>MARCELA BOTERO ARBELAEZ</v>
      </c>
      <c r="D344" s="366" t="s">
        <v>171</v>
      </c>
      <c r="E344" s="356" t="str">
        <f>IF(D344=$D$740,$E$740,IF(D344=$D$741,$E$741,IF(D344=$D$742,$E$742,IF(D344=$D$743,$E$743,IF(D344=$D$744,$E$744,IF(D344=$D$745,$E$745,IF(D344=$D$746,$E$746,IF(D344=$D$747,$E$747,IF(D344=$D$748,$E$748,IF(D344=$D$749,$E$749,IF(D344=VICERRECTORÍA_ACADÉMICA_,$BF$740,IF(D344=_VICERRECTORÍA_INVESTIGACIONES_INNOVACIÓN_Y_EXTENSIÓN_,$BF$741,IF(D344=PLANEACIÓN_,$BF$742,IF(D344=VICERRECTORÍA_ADMINISTRATIVA_FINANCIERA_,$BF$743,IF(D344=VICERRECTORÍA_RESPONSABILIDAD_SOCIAL_Y_BIENESTAR_UNIVERSITARIO_PDI,$BF$744)))))))))))))))</f>
        <v>Promover y facilitar la interacción con la sociedad contribuyendo a la satisfacción de sus demandas, mediante servicios especializados, programas de educación continuada y de proyección social.</v>
      </c>
      <c r="F344" s="364" t="s">
        <v>276</v>
      </c>
      <c r="G344" s="275" t="s">
        <v>271</v>
      </c>
      <c r="H344" s="275" t="s">
        <v>38</v>
      </c>
      <c r="I344" s="275" t="s">
        <v>1877</v>
      </c>
      <c r="J344" s="364" t="s">
        <v>106</v>
      </c>
      <c r="K344" s="364" t="s">
        <v>1878</v>
      </c>
      <c r="L344" s="364" t="s">
        <v>1879</v>
      </c>
      <c r="M344" s="364" t="s">
        <v>1880</v>
      </c>
      <c r="N344" s="364" t="s">
        <v>105</v>
      </c>
      <c r="O344" s="373">
        <f t="shared" ref="O344" si="1460">IF(N344="ALTA",5,IF(N344="MEDIO ALTA",4,IF(N344="MEDIA",3,IF(N344="MEDIO BAJA",2,IF(N344="BAJA",1,0)))))</f>
        <v>3</v>
      </c>
      <c r="P344" s="364" t="s">
        <v>140</v>
      </c>
      <c r="Q344" s="373">
        <f t="shared" ref="Q344" si="1461">IF(P344="ALTO",5,IF(P344="MEDIO ALTO",4,IF(P344="MEDIO",3,IF(P344="MEDIO BAJO",2,IF(P344="BAJO",1,0)))))</f>
        <v>5</v>
      </c>
      <c r="R344" s="373">
        <f>Q344*O344</f>
        <v>15</v>
      </c>
      <c r="S344" s="162" t="s">
        <v>398</v>
      </c>
      <c r="T344" s="334">
        <f t="shared" si="1401"/>
        <v>4</v>
      </c>
      <c r="U344" s="356">
        <f t="shared" si="1406"/>
        <v>4</v>
      </c>
      <c r="V344" s="356">
        <f t="shared" ref="V344:V377" si="1462">U344*0.6</f>
        <v>2.4</v>
      </c>
      <c r="W344" s="275" t="s">
        <v>1881</v>
      </c>
      <c r="X344" s="364">
        <f t="shared" ref="X344" si="1463">IF(S344="No_existen",5*$X$10,Y344*$X$10)</f>
        <v>0.2</v>
      </c>
      <c r="Y344" s="368">
        <f t="shared" ref="Y344" si="1464">ROUND(AVERAGEIF(Z344:Z346,"&gt;0"),0)</f>
        <v>4</v>
      </c>
      <c r="Z344" s="335">
        <f t="shared" si="1402"/>
        <v>4</v>
      </c>
      <c r="AA344" s="275" t="s">
        <v>330</v>
      </c>
      <c r="AB344" s="275"/>
      <c r="AC344" s="368">
        <f t="shared" ref="AC344" si="1465">IF(S344="No_existen",5*$AC$10,AD344*$AC$10)</f>
        <v>0.15</v>
      </c>
      <c r="AD344" s="356">
        <f t="shared" ref="AD344" si="1466">ROUND(AVERAGEIF(AE344:AE346,"&gt;0"),0)</f>
        <v>1</v>
      </c>
      <c r="AE344" s="336">
        <f t="shared" si="1403"/>
        <v>1</v>
      </c>
      <c r="AF344" s="275" t="s">
        <v>307</v>
      </c>
      <c r="AG344" s="275" t="s">
        <v>1882</v>
      </c>
      <c r="AH344" s="368">
        <f t="shared" ref="AH344" si="1467">IF(S344="No_existen",5*$AH$10,AI344*$AH$10)</f>
        <v>0.1</v>
      </c>
      <c r="AI344" s="356">
        <f t="shared" ref="AI344" si="1468">ROUND(AVERAGEIF(AJ344:AJ346,"&gt;0"),0)</f>
        <v>1</v>
      </c>
      <c r="AJ344" s="336">
        <f t="shared" si="1404"/>
        <v>1</v>
      </c>
      <c r="AK344" s="275" t="s">
        <v>304</v>
      </c>
      <c r="AL344" s="275" t="s">
        <v>311</v>
      </c>
      <c r="AM344" s="368">
        <f t="shared" ref="AM344" si="1469">IF(S344="No_existen",5*$AM$10,AN344*$AM$10)</f>
        <v>0.1</v>
      </c>
      <c r="AN344" s="356">
        <f t="shared" ref="AN344" si="1470">ROUND(AVERAGEIF(AO344:AO346,"&gt;0"),0)</f>
        <v>1</v>
      </c>
      <c r="AO344" s="336">
        <f t="shared" si="1414"/>
        <v>1</v>
      </c>
      <c r="AP344" s="275" t="s">
        <v>592</v>
      </c>
      <c r="AQ344" s="356">
        <f t="shared" ref="AQ344" si="1471">ROUND(AVERAGE(U344,Y344,AD344,AI344,AN344),0)</f>
        <v>2</v>
      </c>
      <c r="AR344" s="356" t="str">
        <f t="shared" ref="AR344" si="1472">IF(AQ344&lt;1.5,"FUERTE",IF(AND(AQ344&gt;=1.5,AQ344&lt;2.5),"ACEPTABLE",IF(AQ344&gt;=5,"INEXISTENTE","DÉBIL")))</f>
        <v>ACEPTABLE</v>
      </c>
      <c r="AS344" s="357">
        <f t="shared" ref="AS344" si="1473">IF(R344=0,0,ROUND((R344*AQ344),0))</f>
        <v>30</v>
      </c>
      <c r="AT344" s="358" t="str">
        <f t="shared" ref="AT344" si="1474">IF(AS344&gt;=36,"GRAVE", IF(AS344&lt;=10, "LEVE", "MODERADO"))</f>
        <v>MODERADO</v>
      </c>
      <c r="AU344" s="366" t="s">
        <v>1883</v>
      </c>
      <c r="AV344" s="366">
        <v>0</v>
      </c>
      <c r="AW344" s="275" t="s">
        <v>93</v>
      </c>
      <c r="AX344" s="275" t="s">
        <v>1884</v>
      </c>
      <c r="AY344" s="159">
        <v>45275</v>
      </c>
      <c r="AZ344" s="159"/>
      <c r="BA344" s="345" t="s">
        <v>1885</v>
      </c>
      <c r="XAO344" s="314"/>
      <c r="XAP344" s="314"/>
      <c r="XAQ344" s="263"/>
      <c r="XAR344" s="312"/>
      <c r="XAS344" s="263"/>
      <c r="XAT344" s="314"/>
      <c r="XAU344" s="314"/>
      <c r="XAV344" s="314"/>
      <c r="XAW344" s="315"/>
      <c r="XAX344" s="314"/>
      <c r="XAY344" s="314"/>
      <c r="XAZ344" s="314"/>
      <c r="XBA344" s="314"/>
      <c r="XBB344" s="314"/>
      <c r="XBC344" s="314"/>
      <c r="XBD344" s="281"/>
      <c r="XBE344" s="316"/>
      <c r="XBF344" s="317"/>
      <c r="XBG344" s="314"/>
      <c r="XBH344" s="314"/>
      <c r="XBI344" s="314"/>
      <c r="XBJ344" s="314"/>
      <c r="XBK344" s="263"/>
      <c r="XBL344" s="312"/>
      <c r="XBM344" s="263"/>
      <c r="XBN344" s="314"/>
      <c r="XBO344" s="314"/>
      <c r="XBP344" s="314"/>
      <c r="XBQ344" s="315"/>
      <c r="XBR344" s="314"/>
      <c r="XBS344" s="314"/>
      <c r="XBT344" s="314"/>
      <c r="XBU344" s="314"/>
      <c r="XBV344" s="314"/>
      <c r="XBW344" s="281"/>
      <c r="XBX344" s="317"/>
      <c r="XBY344" s="314"/>
      <c r="XBZ344" s="314"/>
      <c r="XCA344" s="318"/>
      <c r="XCB344" s="312"/>
      <c r="XCC344" s="314"/>
      <c r="XCD344" s="314"/>
      <c r="XCE344" s="263"/>
      <c r="XCF344" s="312"/>
      <c r="XCG344" s="263"/>
      <c r="XCH344" s="314"/>
      <c r="XCI344" s="314"/>
      <c r="XCJ344" s="314"/>
      <c r="XCK344" s="315"/>
      <c r="XCL344" s="314"/>
      <c r="XCM344" s="314"/>
      <c r="XCN344" s="314"/>
      <c r="XCO344" s="314"/>
      <c r="XCP344" s="314"/>
      <c r="XCQ344" s="317"/>
      <c r="XCR344" s="314"/>
      <c r="XCS344" s="318"/>
      <c r="XCT344" s="286"/>
      <c r="XCW344" s="314"/>
      <c r="XCX344" s="314"/>
      <c r="XCY344" s="263"/>
      <c r="XCZ344" s="312"/>
      <c r="XDA344" s="263"/>
      <c r="XDB344" s="314"/>
      <c r="XDC344" s="314"/>
      <c r="XDD344" s="314"/>
      <c r="XDE344" s="315"/>
      <c r="XDF344" s="314"/>
      <c r="XDG344" s="314"/>
      <c r="XDH344" s="314"/>
      <c r="XDI344" s="314"/>
      <c r="XDJ344" s="314"/>
      <c r="XDK344" s="314"/>
      <c r="XDL344" s="286"/>
      <c r="XDQ344" s="314"/>
      <c r="XDR344" s="314"/>
      <c r="XDS344" s="263"/>
      <c r="XDT344" s="312"/>
      <c r="XDU344" s="263"/>
      <c r="XDV344" s="314"/>
      <c r="XDW344" s="314"/>
      <c r="XDX344" s="314"/>
      <c r="XDY344" s="315"/>
      <c r="XDZ344" s="314"/>
      <c r="XEA344" s="314"/>
      <c r="XEB344" s="314"/>
      <c r="XEC344" s="314"/>
      <c r="XED344" s="314"/>
      <c r="XEE344" s="286"/>
      <c r="XEK344" s="314"/>
      <c r="XEL344" s="314"/>
      <c r="XEM344" s="263"/>
      <c r="XEN344" s="312"/>
      <c r="XEO344" s="263"/>
      <c r="XEP344" s="314"/>
      <c r="XEQ344" s="314"/>
      <c r="XER344" s="314"/>
      <c r="XES344" s="315"/>
      <c r="XET344" s="314"/>
      <c r="XEU344" s="314"/>
      <c r="XEV344" s="314"/>
      <c r="XEW344" s="314"/>
      <c r="XEX344" s="314"/>
    </row>
    <row r="345" spans="1:53 16265:16378" ht="40.5" hidden="1" customHeight="1" x14ac:dyDescent="0.2">
      <c r="A345" s="362"/>
      <c r="B345" s="363"/>
      <c r="C345" s="356"/>
      <c r="D345" s="366"/>
      <c r="E345" s="356"/>
      <c r="F345" s="364"/>
      <c r="G345" s="275"/>
      <c r="H345" s="275"/>
      <c r="I345" s="275"/>
      <c r="J345" s="364"/>
      <c r="K345" s="364"/>
      <c r="L345" s="364"/>
      <c r="M345" s="364"/>
      <c r="N345" s="364"/>
      <c r="O345" s="373"/>
      <c r="P345" s="364"/>
      <c r="Q345" s="373"/>
      <c r="R345" s="373"/>
      <c r="S345" s="162"/>
      <c r="T345" s="334">
        <f t="shared" si="1401"/>
        <v>0</v>
      </c>
      <c r="U345" s="356"/>
      <c r="V345" s="356"/>
      <c r="W345" s="275"/>
      <c r="X345" s="364"/>
      <c r="Y345" s="368"/>
      <c r="Z345" s="335">
        <f t="shared" si="1402"/>
        <v>0</v>
      </c>
      <c r="AA345" s="275"/>
      <c r="AB345" s="275"/>
      <c r="AC345" s="368"/>
      <c r="AD345" s="356"/>
      <c r="AE345" s="336">
        <f t="shared" si="1403"/>
        <v>0</v>
      </c>
      <c r="AF345" s="275"/>
      <c r="AG345" s="275"/>
      <c r="AH345" s="368"/>
      <c r="AI345" s="356"/>
      <c r="AJ345" s="336">
        <f t="shared" si="1404"/>
        <v>0</v>
      </c>
      <c r="AK345" s="275"/>
      <c r="AL345" s="275"/>
      <c r="AM345" s="368"/>
      <c r="AN345" s="356"/>
      <c r="AO345" s="336">
        <f t="shared" si="1414"/>
        <v>0</v>
      </c>
      <c r="AP345" s="275"/>
      <c r="AQ345" s="356"/>
      <c r="AR345" s="356"/>
      <c r="AS345" s="357"/>
      <c r="AT345" s="358"/>
      <c r="AU345" s="366"/>
      <c r="AV345" s="366"/>
      <c r="AW345" s="275"/>
      <c r="AX345" s="275"/>
      <c r="AY345" s="159"/>
      <c r="AZ345" s="159"/>
      <c r="BA345" s="164"/>
      <c r="XAO345" s="314"/>
      <c r="XAP345" s="314"/>
      <c r="XAQ345" s="263"/>
      <c r="XAR345" s="312"/>
      <c r="XAS345" s="263"/>
      <c r="XAT345" s="314"/>
      <c r="XAU345" s="314"/>
      <c r="XAV345" s="314"/>
      <c r="XAW345" s="315"/>
      <c r="XAX345" s="314"/>
      <c r="XAY345" s="314"/>
      <c r="XAZ345" s="314"/>
      <c r="XBA345" s="314"/>
      <c r="XBB345" s="314"/>
      <c r="XBC345" s="314"/>
      <c r="XBD345" s="281"/>
      <c r="XBE345" s="316"/>
      <c r="XBF345" s="317"/>
      <c r="XBG345" s="314"/>
      <c r="XBH345" s="314"/>
      <c r="XBI345" s="314"/>
      <c r="XBJ345" s="314"/>
      <c r="XBK345" s="263"/>
      <c r="XBL345" s="312"/>
      <c r="XBM345" s="263"/>
      <c r="XBN345" s="314"/>
      <c r="XBO345" s="314"/>
      <c r="XBP345" s="314"/>
      <c r="XBQ345" s="315"/>
      <c r="XBR345" s="314"/>
      <c r="XBS345" s="314"/>
      <c r="XBT345" s="314"/>
      <c r="XBU345" s="314"/>
      <c r="XBV345" s="314"/>
      <c r="XBW345" s="281"/>
      <c r="XBX345" s="317"/>
      <c r="XBY345" s="314"/>
      <c r="XBZ345" s="314"/>
      <c r="XCA345" s="318"/>
      <c r="XCB345" s="312"/>
      <c r="XCC345" s="314"/>
      <c r="XCD345" s="314"/>
      <c r="XCE345" s="263"/>
      <c r="XCF345" s="312"/>
      <c r="XCG345" s="263"/>
      <c r="XCH345" s="314"/>
      <c r="XCI345" s="314"/>
      <c r="XCJ345" s="314"/>
      <c r="XCK345" s="315"/>
      <c r="XCL345" s="314"/>
      <c r="XCM345" s="314"/>
      <c r="XCN345" s="314"/>
      <c r="XCO345" s="314"/>
      <c r="XCP345" s="314"/>
      <c r="XCQ345" s="317"/>
      <c r="XCR345" s="314"/>
      <c r="XCS345" s="318"/>
      <c r="XCT345" s="286"/>
      <c r="XCW345" s="314"/>
      <c r="XCX345" s="314"/>
      <c r="XCY345" s="263"/>
      <c r="XCZ345" s="312"/>
      <c r="XDA345" s="263"/>
      <c r="XDB345" s="314"/>
      <c r="XDC345" s="314"/>
      <c r="XDD345" s="314"/>
      <c r="XDE345" s="315"/>
      <c r="XDF345" s="314"/>
      <c r="XDG345" s="314"/>
      <c r="XDH345" s="314"/>
      <c r="XDI345" s="314"/>
      <c r="XDJ345" s="314"/>
      <c r="XDK345" s="314"/>
      <c r="XDL345" s="286"/>
      <c r="XDQ345" s="314"/>
      <c r="XDR345" s="314"/>
      <c r="XDS345" s="263"/>
      <c r="XDT345" s="312"/>
      <c r="XDU345" s="263"/>
      <c r="XDV345" s="314"/>
      <c r="XDW345" s="314"/>
      <c r="XDX345" s="314"/>
      <c r="XDY345" s="315"/>
      <c r="XDZ345" s="314"/>
      <c r="XEA345" s="314"/>
      <c r="XEB345" s="314"/>
      <c r="XEC345" s="314"/>
      <c r="XED345" s="314"/>
      <c r="XEE345" s="286"/>
      <c r="XEK345" s="314"/>
      <c r="XEL345" s="314"/>
      <c r="XEM345" s="263"/>
      <c r="XEN345" s="312"/>
      <c r="XEO345" s="263"/>
      <c r="XEP345" s="314"/>
      <c r="XEQ345" s="314"/>
      <c r="XER345" s="314"/>
      <c r="XES345" s="315"/>
      <c r="XET345" s="314"/>
      <c r="XEU345" s="314"/>
      <c r="XEV345" s="314"/>
      <c r="XEW345" s="314"/>
      <c r="XEX345" s="314"/>
    </row>
    <row r="346" spans="1:53 16265:16378" ht="40.5" hidden="1" customHeight="1" x14ac:dyDescent="0.2">
      <c r="A346" s="362"/>
      <c r="B346" s="363"/>
      <c r="C346" s="356"/>
      <c r="D346" s="366"/>
      <c r="E346" s="356"/>
      <c r="F346" s="364"/>
      <c r="G346" s="275"/>
      <c r="H346" s="275"/>
      <c r="I346" s="275"/>
      <c r="J346" s="364"/>
      <c r="K346" s="364"/>
      <c r="L346" s="364"/>
      <c r="M346" s="364"/>
      <c r="N346" s="364"/>
      <c r="O346" s="373"/>
      <c r="P346" s="364"/>
      <c r="Q346" s="373"/>
      <c r="R346" s="373"/>
      <c r="S346" s="162"/>
      <c r="T346" s="334">
        <f t="shared" si="1401"/>
        <v>0</v>
      </c>
      <c r="U346" s="356"/>
      <c r="V346" s="356"/>
      <c r="W346" s="275"/>
      <c r="X346" s="364"/>
      <c r="Y346" s="368"/>
      <c r="Z346" s="335">
        <f t="shared" si="1402"/>
        <v>0</v>
      </c>
      <c r="AA346" s="275"/>
      <c r="AB346" s="275"/>
      <c r="AC346" s="368"/>
      <c r="AD346" s="356"/>
      <c r="AE346" s="336">
        <f t="shared" si="1403"/>
        <v>0</v>
      </c>
      <c r="AF346" s="275"/>
      <c r="AG346" s="275"/>
      <c r="AH346" s="368"/>
      <c r="AI346" s="356"/>
      <c r="AJ346" s="336">
        <f t="shared" si="1404"/>
        <v>0</v>
      </c>
      <c r="AK346" s="275"/>
      <c r="AL346" s="275"/>
      <c r="AM346" s="368"/>
      <c r="AN346" s="356"/>
      <c r="AO346" s="336">
        <f t="shared" si="1414"/>
        <v>0</v>
      </c>
      <c r="AP346" s="275"/>
      <c r="AQ346" s="356"/>
      <c r="AR346" s="356"/>
      <c r="AS346" s="357"/>
      <c r="AT346" s="358"/>
      <c r="AU346" s="366"/>
      <c r="AV346" s="366"/>
      <c r="AW346" s="275"/>
      <c r="AX346" s="275"/>
      <c r="AY346" s="159"/>
      <c r="AZ346" s="159"/>
      <c r="BA346" s="164"/>
      <c r="XAO346" s="314"/>
      <c r="XAP346" s="314"/>
      <c r="XAQ346" s="263"/>
      <c r="XAR346" s="312"/>
      <c r="XAS346" s="263"/>
      <c r="XAT346" s="314"/>
      <c r="XAU346" s="314"/>
      <c r="XAV346" s="314"/>
      <c r="XAW346" s="315"/>
      <c r="XAX346" s="314"/>
      <c r="XAY346" s="314"/>
      <c r="XAZ346" s="314"/>
      <c r="XBA346" s="314"/>
      <c r="XBB346" s="314"/>
      <c r="XBC346" s="314"/>
      <c r="XBD346" s="281"/>
      <c r="XBE346" s="316"/>
      <c r="XBF346" s="317"/>
      <c r="XBG346" s="314"/>
      <c r="XBH346" s="314"/>
      <c r="XBI346" s="314"/>
      <c r="XBJ346" s="314"/>
      <c r="XBK346" s="263"/>
      <c r="XBL346" s="312"/>
      <c r="XBM346" s="263"/>
      <c r="XBN346" s="314"/>
      <c r="XBO346" s="314"/>
      <c r="XBP346" s="314"/>
      <c r="XBQ346" s="315"/>
      <c r="XBR346" s="314"/>
      <c r="XBS346" s="314"/>
      <c r="XBT346" s="314"/>
      <c r="XBU346" s="314"/>
      <c r="XBV346" s="314"/>
      <c r="XBW346" s="281"/>
      <c r="XBX346" s="317"/>
      <c r="XBY346" s="314"/>
      <c r="XBZ346" s="314"/>
      <c r="XCA346" s="318"/>
      <c r="XCB346" s="312"/>
      <c r="XCC346" s="314"/>
      <c r="XCD346" s="314"/>
      <c r="XCE346" s="263"/>
      <c r="XCF346" s="312"/>
      <c r="XCG346" s="263"/>
      <c r="XCH346" s="314"/>
      <c r="XCI346" s="314"/>
      <c r="XCJ346" s="314"/>
      <c r="XCK346" s="315"/>
      <c r="XCL346" s="314"/>
      <c r="XCM346" s="314"/>
      <c r="XCN346" s="314"/>
      <c r="XCO346" s="314"/>
      <c r="XCP346" s="314"/>
      <c r="XCQ346" s="317"/>
      <c r="XCR346" s="314"/>
      <c r="XCS346" s="318"/>
      <c r="XCT346" s="286"/>
      <c r="XCW346" s="314"/>
      <c r="XCX346" s="314"/>
      <c r="XCY346" s="263"/>
      <c r="XCZ346" s="312"/>
      <c r="XDA346" s="263"/>
      <c r="XDB346" s="314"/>
      <c r="XDC346" s="314"/>
      <c r="XDD346" s="314"/>
      <c r="XDE346" s="315"/>
      <c r="XDF346" s="314"/>
      <c r="XDG346" s="314"/>
      <c r="XDH346" s="314"/>
      <c r="XDI346" s="314"/>
      <c r="XDJ346" s="314"/>
      <c r="XDK346" s="314"/>
      <c r="XDL346" s="286"/>
      <c r="XDQ346" s="314"/>
      <c r="XDR346" s="314"/>
      <c r="XDS346" s="263"/>
      <c r="XDT346" s="312"/>
      <c r="XDU346" s="263"/>
      <c r="XDV346" s="314"/>
      <c r="XDW346" s="314"/>
      <c r="XDX346" s="314"/>
      <c r="XDY346" s="315"/>
      <c r="XDZ346" s="314"/>
      <c r="XEA346" s="314"/>
      <c r="XEB346" s="314"/>
      <c r="XEC346" s="314"/>
      <c r="XED346" s="314"/>
      <c r="XEE346" s="286"/>
      <c r="XEK346" s="314"/>
      <c r="XEL346" s="314"/>
      <c r="XEM346" s="263"/>
      <c r="XEN346" s="312"/>
      <c r="XEO346" s="263"/>
      <c r="XEP346" s="314"/>
      <c r="XEQ346" s="314"/>
      <c r="XER346" s="314"/>
      <c r="XES346" s="315"/>
      <c r="XET346" s="314"/>
      <c r="XEU346" s="314"/>
      <c r="XEV346" s="314"/>
      <c r="XEW346" s="314"/>
      <c r="XEX346" s="314"/>
    </row>
    <row r="347" spans="1:53 16265:16378" ht="40.5" hidden="1" customHeight="1" x14ac:dyDescent="0.2">
      <c r="A347" s="362">
        <v>113</v>
      </c>
      <c r="B347" s="363" t="s">
        <v>261</v>
      </c>
      <c r="C347" s="356" t="str">
        <f>+VLOOKUP(B347,$A$770:$B$812,2,0)</f>
        <v>MARCELA BOTERO ARBELAEZ</v>
      </c>
      <c r="D347" s="366" t="s">
        <v>171</v>
      </c>
      <c r="E347" s="356" t="str">
        <f>IF(D347=$D$740,$E$740,IF(D347=$D$741,$E$741,IF(D347=$D$742,$E$742,IF(D347=$D$743,$E$743,IF(D347=$D$744,$E$744,IF(D347=$D$745,$E$745,IF(D347=$D$746,$E$746,IF(D347=$D$747,$E$747,IF(D347=$D$748,$E$748,IF(D347=$D$749,$E$749,IF(D347=VICERRECTORÍA_ACADÉMICA_,$BF$740,IF(D347=_VICERRECTORÍA_INVESTIGACIONES_INNOVACIÓN_Y_EXTENSIÓN_,$BF$741,IF(D347=PLANEACIÓN_,$BF$742,IF(D347=VICERRECTORÍA_ADMINISTRATIVA_FINANCIERA_,$BF$743,IF(D347=VICERRECTORÍA_RESPONSABILIDAD_SOCIAL_Y_BIENESTAR_UNIVERSITARIO_PDI,$BF$744)))))))))))))))</f>
        <v>Promover y facilitar la interacción con la sociedad contribuyendo a la satisfacción de sus demandas, mediante servicios especializados, programas de educación continuada y de proyección social.</v>
      </c>
      <c r="F347" s="364" t="s">
        <v>276</v>
      </c>
      <c r="G347" s="275" t="s">
        <v>271</v>
      </c>
      <c r="H347" s="275" t="s">
        <v>38</v>
      </c>
      <c r="I347" s="275" t="s">
        <v>1886</v>
      </c>
      <c r="J347" s="364" t="s">
        <v>106</v>
      </c>
      <c r="K347" s="364" t="s">
        <v>1878</v>
      </c>
      <c r="L347" s="364" t="s">
        <v>1887</v>
      </c>
      <c r="M347" s="364" t="s">
        <v>1880</v>
      </c>
      <c r="N347" s="364" t="s">
        <v>151</v>
      </c>
      <c r="O347" s="373">
        <f t="shared" ref="O347" si="1475">IF(N347="ALTA",5,IF(N347="MEDIO ALTA",4,IF(N347="MEDIA",3,IF(N347="MEDIO BAJA",2,IF(N347="BAJA",1,0)))))</f>
        <v>2</v>
      </c>
      <c r="P347" s="364" t="s">
        <v>140</v>
      </c>
      <c r="Q347" s="373">
        <f t="shared" ref="Q347" si="1476">IF(P347="ALTO",5,IF(P347="MEDIO ALTO",4,IF(P347="MEDIO",3,IF(P347="MEDIO BAJO",2,IF(P347="BAJO",1,0)))))</f>
        <v>5</v>
      </c>
      <c r="R347" s="373">
        <f t="shared" si="1421"/>
        <v>10</v>
      </c>
      <c r="S347" s="162" t="s">
        <v>327</v>
      </c>
      <c r="T347" s="334">
        <f t="shared" si="1401"/>
        <v>1</v>
      </c>
      <c r="U347" s="356">
        <f t="shared" si="1406"/>
        <v>1</v>
      </c>
      <c r="V347" s="356">
        <f t="shared" si="1462"/>
        <v>0.6</v>
      </c>
      <c r="W347" s="275" t="s">
        <v>1888</v>
      </c>
      <c r="X347" s="364">
        <f>IF(S347="No_existen",5*$X$10,Y347*$X$10)</f>
        <v>0.2</v>
      </c>
      <c r="Y347" s="368">
        <f t="shared" ref="Y347" si="1477">ROUND(AVERAGEIF(Z347:Z349,"&gt;0"),0)</f>
        <v>4</v>
      </c>
      <c r="Z347" s="335">
        <f t="shared" si="1402"/>
        <v>4</v>
      </c>
      <c r="AA347" s="275" t="s">
        <v>330</v>
      </c>
      <c r="AB347" s="275"/>
      <c r="AC347" s="368">
        <f t="shared" ref="AC347" si="1478">IF(S347="No_existen",5*$AC$10,AD347*$AC$10)</f>
        <v>0.15</v>
      </c>
      <c r="AD347" s="356">
        <f t="shared" ref="AD347" si="1479">ROUND(AVERAGEIF(AE347:AE349,"&gt;0"),0)</f>
        <v>1</v>
      </c>
      <c r="AE347" s="336">
        <f t="shared" si="1403"/>
        <v>1</v>
      </c>
      <c r="AF347" s="275" t="s">
        <v>307</v>
      </c>
      <c r="AG347" s="275" t="s">
        <v>1843</v>
      </c>
      <c r="AH347" s="368">
        <f t="shared" ref="AH347" si="1480">IF(S347="No_existen",5*$AH$10,AI347*$AH$10)</f>
        <v>0.1</v>
      </c>
      <c r="AI347" s="356">
        <f t="shared" ref="AI347" si="1481">ROUND(AVERAGEIF(AJ347:AJ349,"&gt;0"),0)</f>
        <v>1</v>
      </c>
      <c r="AJ347" s="336">
        <f t="shared" si="1404"/>
        <v>1</v>
      </c>
      <c r="AK347" s="275" t="s">
        <v>304</v>
      </c>
      <c r="AL347" s="275" t="s">
        <v>319</v>
      </c>
      <c r="AM347" s="368">
        <f t="shared" ref="AM347" si="1482">IF(S347="No_existen",5*$AM$10,AN347*$AM$10)</f>
        <v>0.1</v>
      </c>
      <c r="AN347" s="356">
        <f t="shared" ref="AN347" si="1483">ROUND(AVERAGEIF(AO347:AO349,"&gt;0"),0)</f>
        <v>1</v>
      </c>
      <c r="AO347" s="336">
        <f t="shared" si="1414"/>
        <v>1</v>
      </c>
      <c r="AP347" s="275" t="s">
        <v>592</v>
      </c>
      <c r="AQ347" s="356">
        <f t="shared" ref="AQ347" si="1484">ROUND(AVERAGE(U347,Y347,AD347,AI347,AN347),0)</f>
        <v>2</v>
      </c>
      <c r="AR347" s="356" t="str">
        <f t="shared" ref="AR347" si="1485">IF(AQ347&lt;1.5,"FUERTE",IF(AND(AQ347&gt;=1.5,AQ347&lt;2.5),"ACEPTABLE",IF(AQ347&gt;=5,"INEXISTENTE","DÉBIL")))</f>
        <v>ACEPTABLE</v>
      </c>
      <c r="AS347" s="357">
        <f t="shared" ref="AS347" si="1486">IF(R347=0,0,ROUND((R347*AQ347),0))</f>
        <v>20</v>
      </c>
      <c r="AT347" s="358" t="str">
        <f t="shared" ref="AT347" si="1487">IF(AS347&gt;=36,"GRAVE", IF(AS347&lt;=10, "LEVE", "MODERADO"))</f>
        <v>MODERADO</v>
      </c>
      <c r="AU347" s="366" t="s">
        <v>1889</v>
      </c>
      <c r="AV347" s="367">
        <v>0</v>
      </c>
      <c r="AW347" s="275" t="s">
        <v>91</v>
      </c>
      <c r="AX347" s="275" t="s">
        <v>1890</v>
      </c>
      <c r="AY347" s="159">
        <v>45275</v>
      </c>
      <c r="AZ347" s="159"/>
      <c r="BA347" s="164"/>
      <c r="XAO347" s="314"/>
      <c r="XAP347" s="314"/>
      <c r="XAQ347" s="263"/>
      <c r="XAR347" s="312"/>
      <c r="XAS347" s="263"/>
      <c r="XAT347" s="314"/>
      <c r="XAU347" s="314"/>
      <c r="XAV347" s="314"/>
      <c r="XAW347" s="315"/>
      <c r="XAX347" s="314"/>
      <c r="XAY347" s="314"/>
      <c r="XAZ347" s="314"/>
      <c r="XBA347" s="314"/>
      <c r="XBB347" s="314"/>
      <c r="XBC347" s="314"/>
      <c r="XBD347" s="281"/>
      <c r="XBE347" s="316"/>
      <c r="XBF347" s="317"/>
      <c r="XBG347" s="314"/>
      <c r="XBH347" s="314"/>
      <c r="XBI347" s="314"/>
      <c r="XBJ347" s="314"/>
      <c r="XBK347" s="263"/>
      <c r="XBL347" s="312"/>
      <c r="XBM347" s="263"/>
      <c r="XBN347" s="314"/>
      <c r="XBO347" s="314"/>
      <c r="XBP347" s="314"/>
      <c r="XBQ347" s="315"/>
      <c r="XBR347" s="314"/>
      <c r="XBS347" s="314"/>
      <c r="XBT347" s="314"/>
      <c r="XBU347" s="314"/>
      <c r="XBV347" s="314"/>
      <c r="XBW347" s="281"/>
      <c r="XBX347" s="317"/>
      <c r="XBY347" s="314"/>
      <c r="XBZ347" s="314"/>
      <c r="XCA347" s="318"/>
      <c r="XCB347" s="312"/>
      <c r="XCC347" s="314"/>
      <c r="XCD347" s="314"/>
      <c r="XCE347" s="263"/>
      <c r="XCF347" s="312"/>
      <c r="XCG347" s="263"/>
      <c r="XCH347" s="314"/>
      <c r="XCI347" s="314"/>
      <c r="XCJ347" s="314"/>
      <c r="XCK347" s="315"/>
      <c r="XCL347" s="314"/>
      <c r="XCM347" s="314"/>
      <c r="XCN347" s="314"/>
      <c r="XCO347" s="314"/>
      <c r="XCP347" s="314"/>
      <c r="XCQ347" s="317"/>
      <c r="XCR347" s="314"/>
      <c r="XCS347" s="318"/>
      <c r="XCT347" s="286"/>
      <c r="XCW347" s="314"/>
      <c r="XCX347" s="314"/>
      <c r="XCY347" s="263"/>
      <c r="XCZ347" s="312"/>
      <c r="XDA347" s="263"/>
      <c r="XDB347" s="314"/>
      <c r="XDC347" s="314"/>
      <c r="XDD347" s="314"/>
      <c r="XDE347" s="315"/>
      <c r="XDF347" s="314"/>
      <c r="XDG347" s="314"/>
      <c r="XDH347" s="314"/>
      <c r="XDI347" s="314"/>
      <c r="XDJ347" s="314"/>
      <c r="XDK347" s="314"/>
      <c r="XDL347" s="286"/>
      <c r="XDQ347" s="314"/>
      <c r="XDR347" s="314"/>
      <c r="XDS347" s="263"/>
      <c r="XDT347" s="312"/>
      <c r="XDU347" s="263"/>
      <c r="XDV347" s="314"/>
      <c r="XDW347" s="314"/>
      <c r="XDX347" s="314"/>
      <c r="XDY347" s="315"/>
      <c r="XDZ347" s="314"/>
      <c r="XEA347" s="314"/>
      <c r="XEB347" s="314"/>
      <c r="XEC347" s="314"/>
      <c r="XED347" s="314"/>
      <c r="XEE347" s="286"/>
      <c r="XEK347" s="314"/>
      <c r="XEL347" s="314"/>
      <c r="XEM347" s="263"/>
      <c r="XEN347" s="312"/>
      <c r="XEO347" s="263"/>
      <c r="XEP347" s="314"/>
      <c r="XEQ347" s="314"/>
      <c r="XER347" s="314"/>
      <c r="XES347" s="315"/>
      <c r="XET347" s="314"/>
      <c r="XEU347" s="314"/>
      <c r="XEV347" s="314"/>
      <c r="XEW347" s="314"/>
      <c r="XEX347" s="314"/>
    </row>
    <row r="348" spans="1:53 16265:16378" ht="40.5" hidden="1" customHeight="1" x14ac:dyDescent="0.2">
      <c r="A348" s="362"/>
      <c r="B348" s="363"/>
      <c r="C348" s="356"/>
      <c r="D348" s="366"/>
      <c r="E348" s="356"/>
      <c r="F348" s="364"/>
      <c r="G348" s="275"/>
      <c r="H348" s="275"/>
      <c r="I348" s="275"/>
      <c r="J348" s="364"/>
      <c r="K348" s="364"/>
      <c r="L348" s="364"/>
      <c r="M348" s="364"/>
      <c r="N348" s="364"/>
      <c r="O348" s="373"/>
      <c r="P348" s="364"/>
      <c r="Q348" s="373"/>
      <c r="R348" s="373"/>
      <c r="S348" s="162" t="s">
        <v>327</v>
      </c>
      <c r="T348" s="334">
        <f t="shared" si="1401"/>
        <v>1</v>
      </c>
      <c r="U348" s="356"/>
      <c r="V348" s="356"/>
      <c r="W348" s="275" t="s">
        <v>1842</v>
      </c>
      <c r="X348" s="364"/>
      <c r="Y348" s="368"/>
      <c r="Z348" s="335">
        <f t="shared" si="1402"/>
        <v>4</v>
      </c>
      <c r="AA348" s="275" t="s">
        <v>330</v>
      </c>
      <c r="AB348" s="275"/>
      <c r="AC348" s="368"/>
      <c r="AD348" s="356"/>
      <c r="AE348" s="336">
        <f t="shared" si="1403"/>
        <v>1</v>
      </c>
      <c r="AF348" s="275" t="s">
        <v>307</v>
      </c>
      <c r="AG348" s="275" t="s">
        <v>738</v>
      </c>
      <c r="AH348" s="368"/>
      <c r="AI348" s="356"/>
      <c r="AJ348" s="336">
        <f t="shared" si="1404"/>
        <v>1</v>
      </c>
      <c r="AK348" s="275" t="s">
        <v>304</v>
      </c>
      <c r="AL348" s="275" t="s">
        <v>313</v>
      </c>
      <c r="AM348" s="368"/>
      <c r="AN348" s="356"/>
      <c r="AO348" s="336">
        <f t="shared" si="1414"/>
        <v>1</v>
      </c>
      <c r="AP348" s="275" t="s">
        <v>592</v>
      </c>
      <c r="AQ348" s="356"/>
      <c r="AR348" s="356"/>
      <c r="AS348" s="357"/>
      <c r="AT348" s="358"/>
      <c r="AU348" s="366"/>
      <c r="AV348" s="366"/>
      <c r="AW348" s="275"/>
      <c r="AX348" s="275"/>
      <c r="AY348" s="159"/>
      <c r="AZ348" s="159"/>
      <c r="BA348" s="164"/>
      <c r="XAO348" s="314"/>
      <c r="XAP348" s="314"/>
      <c r="XAQ348" s="263"/>
      <c r="XAR348" s="312"/>
      <c r="XAS348" s="263"/>
      <c r="XAT348" s="314"/>
      <c r="XAU348" s="314"/>
      <c r="XAV348" s="314"/>
      <c r="XAW348" s="315"/>
      <c r="XAX348" s="314"/>
      <c r="XAY348" s="314"/>
      <c r="XAZ348" s="314"/>
      <c r="XBA348" s="314"/>
      <c r="XBB348" s="314"/>
      <c r="XBC348" s="314"/>
      <c r="XBD348" s="281"/>
      <c r="XBE348" s="316"/>
      <c r="XBF348" s="317"/>
      <c r="XBG348" s="314"/>
      <c r="XBH348" s="314"/>
      <c r="XBI348" s="314"/>
      <c r="XBJ348" s="314"/>
      <c r="XBK348" s="263"/>
      <c r="XBL348" s="312"/>
      <c r="XBM348" s="263"/>
      <c r="XBN348" s="314"/>
      <c r="XBO348" s="314"/>
      <c r="XBP348" s="314"/>
      <c r="XBQ348" s="315"/>
      <c r="XBR348" s="314"/>
      <c r="XBS348" s="314"/>
      <c r="XBT348" s="314"/>
      <c r="XBU348" s="314"/>
      <c r="XBV348" s="314"/>
      <c r="XBW348" s="281"/>
      <c r="XBX348" s="317"/>
      <c r="XBY348" s="314"/>
      <c r="XBZ348" s="314"/>
      <c r="XCA348" s="318"/>
      <c r="XCB348" s="312"/>
      <c r="XCC348" s="314"/>
      <c r="XCD348" s="314"/>
      <c r="XCE348" s="263"/>
      <c r="XCF348" s="312"/>
      <c r="XCG348" s="263"/>
      <c r="XCH348" s="314"/>
      <c r="XCI348" s="314"/>
      <c r="XCJ348" s="314"/>
      <c r="XCK348" s="315"/>
      <c r="XCL348" s="314"/>
      <c r="XCM348" s="314"/>
      <c r="XCN348" s="314"/>
      <c r="XCO348" s="314"/>
      <c r="XCP348" s="314"/>
      <c r="XCQ348" s="317"/>
      <c r="XCR348" s="314"/>
      <c r="XCS348" s="318"/>
      <c r="XCT348" s="286"/>
      <c r="XCW348" s="314"/>
      <c r="XCX348" s="314"/>
      <c r="XCY348" s="263"/>
      <c r="XCZ348" s="312"/>
      <c r="XDA348" s="263"/>
      <c r="XDB348" s="314"/>
      <c r="XDC348" s="314"/>
      <c r="XDD348" s="314"/>
      <c r="XDE348" s="315"/>
      <c r="XDF348" s="314"/>
      <c r="XDG348" s="314"/>
      <c r="XDH348" s="314"/>
      <c r="XDI348" s="314"/>
      <c r="XDJ348" s="314"/>
      <c r="XDK348" s="314"/>
      <c r="XDL348" s="286"/>
      <c r="XDQ348" s="314"/>
      <c r="XDR348" s="314"/>
      <c r="XDS348" s="263"/>
      <c r="XDT348" s="312"/>
      <c r="XDU348" s="263"/>
      <c r="XDV348" s="314"/>
      <c r="XDW348" s="314"/>
      <c r="XDX348" s="314"/>
      <c r="XDY348" s="315"/>
      <c r="XDZ348" s="314"/>
      <c r="XEA348" s="314"/>
      <c r="XEB348" s="314"/>
      <c r="XEC348" s="314"/>
      <c r="XED348" s="314"/>
      <c r="XEE348" s="286"/>
      <c r="XEK348" s="314"/>
      <c r="XEL348" s="314"/>
      <c r="XEM348" s="263"/>
      <c r="XEN348" s="312"/>
      <c r="XEO348" s="263"/>
      <c r="XEP348" s="314"/>
      <c r="XEQ348" s="314"/>
      <c r="XER348" s="314"/>
      <c r="XES348" s="315"/>
      <c r="XET348" s="314"/>
      <c r="XEU348" s="314"/>
      <c r="XEV348" s="314"/>
      <c r="XEW348" s="314"/>
      <c r="XEX348" s="314"/>
    </row>
    <row r="349" spans="1:53 16265:16378" ht="40.5" hidden="1" customHeight="1" x14ac:dyDescent="0.2">
      <c r="A349" s="362"/>
      <c r="B349" s="363"/>
      <c r="C349" s="356"/>
      <c r="D349" s="366"/>
      <c r="E349" s="356"/>
      <c r="F349" s="364"/>
      <c r="G349" s="275"/>
      <c r="H349" s="275"/>
      <c r="I349" s="275"/>
      <c r="J349" s="364"/>
      <c r="K349" s="364"/>
      <c r="L349" s="364"/>
      <c r="M349" s="364"/>
      <c r="N349" s="364"/>
      <c r="O349" s="373"/>
      <c r="P349" s="364"/>
      <c r="Q349" s="373"/>
      <c r="R349" s="373"/>
      <c r="S349" s="162"/>
      <c r="T349" s="334">
        <f t="shared" si="1401"/>
        <v>0</v>
      </c>
      <c r="U349" s="356"/>
      <c r="V349" s="356"/>
      <c r="W349" s="275"/>
      <c r="X349" s="364"/>
      <c r="Y349" s="368"/>
      <c r="Z349" s="335">
        <f t="shared" si="1402"/>
        <v>0</v>
      </c>
      <c r="AA349" s="275"/>
      <c r="AB349" s="275"/>
      <c r="AC349" s="368"/>
      <c r="AD349" s="356"/>
      <c r="AE349" s="336">
        <f t="shared" si="1403"/>
        <v>0</v>
      </c>
      <c r="AF349" s="275"/>
      <c r="AG349" s="275"/>
      <c r="AH349" s="368"/>
      <c r="AI349" s="356"/>
      <c r="AJ349" s="336">
        <f t="shared" si="1404"/>
        <v>0</v>
      </c>
      <c r="AK349" s="275"/>
      <c r="AL349" s="275"/>
      <c r="AM349" s="368"/>
      <c r="AN349" s="356"/>
      <c r="AO349" s="336">
        <f t="shared" si="1414"/>
        <v>0</v>
      </c>
      <c r="AP349" s="275"/>
      <c r="AQ349" s="356"/>
      <c r="AR349" s="356"/>
      <c r="AS349" s="357"/>
      <c r="AT349" s="358"/>
      <c r="AU349" s="366"/>
      <c r="AV349" s="366"/>
      <c r="AW349" s="275"/>
      <c r="AX349" s="275"/>
      <c r="AY349" s="159"/>
      <c r="AZ349" s="159"/>
      <c r="BA349" s="164"/>
      <c r="XAO349" s="314"/>
      <c r="XAP349" s="314"/>
      <c r="XAQ349" s="263"/>
      <c r="XAR349" s="312"/>
      <c r="XAS349" s="263"/>
      <c r="XAT349" s="314"/>
      <c r="XAU349" s="314"/>
      <c r="XAV349" s="314"/>
      <c r="XAW349" s="315"/>
      <c r="XAX349" s="314"/>
      <c r="XAY349" s="314"/>
      <c r="XAZ349" s="314"/>
      <c r="XBA349" s="314"/>
      <c r="XBB349" s="314"/>
      <c r="XBC349" s="314"/>
      <c r="XBD349" s="281"/>
      <c r="XBE349" s="316"/>
      <c r="XBF349" s="317"/>
      <c r="XBG349" s="314"/>
      <c r="XBH349" s="314"/>
      <c r="XBI349" s="314"/>
      <c r="XBJ349" s="314"/>
      <c r="XBK349" s="263"/>
      <c r="XBL349" s="312"/>
      <c r="XBM349" s="263"/>
      <c r="XBN349" s="314"/>
      <c r="XBO349" s="314"/>
      <c r="XBP349" s="314"/>
      <c r="XBQ349" s="315"/>
      <c r="XBR349" s="314"/>
      <c r="XBS349" s="314"/>
      <c r="XBT349" s="314"/>
      <c r="XBU349" s="314"/>
      <c r="XBV349" s="314"/>
      <c r="XBW349" s="281"/>
      <c r="XBX349" s="317"/>
      <c r="XBY349" s="314"/>
      <c r="XBZ349" s="314"/>
      <c r="XCA349" s="318"/>
      <c r="XCB349" s="312"/>
      <c r="XCC349" s="314"/>
      <c r="XCD349" s="314"/>
      <c r="XCE349" s="263"/>
      <c r="XCF349" s="312"/>
      <c r="XCG349" s="263"/>
      <c r="XCH349" s="314"/>
      <c r="XCI349" s="314"/>
      <c r="XCJ349" s="314"/>
      <c r="XCK349" s="315"/>
      <c r="XCL349" s="314"/>
      <c r="XCM349" s="314"/>
      <c r="XCN349" s="314"/>
      <c r="XCO349" s="314"/>
      <c r="XCP349" s="314"/>
      <c r="XCQ349" s="317"/>
      <c r="XCR349" s="314"/>
      <c r="XCS349" s="318"/>
      <c r="XCT349" s="286"/>
      <c r="XCW349" s="314"/>
      <c r="XCX349" s="314"/>
      <c r="XCY349" s="263"/>
      <c r="XCZ349" s="312"/>
      <c r="XDA349" s="263"/>
      <c r="XDB349" s="314"/>
      <c r="XDC349" s="314"/>
      <c r="XDD349" s="314"/>
      <c r="XDE349" s="315"/>
      <c r="XDF349" s="314"/>
      <c r="XDG349" s="314"/>
      <c r="XDH349" s="314"/>
      <c r="XDI349" s="314"/>
      <c r="XDJ349" s="314"/>
      <c r="XDK349" s="314"/>
      <c r="XDL349" s="286"/>
      <c r="XDQ349" s="314"/>
      <c r="XDR349" s="314"/>
      <c r="XDS349" s="263"/>
      <c r="XDT349" s="312"/>
      <c r="XDU349" s="263"/>
      <c r="XDV349" s="314"/>
      <c r="XDW349" s="314"/>
      <c r="XDX349" s="314"/>
      <c r="XDY349" s="315"/>
      <c r="XDZ349" s="314"/>
      <c r="XEA349" s="314"/>
      <c r="XEB349" s="314"/>
      <c r="XEC349" s="314"/>
      <c r="XED349" s="314"/>
      <c r="XEE349" s="286"/>
      <c r="XEK349" s="314"/>
      <c r="XEL349" s="314"/>
      <c r="XEM349" s="263"/>
      <c r="XEN349" s="312"/>
      <c r="XEO349" s="263"/>
      <c r="XEP349" s="314"/>
      <c r="XEQ349" s="314"/>
      <c r="XER349" s="314"/>
      <c r="XES349" s="315"/>
      <c r="XET349" s="314"/>
      <c r="XEU349" s="314"/>
      <c r="XEV349" s="314"/>
      <c r="XEW349" s="314"/>
      <c r="XEX349" s="314"/>
    </row>
    <row r="350" spans="1:53 16265:16378" ht="40.5" hidden="1" customHeight="1" x14ac:dyDescent="0.2">
      <c r="A350" s="362">
        <v>114</v>
      </c>
      <c r="B350" s="363" t="s">
        <v>261</v>
      </c>
      <c r="C350" s="356" t="str">
        <f>+VLOOKUP(B350,$A$770:$B$812,2,0)</f>
        <v>MARCELA BOTERO ARBELAEZ</v>
      </c>
      <c r="D350" s="366" t="s">
        <v>171</v>
      </c>
      <c r="E350" s="356" t="str">
        <f>IF(D350=$D$740,$E$740,IF(D350=$D$741,$E$741,IF(D350=$D$742,$E$742,IF(D350=$D$743,$E$743,IF(D350=$D$744,$E$744,IF(D350=$D$745,$E$745,IF(D350=$D$746,$E$746,IF(D350=$D$747,$E$747,IF(D350=$D$748,$E$748,IF(D350=$D$749,$E$749,IF(D350=VICERRECTORÍA_ACADÉMICA_,$BF$740,IF(D350=_VICERRECTORÍA_INVESTIGACIONES_INNOVACIÓN_Y_EXTENSIÓN_,$BF$741,IF(D350=PLANEACIÓN_,$BF$742,IF(D350=VICERRECTORÍA_ADMINISTRATIVA_FINANCIERA_,$BF$743,IF(D350=VICERRECTORÍA_RESPONSABILIDAD_SOCIAL_Y_BIENESTAR_UNIVERSITARIO_PDI,$BF$744)))))))))))))))</f>
        <v>Promover y facilitar la interacción con la sociedad contribuyendo a la satisfacción de sus demandas, mediante servicios especializados, programas de educación continuada y de proyección social.</v>
      </c>
      <c r="F350" s="364" t="s">
        <v>276</v>
      </c>
      <c r="G350" s="275" t="s">
        <v>271</v>
      </c>
      <c r="H350" s="275" t="s">
        <v>34</v>
      </c>
      <c r="I350" s="275" t="s">
        <v>1891</v>
      </c>
      <c r="J350" s="364" t="s">
        <v>106</v>
      </c>
      <c r="K350" s="364" t="s">
        <v>1878</v>
      </c>
      <c r="L350" s="364" t="s">
        <v>1892</v>
      </c>
      <c r="M350" s="364" t="s">
        <v>1880</v>
      </c>
      <c r="N350" s="364" t="s">
        <v>151</v>
      </c>
      <c r="O350" s="373">
        <f t="shared" ref="O350" si="1488">IF(N350="ALTA",5,IF(N350="MEDIO ALTA",4,IF(N350="MEDIA",3,IF(N350="MEDIO BAJA",2,IF(N350="BAJA",1,0)))))</f>
        <v>2</v>
      </c>
      <c r="P350" s="364" t="s">
        <v>140</v>
      </c>
      <c r="Q350" s="373">
        <f t="shared" ref="Q350" si="1489">IF(P350="ALTO",5,IF(P350="MEDIO ALTO",4,IF(P350="MEDIO",3,IF(P350="MEDIO BAJO",2,IF(P350="BAJO",1,0)))))</f>
        <v>5</v>
      </c>
      <c r="R350" s="373">
        <f t="shared" si="1421"/>
        <v>10</v>
      </c>
      <c r="S350" s="162" t="s">
        <v>326</v>
      </c>
      <c r="T350" s="334">
        <f t="shared" si="1401"/>
        <v>2</v>
      </c>
      <c r="U350" s="356">
        <f t="shared" si="1406"/>
        <v>2</v>
      </c>
      <c r="V350" s="356">
        <f t="shared" si="1462"/>
        <v>1.2</v>
      </c>
      <c r="W350" s="275" t="s">
        <v>1893</v>
      </c>
      <c r="X350" s="364">
        <f t="shared" ref="X350" si="1490">IF(S350="No_existen",5*$X$10,Y350*$X$10)</f>
        <v>0.2</v>
      </c>
      <c r="Y350" s="368">
        <f t="shared" ref="Y350" si="1491">ROUND(AVERAGEIF(Z350:Z352,"&gt;0"),0)</f>
        <v>4</v>
      </c>
      <c r="Z350" s="335">
        <f t="shared" si="1402"/>
        <v>4</v>
      </c>
      <c r="AA350" s="275" t="s">
        <v>330</v>
      </c>
      <c r="AB350" s="275"/>
      <c r="AC350" s="368">
        <f t="shared" ref="AC350" si="1492">IF(S350="No_existen",5*$AC$10,AD350*$AC$10)</f>
        <v>0.15</v>
      </c>
      <c r="AD350" s="356">
        <f t="shared" ref="AD350" si="1493">ROUND(AVERAGEIF(AE350:AE352,"&gt;0"),0)</f>
        <v>1</v>
      </c>
      <c r="AE350" s="336">
        <f t="shared" si="1403"/>
        <v>1</v>
      </c>
      <c r="AF350" s="275" t="s">
        <v>307</v>
      </c>
      <c r="AG350" s="275" t="s">
        <v>1894</v>
      </c>
      <c r="AH350" s="368">
        <f t="shared" ref="AH350" si="1494">IF(S350="No_existen",5*$AH$10,AI350*$AH$10)</f>
        <v>0.1</v>
      </c>
      <c r="AI350" s="356">
        <f t="shared" ref="AI350" si="1495">ROUND(AVERAGEIF(AJ350:AJ352,"&gt;0"),0)</f>
        <v>1</v>
      </c>
      <c r="AJ350" s="336">
        <f t="shared" si="1404"/>
        <v>1</v>
      </c>
      <c r="AK350" s="275" t="s">
        <v>304</v>
      </c>
      <c r="AL350" s="275" t="s">
        <v>311</v>
      </c>
      <c r="AM350" s="368">
        <f t="shared" ref="AM350" si="1496">IF(S350="No_existen",5*$AM$10,AN350*$AM$10)</f>
        <v>0.1</v>
      </c>
      <c r="AN350" s="356">
        <f t="shared" ref="AN350" si="1497">ROUND(AVERAGEIF(AO350:AO352,"&gt;0"),0)</f>
        <v>1</v>
      </c>
      <c r="AO350" s="336">
        <f t="shared" si="1414"/>
        <v>1</v>
      </c>
      <c r="AP350" s="275" t="s">
        <v>592</v>
      </c>
      <c r="AQ350" s="356">
        <f t="shared" ref="AQ350" si="1498">ROUND(AVERAGE(U350,Y350,AD350,AI350,AN350),0)</f>
        <v>2</v>
      </c>
      <c r="AR350" s="356" t="str">
        <f t="shared" ref="AR350" si="1499">IF(AQ350&lt;1.5,"FUERTE",IF(AND(AQ350&gt;=1.5,AQ350&lt;2.5),"ACEPTABLE",IF(AQ350&gt;=5,"INEXISTENTE","DÉBIL")))</f>
        <v>ACEPTABLE</v>
      </c>
      <c r="AS350" s="357">
        <f t="shared" ref="AS350" si="1500">IF(R350=0,0,ROUND((R350*AQ350),0))</f>
        <v>20</v>
      </c>
      <c r="AT350" s="358" t="str">
        <f t="shared" ref="AT350" si="1501">IF(AS350&gt;=36,"GRAVE", IF(AS350&lt;=10, "LEVE", "MODERADO"))</f>
        <v>MODERADO</v>
      </c>
      <c r="AU350" s="366" t="s">
        <v>1895</v>
      </c>
      <c r="AV350" s="367">
        <v>0.1</v>
      </c>
      <c r="AW350" s="275" t="s">
        <v>91</v>
      </c>
      <c r="AX350" s="275" t="s">
        <v>1896</v>
      </c>
      <c r="AY350" s="159">
        <v>45275</v>
      </c>
      <c r="AZ350" s="159"/>
      <c r="BA350" s="164"/>
      <c r="XAO350" s="314"/>
      <c r="XAP350" s="314"/>
      <c r="XAQ350" s="263"/>
      <c r="XAR350" s="312"/>
      <c r="XAS350" s="263"/>
      <c r="XAT350" s="314"/>
      <c r="XAU350" s="314"/>
      <c r="XAV350" s="314"/>
      <c r="XAW350" s="315"/>
      <c r="XAX350" s="314"/>
      <c r="XAY350" s="314"/>
      <c r="XAZ350" s="314"/>
      <c r="XBA350" s="314"/>
      <c r="XBB350" s="314"/>
      <c r="XBC350" s="314"/>
      <c r="XBD350" s="281"/>
      <c r="XBE350" s="316"/>
      <c r="XBF350" s="317"/>
      <c r="XBG350" s="314"/>
      <c r="XBH350" s="314"/>
      <c r="XBI350" s="314"/>
      <c r="XBJ350" s="314"/>
      <c r="XBK350" s="263"/>
      <c r="XBL350" s="312"/>
      <c r="XBM350" s="263"/>
      <c r="XBN350" s="314"/>
      <c r="XBO350" s="314"/>
      <c r="XBP350" s="314"/>
      <c r="XBQ350" s="315"/>
      <c r="XBR350" s="314"/>
      <c r="XBS350" s="314"/>
      <c r="XBT350" s="314"/>
      <c r="XBU350" s="314"/>
      <c r="XBV350" s="314"/>
      <c r="XBW350" s="281"/>
      <c r="XBX350" s="317"/>
      <c r="XBY350" s="314"/>
      <c r="XBZ350" s="314"/>
      <c r="XCA350" s="318"/>
      <c r="XCB350" s="312"/>
      <c r="XCC350" s="314"/>
      <c r="XCD350" s="314"/>
      <c r="XCE350" s="263"/>
      <c r="XCF350" s="312"/>
      <c r="XCG350" s="263"/>
      <c r="XCH350" s="314"/>
      <c r="XCI350" s="314"/>
      <c r="XCJ350" s="314"/>
      <c r="XCK350" s="315"/>
      <c r="XCL350" s="314"/>
      <c r="XCM350" s="314"/>
      <c r="XCN350" s="314"/>
      <c r="XCO350" s="314"/>
      <c r="XCP350" s="314"/>
      <c r="XCQ350" s="317"/>
      <c r="XCR350" s="314"/>
      <c r="XCS350" s="318"/>
      <c r="XCT350" s="286"/>
      <c r="XCW350" s="314"/>
      <c r="XCX350" s="314"/>
      <c r="XCY350" s="263"/>
      <c r="XCZ350" s="312"/>
      <c r="XDA350" s="263"/>
      <c r="XDB350" s="314"/>
      <c r="XDC350" s="314"/>
      <c r="XDD350" s="314"/>
      <c r="XDE350" s="315"/>
      <c r="XDF350" s="314"/>
      <c r="XDG350" s="314"/>
      <c r="XDH350" s="314"/>
      <c r="XDI350" s="314"/>
      <c r="XDJ350" s="314"/>
      <c r="XDK350" s="314"/>
      <c r="XDL350" s="286"/>
      <c r="XDQ350" s="314"/>
      <c r="XDR350" s="314"/>
      <c r="XDS350" s="263"/>
      <c r="XDT350" s="312"/>
      <c r="XDU350" s="263"/>
      <c r="XDV350" s="314"/>
      <c r="XDW350" s="314"/>
      <c r="XDX350" s="314"/>
      <c r="XDY350" s="315"/>
      <c r="XDZ350" s="314"/>
      <c r="XEA350" s="314"/>
      <c r="XEB350" s="314"/>
      <c r="XEC350" s="314"/>
      <c r="XED350" s="314"/>
      <c r="XEE350" s="286"/>
      <c r="XEK350" s="314"/>
      <c r="XEL350" s="314"/>
      <c r="XEM350" s="263"/>
      <c r="XEN350" s="312"/>
      <c r="XEO350" s="263"/>
      <c r="XEP350" s="314"/>
      <c r="XEQ350" s="314"/>
      <c r="XER350" s="314"/>
      <c r="XES350" s="315"/>
      <c r="XET350" s="314"/>
      <c r="XEU350" s="314"/>
      <c r="XEV350" s="314"/>
      <c r="XEW350" s="314"/>
      <c r="XEX350" s="314"/>
    </row>
    <row r="351" spans="1:53 16265:16378" ht="40.5" hidden="1" customHeight="1" x14ac:dyDescent="0.2">
      <c r="A351" s="362"/>
      <c r="B351" s="363"/>
      <c r="C351" s="356"/>
      <c r="D351" s="366"/>
      <c r="E351" s="356"/>
      <c r="F351" s="364"/>
      <c r="G351" s="275"/>
      <c r="H351" s="275"/>
      <c r="I351" s="275"/>
      <c r="J351" s="364"/>
      <c r="K351" s="364"/>
      <c r="L351" s="364"/>
      <c r="M351" s="364"/>
      <c r="N351" s="364"/>
      <c r="O351" s="373"/>
      <c r="P351" s="364"/>
      <c r="Q351" s="373"/>
      <c r="R351" s="373"/>
      <c r="S351" s="162"/>
      <c r="T351" s="334">
        <f t="shared" si="1401"/>
        <v>0</v>
      </c>
      <c r="U351" s="356"/>
      <c r="V351" s="356"/>
      <c r="W351" s="275"/>
      <c r="X351" s="364"/>
      <c r="Y351" s="368"/>
      <c r="Z351" s="335">
        <f t="shared" si="1402"/>
        <v>0</v>
      </c>
      <c r="AA351" s="275"/>
      <c r="AB351" s="275"/>
      <c r="AC351" s="368"/>
      <c r="AD351" s="356"/>
      <c r="AE351" s="336">
        <f t="shared" si="1403"/>
        <v>0</v>
      </c>
      <c r="AF351" s="275"/>
      <c r="AG351" s="275"/>
      <c r="AH351" s="368"/>
      <c r="AI351" s="356"/>
      <c r="AJ351" s="336">
        <f t="shared" si="1404"/>
        <v>0</v>
      </c>
      <c r="AK351" s="275"/>
      <c r="AL351" s="275"/>
      <c r="AM351" s="368"/>
      <c r="AN351" s="356"/>
      <c r="AO351" s="336">
        <f t="shared" si="1414"/>
        <v>0</v>
      </c>
      <c r="AP351" s="275"/>
      <c r="AQ351" s="356"/>
      <c r="AR351" s="356"/>
      <c r="AS351" s="357"/>
      <c r="AT351" s="358"/>
      <c r="AU351" s="366"/>
      <c r="AV351" s="366"/>
      <c r="AW351" s="275"/>
      <c r="AX351" s="275"/>
      <c r="AY351" s="159"/>
      <c r="AZ351" s="159"/>
      <c r="BA351" s="164"/>
      <c r="XAO351" s="314"/>
      <c r="XAP351" s="314"/>
      <c r="XAQ351" s="263"/>
      <c r="XAR351" s="312"/>
      <c r="XAS351" s="263"/>
      <c r="XAT351" s="314"/>
      <c r="XAU351" s="314"/>
      <c r="XAV351" s="314"/>
      <c r="XAW351" s="315"/>
      <c r="XAX351" s="314"/>
      <c r="XAY351" s="314"/>
      <c r="XAZ351" s="314"/>
      <c r="XBA351" s="314"/>
      <c r="XBB351" s="314"/>
      <c r="XBC351" s="314"/>
      <c r="XBD351" s="281"/>
      <c r="XBE351" s="316"/>
      <c r="XBF351" s="317"/>
      <c r="XBG351" s="314"/>
      <c r="XBH351" s="314"/>
      <c r="XBI351" s="314"/>
      <c r="XBJ351" s="314"/>
      <c r="XBK351" s="263"/>
      <c r="XBL351" s="312"/>
      <c r="XBM351" s="263"/>
      <c r="XBN351" s="314"/>
      <c r="XBO351" s="314"/>
      <c r="XBP351" s="314"/>
      <c r="XBQ351" s="315"/>
      <c r="XBR351" s="314"/>
      <c r="XBS351" s="314"/>
      <c r="XBT351" s="314"/>
      <c r="XBU351" s="314"/>
      <c r="XBV351" s="314"/>
      <c r="XBW351" s="281"/>
      <c r="XBX351" s="317"/>
      <c r="XBY351" s="314"/>
      <c r="XBZ351" s="314"/>
      <c r="XCA351" s="318"/>
      <c r="XCB351" s="312"/>
      <c r="XCC351" s="314"/>
      <c r="XCD351" s="314"/>
      <c r="XCE351" s="263"/>
      <c r="XCF351" s="312"/>
      <c r="XCG351" s="263"/>
      <c r="XCH351" s="314"/>
      <c r="XCI351" s="314"/>
      <c r="XCJ351" s="314"/>
      <c r="XCK351" s="315"/>
      <c r="XCL351" s="314"/>
      <c r="XCM351" s="314"/>
      <c r="XCN351" s="314"/>
      <c r="XCO351" s="314"/>
      <c r="XCP351" s="314"/>
      <c r="XCQ351" s="317"/>
      <c r="XCR351" s="314"/>
      <c r="XCS351" s="318"/>
      <c r="XCT351" s="286"/>
      <c r="XCW351" s="314"/>
      <c r="XCX351" s="314"/>
      <c r="XCY351" s="263"/>
      <c r="XCZ351" s="312"/>
      <c r="XDA351" s="263"/>
      <c r="XDB351" s="314"/>
      <c r="XDC351" s="314"/>
      <c r="XDD351" s="314"/>
      <c r="XDE351" s="315"/>
      <c r="XDF351" s="314"/>
      <c r="XDG351" s="314"/>
      <c r="XDH351" s="314"/>
      <c r="XDI351" s="314"/>
      <c r="XDJ351" s="314"/>
      <c r="XDK351" s="314"/>
      <c r="XDL351" s="286"/>
      <c r="XDQ351" s="314"/>
      <c r="XDR351" s="314"/>
      <c r="XDS351" s="263"/>
      <c r="XDT351" s="312"/>
      <c r="XDU351" s="263"/>
      <c r="XDV351" s="314"/>
      <c r="XDW351" s="314"/>
      <c r="XDX351" s="314"/>
      <c r="XDY351" s="315"/>
      <c r="XDZ351" s="314"/>
      <c r="XEA351" s="314"/>
      <c r="XEB351" s="314"/>
      <c r="XEC351" s="314"/>
      <c r="XED351" s="314"/>
      <c r="XEE351" s="286"/>
      <c r="XEK351" s="314"/>
      <c r="XEL351" s="314"/>
      <c r="XEM351" s="263"/>
      <c r="XEN351" s="312"/>
      <c r="XEO351" s="263"/>
      <c r="XEP351" s="314"/>
      <c r="XEQ351" s="314"/>
      <c r="XER351" s="314"/>
      <c r="XES351" s="315"/>
      <c r="XET351" s="314"/>
      <c r="XEU351" s="314"/>
      <c r="XEV351" s="314"/>
      <c r="XEW351" s="314"/>
      <c r="XEX351" s="314"/>
    </row>
    <row r="352" spans="1:53 16265:16378" ht="40.5" hidden="1" customHeight="1" x14ac:dyDescent="0.2">
      <c r="A352" s="362"/>
      <c r="B352" s="363"/>
      <c r="C352" s="356"/>
      <c r="D352" s="366"/>
      <c r="E352" s="356"/>
      <c r="F352" s="364"/>
      <c r="G352" s="275"/>
      <c r="H352" s="275"/>
      <c r="I352" s="275"/>
      <c r="J352" s="364"/>
      <c r="K352" s="364"/>
      <c r="L352" s="364"/>
      <c r="M352" s="364"/>
      <c r="N352" s="364"/>
      <c r="O352" s="373"/>
      <c r="P352" s="364"/>
      <c r="Q352" s="373"/>
      <c r="R352" s="373"/>
      <c r="S352" s="162"/>
      <c r="T352" s="334">
        <f t="shared" si="1401"/>
        <v>0</v>
      </c>
      <c r="U352" s="356"/>
      <c r="V352" s="356"/>
      <c r="W352" s="275"/>
      <c r="X352" s="364"/>
      <c r="Y352" s="368"/>
      <c r="Z352" s="335">
        <f t="shared" si="1402"/>
        <v>0</v>
      </c>
      <c r="AA352" s="275"/>
      <c r="AB352" s="275"/>
      <c r="AC352" s="368"/>
      <c r="AD352" s="356"/>
      <c r="AE352" s="336">
        <f t="shared" si="1403"/>
        <v>0</v>
      </c>
      <c r="AF352" s="275"/>
      <c r="AG352" s="275"/>
      <c r="AH352" s="368"/>
      <c r="AI352" s="356"/>
      <c r="AJ352" s="336">
        <f t="shared" si="1404"/>
        <v>0</v>
      </c>
      <c r="AK352" s="275"/>
      <c r="AL352" s="275"/>
      <c r="AM352" s="368"/>
      <c r="AN352" s="356"/>
      <c r="AO352" s="336">
        <f t="shared" si="1414"/>
        <v>0</v>
      </c>
      <c r="AP352" s="275"/>
      <c r="AQ352" s="356"/>
      <c r="AR352" s="356"/>
      <c r="AS352" s="357"/>
      <c r="AT352" s="358"/>
      <c r="AU352" s="366"/>
      <c r="AV352" s="366"/>
      <c r="AW352" s="275"/>
      <c r="AX352" s="275"/>
      <c r="AY352" s="159"/>
      <c r="AZ352" s="159"/>
      <c r="BA352" s="164"/>
      <c r="XAO352" s="314"/>
      <c r="XAP352" s="314"/>
      <c r="XAQ352" s="263"/>
      <c r="XAR352" s="312"/>
      <c r="XAS352" s="263"/>
      <c r="XAT352" s="314"/>
      <c r="XAU352" s="314"/>
      <c r="XAV352" s="314"/>
      <c r="XAW352" s="315"/>
      <c r="XAX352" s="314"/>
      <c r="XAY352" s="314"/>
      <c r="XAZ352" s="314"/>
      <c r="XBA352" s="314"/>
      <c r="XBB352" s="314"/>
      <c r="XBC352" s="314"/>
      <c r="XBD352" s="281"/>
      <c r="XBE352" s="316"/>
      <c r="XBF352" s="317"/>
      <c r="XBG352" s="314"/>
      <c r="XBH352" s="314"/>
      <c r="XBI352" s="314"/>
      <c r="XBJ352" s="314"/>
      <c r="XBK352" s="263"/>
      <c r="XBL352" s="312"/>
      <c r="XBM352" s="263"/>
      <c r="XBN352" s="314"/>
      <c r="XBO352" s="314"/>
      <c r="XBP352" s="314"/>
      <c r="XBQ352" s="315"/>
      <c r="XBR352" s="314"/>
      <c r="XBS352" s="314"/>
      <c r="XBT352" s="314"/>
      <c r="XBU352" s="314"/>
      <c r="XBV352" s="314"/>
      <c r="XBW352" s="281"/>
      <c r="XBX352" s="317"/>
      <c r="XBY352" s="314"/>
      <c r="XBZ352" s="314"/>
      <c r="XCA352" s="318"/>
      <c r="XCB352" s="312"/>
      <c r="XCC352" s="314"/>
      <c r="XCD352" s="314"/>
      <c r="XCE352" s="263"/>
      <c r="XCF352" s="312"/>
      <c r="XCG352" s="263"/>
      <c r="XCH352" s="314"/>
      <c r="XCI352" s="314"/>
      <c r="XCJ352" s="314"/>
      <c r="XCK352" s="315"/>
      <c r="XCL352" s="314"/>
      <c r="XCM352" s="314"/>
      <c r="XCN352" s="314"/>
      <c r="XCO352" s="314"/>
      <c r="XCP352" s="314"/>
      <c r="XCQ352" s="317"/>
      <c r="XCR352" s="314"/>
      <c r="XCS352" s="318"/>
      <c r="XCT352" s="286"/>
      <c r="XCW352" s="314"/>
      <c r="XCX352" s="314"/>
      <c r="XCY352" s="263"/>
      <c r="XCZ352" s="312"/>
      <c r="XDA352" s="263"/>
      <c r="XDB352" s="314"/>
      <c r="XDC352" s="314"/>
      <c r="XDD352" s="314"/>
      <c r="XDE352" s="315"/>
      <c r="XDF352" s="314"/>
      <c r="XDG352" s="314"/>
      <c r="XDH352" s="314"/>
      <c r="XDI352" s="314"/>
      <c r="XDJ352" s="314"/>
      <c r="XDK352" s="314"/>
      <c r="XDL352" s="286"/>
      <c r="XDQ352" s="314"/>
      <c r="XDR352" s="314"/>
      <c r="XDS352" s="263"/>
      <c r="XDT352" s="312"/>
      <c r="XDU352" s="263"/>
      <c r="XDV352" s="314"/>
      <c r="XDW352" s="314"/>
      <c r="XDX352" s="314"/>
      <c r="XDY352" s="315"/>
      <c r="XDZ352" s="314"/>
      <c r="XEA352" s="314"/>
      <c r="XEB352" s="314"/>
      <c r="XEC352" s="314"/>
      <c r="XED352" s="314"/>
      <c r="XEE352" s="286"/>
      <c r="XEK352" s="314"/>
      <c r="XEL352" s="314"/>
      <c r="XEM352" s="263"/>
      <c r="XEN352" s="312"/>
      <c r="XEO352" s="263"/>
      <c r="XEP352" s="314"/>
      <c r="XEQ352" s="314"/>
      <c r="XER352" s="314"/>
      <c r="XES352" s="315"/>
      <c r="XET352" s="314"/>
      <c r="XEU352" s="314"/>
      <c r="XEV352" s="314"/>
      <c r="XEW352" s="314"/>
      <c r="XEX352" s="314"/>
    </row>
    <row r="353" spans="1:53 16265:16378" ht="40.5" hidden="1" customHeight="1" x14ac:dyDescent="0.2">
      <c r="A353" s="362">
        <v>115</v>
      </c>
      <c r="B353" s="363" t="s">
        <v>261</v>
      </c>
      <c r="C353" s="356" t="str">
        <f>+VLOOKUP(B353,$A$770:$B$812,2,0)</f>
        <v>MARCELA BOTERO ARBELAEZ</v>
      </c>
      <c r="D353" s="366" t="s">
        <v>171</v>
      </c>
      <c r="E353" s="356" t="str">
        <f>IF(D353=$D$740,$E$740,IF(D353=$D$741,$E$741,IF(D353=$D$742,$E$742,IF(D353=$D$743,$E$743,IF(D353=$D$744,$E$744,IF(D353=$D$745,$E$745,IF(D353=$D$746,$E$746,IF(D353=$D$747,$E$747,IF(D353=$D$748,$E$748,IF(D353=$D$749,$E$749,IF(D353=VICERRECTORÍA_ACADÉMICA_,$BF$740,IF(D353=_VICERRECTORÍA_INVESTIGACIONES_INNOVACIÓN_Y_EXTENSIÓN_,$BF$741,IF(D353=PLANEACIÓN_,$BF$742,IF(D353=VICERRECTORÍA_ADMINISTRATIVA_FINANCIERA_,$BF$743,IF(D353=VICERRECTORÍA_RESPONSABILIDAD_SOCIAL_Y_BIENESTAR_UNIVERSITARIO_PDI,$BF$744)))))))))))))))</f>
        <v>Promover y facilitar la interacción con la sociedad contribuyendo a la satisfacción de sus demandas, mediante servicios especializados, programas de educación continuada y de proyección social.</v>
      </c>
      <c r="F353" s="364" t="s">
        <v>276</v>
      </c>
      <c r="G353" s="275" t="s">
        <v>271</v>
      </c>
      <c r="H353" s="275" t="s">
        <v>34</v>
      </c>
      <c r="I353" s="275" t="s">
        <v>2020</v>
      </c>
      <c r="J353" s="364" t="s">
        <v>143</v>
      </c>
      <c r="K353" s="364" t="s">
        <v>1734</v>
      </c>
      <c r="L353" s="364" t="s">
        <v>2021</v>
      </c>
      <c r="M353" s="364" t="s">
        <v>1736</v>
      </c>
      <c r="N353" s="364" t="s">
        <v>128</v>
      </c>
      <c r="O353" s="373">
        <f t="shared" ref="O353" si="1502">IF(N353="ALTA",5,IF(N353="MEDIO ALTA",4,IF(N353="MEDIA",3,IF(N353="MEDIO BAJA",2,IF(N353="BAJA",1,0)))))</f>
        <v>1</v>
      </c>
      <c r="P353" s="364" t="s">
        <v>141</v>
      </c>
      <c r="Q353" s="373">
        <f t="shared" ref="Q353" si="1503">IF(P353="ALTO",5,IF(P353="MEDIO ALTO",4,IF(P353="MEDIO",3,IF(P353="MEDIO BAJO",2,IF(P353="BAJO",1,0)))))</f>
        <v>3</v>
      </c>
      <c r="R353" s="373">
        <f t="shared" si="1421"/>
        <v>3</v>
      </c>
      <c r="S353" s="162" t="s">
        <v>326</v>
      </c>
      <c r="T353" s="334">
        <f t="shared" si="1401"/>
        <v>2</v>
      </c>
      <c r="U353" s="356">
        <f t="shared" si="1406"/>
        <v>2</v>
      </c>
      <c r="V353" s="356">
        <f t="shared" si="1462"/>
        <v>1.2</v>
      </c>
      <c r="W353" s="275" t="s">
        <v>2022</v>
      </c>
      <c r="X353" s="364">
        <f>IF(S353="No_existen",5*$X$10,Y353*$X$10)</f>
        <v>0.2</v>
      </c>
      <c r="Y353" s="368">
        <f t="shared" ref="Y353" si="1504">ROUND(AVERAGEIF(Z353:Z355,"&gt;0"),0)</f>
        <v>4</v>
      </c>
      <c r="Z353" s="335">
        <f t="shared" si="1402"/>
        <v>4</v>
      </c>
      <c r="AA353" s="275" t="s">
        <v>330</v>
      </c>
      <c r="AB353" s="275"/>
      <c r="AC353" s="368">
        <f t="shared" ref="AC353" si="1505">IF(S353="No_existen",5*$AC$10,AD353*$AC$10)</f>
        <v>0.15</v>
      </c>
      <c r="AD353" s="356">
        <f t="shared" ref="AD353" si="1506">ROUND(AVERAGEIF(AE353:AE355,"&gt;0"),0)</f>
        <v>1</v>
      </c>
      <c r="AE353" s="336">
        <f t="shared" si="1403"/>
        <v>1</v>
      </c>
      <c r="AF353" s="275" t="s">
        <v>307</v>
      </c>
      <c r="AG353" s="275" t="s">
        <v>1894</v>
      </c>
      <c r="AH353" s="368">
        <f t="shared" ref="AH353" si="1507">IF(S353="No_existen",5*$AH$10,AI353*$AH$10)</f>
        <v>0.1</v>
      </c>
      <c r="AI353" s="356">
        <f t="shared" ref="AI353" si="1508">ROUND(AVERAGEIF(AJ353:AJ355,"&gt;0"),0)</f>
        <v>1</v>
      </c>
      <c r="AJ353" s="336">
        <f t="shared" si="1404"/>
        <v>1</v>
      </c>
      <c r="AK353" s="275" t="s">
        <v>304</v>
      </c>
      <c r="AL353" s="275" t="s">
        <v>319</v>
      </c>
      <c r="AM353" s="368">
        <f t="shared" ref="AM353" si="1509">IF(S353="No_existen",5*$AM$10,AN353*$AM$10)</f>
        <v>0.1</v>
      </c>
      <c r="AN353" s="356">
        <f t="shared" ref="AN353" si="1510">ROUND(AVERAGEIF(AO353:AO355,"&gt;0"),0)</f>
        <v>1</v>
      </c>
      <c r="AO353" s="336">
        <f t="shared" si="1414"/>
        <v>1</v>
      </c>
      <c r="AP353" s="275" t="s">
        <v>592</v>
      </c>
      <c r="AQ353" s="356">
        <f t="shared" ref="AQ353" si="1511">ROUND(AVERAGE(U353,Y353,AD353,AI353,AN353),0)</f>
        <v>2</v>
      </c>
      <c r="AR353" s="356" t="str">
        <f t="shared" ref="AR353" si="1512">IF(AQ353&lt;1.5,"FUERTE",IF(AND(AQ353&gt;=1.5,AQ353&lt;2.5),"ACEPTABLE",IF(AQ353&gt;=5,"INEXISTENTE","DÉBIL")))</f>
        <v>ACEPTABLE</v>
      </c>
      <c r="AS353" s="357">
        <f t="shared" ref="AS353" si="1513">IF(R353=0,0,ROUND((R353*AQ353),0))</f>
        <v>6</v>
      </c>
      <c r="AT353" s="358" t="str">
        <f t="shared" ref="AT353" si="1514">IF(AS353&gt;=36,"GRAVE", IF(AS353&lt;=10, "LEVE", "MODERADO"))</f>
        <v>LEVE</v>
      </c>
      <c r="AU353" s="366" t="s">
        <v>2023</v>
      </c>
      <c r="AV353" s="367">
        <v>0</v>
      </c>
      <c r="AW353" s="275" t="s">
        <v>90</v>
      </c>
      <c r="AX353" s="275"/>
      <c r="AY353" s="159"/>
      <c r="AZ353" s="159"/>
      <c r="BA353" s="164"/>
      <c r="XAO353" s="314"/>
      <c r="XAP353" s="314"/>
      <c r="XAQ353" s="263"/>
      <c r="XAR353" s="312"/>
      <c r="XAS353" s="263"/>
      <c r="XAT353" s="314"/>
      <c r="XAU353" s="314"/>
      <c r="XAV353" s="314"/>
      <c r="XAW353" s="315"/>
      <c r="XAX353" s="314"/>
      <c r="XAY353" s="314"/>
      <c r="XAZ353" s="314"/>
      <c r="XBA353" s="314"/>
      <c r="XBB353" s="314"/>
      <c r="XBC353" s="314"/>
      <c r="XBD353" s="281"/>
      <c r="XBE353" s="316"/>
      <c r="XBF353" s="317"/>
      <c r="XBG353" s="314"/>
      <c r="XBH353" s="314"/>
      <c r="XBI353" s="314"/>
      <c r="XBJ353" s="314"/>
      <c r="XBK353" s="263"/>
      <c r="XBL353" s="312"/>
      <c r="XBM353" s="263"/>
      <c r="XBN353" s="314"/>
      <c r="XBO353" s="314"/>
      <c r="XBP353" s="314"/>
      <c r="XBQ353" s="315"/>
      <c r="XBR353" s="314"/>
      <c r="XBS353" s="314"/>
      <c r="XBT353" s="314"/>
      <c r="XBU353" s="314"/>
      <c r="XBV353" s="314"/>
      <c r="XBW353" s="281"/>
      <c r="XBX353" s="317"/>
      <c r="XBY353" s="314"/>
      <c r="XBZ353" s="314"/>
      <c r="XCA353" s="318"/>
      <c r="XCB353" s="312"/>
      <c r="XCC353" s="314"/>
      <c r="XCD353" s="314"/>
      <c r="XCE353" s="263"/>
      <c r="XCF353" s="312"/>
      <c r="XCG353" s="263"/>
      <c r="XCH353" s="314"/>
      <c r="XCI353" s="314"/>
      <c r="XCJ353" s="314"/>
      <c r="XCK353" s="315"/>
      <c r="XCL353" s="314"/>
      <c r="XCM353" s="314"/>
      <c r="XCN353" s="314"/>
      <c r="XCO353" s="314"/>
      <c r="XCP353" s="314"/>
      <c r="XCQ353" s="317"/>
      <c r="XCR353" s="314"/>
      <c r="XCS353" s="318"/>
      <c r="XCT353" s="286"/>
      <c r="XCW353" s="314"/>
      <c r="XCX353" s="314"/>
      <c r="XCY353" s="263"/>
      <c r="XCZ353" s="312"/>
      <c r="XDA353" s="263"/>
      <c r="XDB353" s="314"/>
      <c r="XDC353" s="314"/>
      <c r="XDD353" s="314"/>
      <c r="XDE353" s="315"/>
      <c r="XDF353" s="314"/>
      <c r="XDG353" s="314"/>
      <c r="XDH353" s="314"/>
      <c r="XDI353" s="314"/>
      <c r="XDJ353" s="314"/>
      <c r="XDK353" s="314"/>
      <c r="XDL353" s="286"/>
      <c r="XDQ353" s="314"/>
      <c r="XDR353" s="314"/>
      <c r="XDS353" s="263"/>
      <c r="XDT353" s="312"/>
      <c r="XDU353" s="263"/>
      <c r="XDV353" s="314"/>
      <c r="XDW353" s="314"/>
      <c r="XDX353" s="314"/>
      <c r="XDY353" s="315"/>
      <c r="XDZ353" s="314"/>
      <c r="XEA353" s="314"/>
      <c r="XEB353" s="314"/>
      <c r="XEC353" s="314"/>
      <c r="XED353" s="314"/>
      <c r="XEE353" s="286"/>
      <c r="XEK353" s="314"/>
      <c r="XEL353" s="314"/>
      <c r="XEM353" s="263"/>
      <c r="XEN353" s="312"/>
      <c r="XEO353" s="263"/>
      <c r="XEP353" s="314"/>
      <c r="XEQ353" s="314"/>
      <c r="XER353" s="314"/>
      <c r="XES353" s="315"/>
      <c r="XET353" s="314"/>
      <c r="XEU353" s="314"/>
      <c r="XEV353" s="314"/>
      <c r="XEW353" s="314"/>
      <c r="XEX353" s="314"/>
    </row>
    <row r="354" spans="1:53 16265:16378" ht="40.5" hidden="1" customHeight="1" x14ac:dyDescent="0.2">
      <c r="A354" s="362"/>
      <c r="B354" s="363"/>
      <c r="C354" s="356"/>
      <c r="D354" s="366"/>
      <c r="E354" s="356"/>
      <c r="F354" s="364"/>
      <c r="G354" s="275"/>
      <c r="H354" s="275"/>
      <c r="I354" s="161"/>
      <c r="J354" s="364"/>
      <c r="K354" s="364"/>
      <c r="L354" s="364"/>
      <c r="M354" s="364"/>
      <c r="N354" s="364"/>
      <c r="O354" s="373"/>
      <c r="P354" s="364"/>
      <c r="Q354" s="373"/>
      <c r="R354" s="373"/>
      <c r="S354" s="162" t="s">
        <v>327</v>
      </c>
      <c r="T354" s="334">
        <f t="shared" si="1401"/>
        <v>1</v>
      </c>
      <c r="U354" s="356"/>
      <c r="V354" s="356"/>
      <c r="W354" s="275" t="s">
        <v>2024</v>
      </c>
      <c r="X354" s="364"/>
      <c r="Y354" s="368"/>
      <c r="Z354" s="335">
        <f t="shared" si="1402"/>
        <v>4</v>
      </c>
      <c r="AA354" s="275" t="s">
        <v>330</v>
      </c>
      <c r="AB354" s="275"/>
      <c r="AC354" s="368"/>
      <c r="AD354" s="356"/>
      <c r="AE354" s="336">
        <f t="shared" si="1403"/>
        <v>1</v>
      </c>
      <c r="AF354" s="275" t="s">
        <v>307</v>
      </c>
      <c r="AG354" s="275" t="s">
        <v>1894</v>
      </c>
      <c r="AH354" s="368"/>
      <c r="AI354" s="356"/>
      <c r="AJ354" s="336">
        <f t="shared" si="1404"/>
        <v>1</v>
      </c>
      <c r="AK354" s="275" t="s">
        <v>304</v>
      </c>
      <c r="AL354" s="275" t="s">
        <v>319</v>
      </c>
      <c r="AM354" s="368"/>
      <c r="AN354" s="356"/>
      <c r="AO354" s="336">
        <f t="shared" si="1414"/>
        <v>1</v>
      </c>
      <c r="AP354" s="275" t="s">
        <v>592</v>
      </c>
      <c r="AQ354" s="356"/>
      <c r="AR354" s="356"/>
      <c r="AS354" s="357"/>
      <c r="AT354" s="358"/>
      <c r="AU354" s="366"/>
      <c r="AV354" s="366"/>
      <c r="AW354" s="275" t="s">
        <v>90</v>
      </c>
      <c r="AX354" s="275"/>
      <c r="AY354" s="159"/>
      <c r="AZ354" s="159"/>
      <c r="BA354" s="164"/>
      <c r="XAO354" s="314"/>
      <c r="XAP354" s="314"/>
      <c r="XAQ354" s="263"/>
      <c r="XAR354" s="312"/>
      <c r="XAS354" s="263"/>
      <c r="XAT354" s="314"/>
      <c r="XAU354" s="314"/>
      <c r="XAV354" s="314"/>
      <c r="XAW354" s="315"/>
      <c r="XAX354" s="314"/>
      <c r="XAY354" s="314"/>
      <c r="XAZ354" s="314"/>
      <c r="XBA354" s="314"/>
      <c r="XBB354" s="314"/>
      <c r="XBC354" s="314"/>
      <c r="XBD354" s="281"/>
      <c r="XBE354" s="316"/>
      <c r="XBF354" s="317"/>
      <c r="XBG354" s="314"/>
      <c r="XBH354" s="314"/>
      <c r="XBI354" s="314"/>
      <c r="XBJ354" s="314"/>
      <c r="XBK354" s="263"/>
      <c r="XBL354" s="312"/>
      <c r="XBM354" s="263"/>
      <c r="XBN354" s="314"/>
      <c r="XBO354" s="314"/>
      <c r="XBP354" s="314"/>
      <c r="XBQ354" s="315"/>
      <c r="XBR354" s="314"/>
      <c r="XBS354" s="314"/>
      <c r="XBT354" s="314"/>
      <c r="XBU354" s="314"/>
      <c r="XBV354" s="314"/>
      <c r="XBW354" s="281"/>
      <c r="XBX354" s="317"/>
      <c r="XBY354" s="314"/>
      <c r="XBZ354" s="314"/>
      <c r="XCA354" s="318"/>
      <c r="XCB354" s="312"/>
      <c r="XCC354" s="314"/>
      <c r="XCD354" s="314"/>
      <c r="XCE354" s="263"/>
      <c r="XCF354" s="312"/>
      <c r="XCG354" s="263"/>
      <c r="XCH354" s="314"/>
      <c r="XCI354" s="314"/>
      <c r="XCJ354" s="314"/>
      <c r="XCK354" s="315"/>
      <c r="XCL354" s="314"/>
      <c r="XCM354" s="314"/>
      <c r="XCN354" s="314"/>
      <c r="XCO354" s="314"/>
      <c r="XCP354" s="314"/>
      <c r="XCQ354" s="317"/>
      <c r="XCR354" s="314"/>
      <c r="XCS354" s="318"/>
      <c r="XCT354" s="286"/>
      <c r="XCW354" s="314"/>
      <c r="XCX354" s="314"/>
      <c r="XCY354" s="263"/>
      <c r="XCZ354" s="312"/>
      <c r="XDA354" s="263"/>
      <c r="XDB354" s="314"/>
      <c r="XDC354" s="314"/>
      <c r="XDD354" s="314"/>
      <c r="XDE354" s="315"/>
      <c r="XDF354" s="314"/>
      <c r="XDG354" s="314"/>
      <c r="XDH354" s="314"/>
      <c r="XDI354" s="314"/>
      <c r="XDJ354" s="314"/>
      <c r="XDK354" s="314"/>
      <c r="XDL354" s="286"/>
      <c r="XDQ354" s="314"/>
      <c r="XDR354" s="314"/>
      <c r="XDS354" s="263"/>
      <c r="XDT354" s="312"/>
      <c r="XDU354" s="263"/>
      <c r="XDV354" s="314"/>
      <c r="XDW354" s="314"/>
      <c r="XDX354" s="314"/>
      <c r="XDY354" s="315"/>
      <c r="XDZ354" s="314"/>
      <c r="XEA354" s="314"/>
      <c r="XEB354" s="314"/>
      <c r="XEC354" s="314"/>
      <c r="XED354" s="314"/>
      <c r="XEE354" s="286"/>
      <c r="XEK354" s="314"/>
      <c r="XEL354" s="314"/>
      <c r="XEM354" s="263"/>
      <c r="XEN354" s="312"/>
      <c r="XEO354" s="263"/>
      <c r="XEP354" s="314"/>
      <c r="XEQ354" s="314"/>
      <c r="XER354" s="314"/>
      <c r="XES354" s="315"/>
      <c r="XET354" s="314"/>
      <c r="XEU354" s="314"/>
      <c r="XEV354" s="314"/>
      <c r="XEW354" s="314"/>
      <c r="XEX354" s="314"/>
    </row>
    <row r="355" spans="1:53 16265:16378" ht="40.5" hidden="1" customHeight="1" x14ac:dyDescent="0.2">
      <c r="A355" s="362"/>
      <c r="B355" s="363"/>
      <c r="C355" s="356"/>
      <c r="D355" s="366"/>
      <c r="E355" s="356"/>
      <c r="F355" s="364"/>
      <c r="G355" s="275"/>
      <c r="H355" s="275"/>
      <c r="I355" s="161"/>
      <c r="J355" s="364"/>
      <c r="K355" s="364"/>
      <c r="L355" s="364"/>
      <c r="M355" s="364"/>
      <c r="N355" s="364"/>
      <c r="O355" s="373"/>
      <c r="P355" s="364"/>
      <c r="Q355" s="373"/>
      <c r="R355" s="373"/>
      <c r="S355" s="162"/>
      <c r="T355" s="334">
        <f t="shared" si="1401"/>
        <v>0</v>
      </c>
      <c r="U355" s="356"/>
      <c r="V355" s="356"/>
      <c r="W355" s="275"/>
      <c r="X355" s="364"/>
      <c r="Y355" s="368"/>
      <c r="Z355" s="335">
        <f t="shared" si="1402"/>
        <v>0</v>
      </c>
      <c r="AA355" s="275"/>
      <c r="AB355" s="275"/>
      <c r="AC355" s="368"/>
      <c r="AD355" s="356"/>
      <c r="AE355" s="336">
        <f t="shared" si="1403"/>
        <v>0</v>
      </c>
      <c r="AF355" s="275"/>
      <c r="AG355" s="275"/>
      <c r="AH355" s="368"/>
      <c r="AI355" s="356"/>
      <c r="AJ355" s="336">
        <f t="shared" si="1404"/>
        <v>0</v>
      </c>
      <c r="AK355" s="275"/>
      <c r="AL355" s="275"/>
      <c r="AM355" s="368"/>
      <c r="AN355" s="356"/>
      <c r="AO355" s="336">
        <f t="shared" si="1414"/>
        <v>0</v>
      </c>
      <c r="AP355" s="275"/>
      <c r="AQ355" s="356"/>
      <c r="AR355" s="356"/>
      <c r="AS355" s="357"/>
      <c r="AT355" s="358"/>
      <c r="AU355" s="366"/>
      <c r="AV355" s="366"/>
      <c r="AW355" s="275" t="s">
        <v>90</v>
      </c>
      <c r="AX355" s="275"/>
      <c r="AY355" s="159"/>
      <c r="AZ355" s="159"/>
      <c r="BA355" s="164"/>
      <c r="XAO355" s="314"/>
      <c r="XAP355" s="314"/>
      <c r="XAQ355" s="263"/>
      <c r="XAR355" s="312"/>
      <c r="XAS355" s="263"/>
      <c r="XAT355" s="314"/>
      <c r="XAU355" s="314"/>
      <c r="XAV355" s="314"/>
      <c r="XAW355" s="315"/>
      <c r="XAX355" s="314"/>
      <c r="XAY355" s="314"/>
      <c r="XAZ355" s="314"/>
      <c r="XBA355" s="314"/>
      <c r="XBB355" s="314"/>
      <c r="XBC355" s="314"/>
      <c r="XBD355" s="281"/>
      <c r="XBE355" s="316"/>
      <c r="XBF355" s="317"/>
      <c r="XBG355" s="314"/>
      <c r="XBH355" s="314"/>
      <c r="XBI355" s="314"/>
      <c r="XBJ355" s="314"/>
      <c r="XBK355" s="263"/>
      <c r="XBL355" s="312"/>
      <c r="XBM355" s="263"/>
      <c r="XBN355" s="314"/>
      <c r="XBO355" s="314"/>
      <c r="XBP355" s="314"/>
      <c r="XBQ355" s="315"/>
      <c r="XBR355" s="314"/>
      <c r="XBS355" s="314"/>
      <c r="XBT355" s="314"/>
      <c r="XBU355" s="314"/>
      <c r="XBV355" s="314"/>
      <c r="XBW355" s="281"/>
      <c r="XBX355" s="317"/>
      <c r="XBY355" s="314"/>
      <c r="XBZ355" s="314"/>
      <c r="XCA355" s="318"/>
      <c r="XCB355" s="312"/>
      <c r="XCC355" s="314"/>
      <c r="XCD355" s="314"/>
      <c r="XCE355" s="263"/>
      <c r="XCF355" s="312"/>
      <c r="XCG355" s="263"/>
      <c r="XCH355" s="314"/>
      <c r="XCI355" s="314"/>
      <c r="XCJ355" s="314"/>
      <c r="XCK355" s="315"/>
      <c r="XCL355" s="314"/>
      <c r="XCM355" s="314"/>
      <c r="XCN355" s="314"/>
      <c r="XCO355" s="314"/>
      <c r="XCP355" s="314"/>
      <c r="XCQ355" s="317"/>
      <c r="XCR355" s="314"/>
      <c r="XCS355" s="318"/>
      <c r="XCT355" s="286"/>
      <c r="XCW355" s="314"/>
      <c r="XCX355" s="314"/>
      <c r="XCY355" s="263"/>
      <c r="XCZ355" s="312"/>
      <c r="XDA355" s="263"/>
      <c r="XDB355" s="314"/>
      <c r="XDC355" s="314"/>
      <c r="XDD355" s="314"/>
      <c r="XDE355" s="315"/>
      <c r="XDF355" s="314"/>
      <c r="XDG355" s="314"/>
      <c r="XDH355" s="314"/>
      <c r="XDI355" s="314"/>
      <c r="XDJ355" s="314"/>
      <c r="XDK355" s="314"/>
      <c r="XDL355" s="286"/>
      <c r="XDQ355" s="314"/>
      <c r="XDR355" s="314"/>
      <c r="XDS355" s="263"/>
      <c r="XDT355" s="312"/>
      <c r="XDU355" s="263"/>
      <c r="XDV355" s="314"/>
      <c r="XDW355" s="314"/>
      <c r="XDX355" s="314"/>
      <c r="XDY355" s="315"/>
      <c r="XDZ355" s="314"/>
      <c r="XEA355" s="314"/>
      <c r="XEB355" s="314"/>
      <c r="XEC355" s="314"/>
      <c r="XED355" s="314"/>
      <c r="XEE355" s="286"/>
      <c r="XEK355" s="314"/>
      <c r="XEL355" s="314"/>
      <c r="XEM355" s="263"/>
      <c r="XEN355" s="312"/>
      <c r="XEO355" s="263"/>
      <c r="XEP355" s="314"/>
      <c r="XEQ355" s="314"/>
      <c r="XER355" s="314"/>
      <c r="XES355" s="315"/>
      <c r="XET355" s="314"/>
      <c r="XEU355" s="314"/>
      <c r="XEV355" s="314"/>
      <c r="XEW355" s="314"/>
      <c r="XEX355" s="314"/>
    </row>
    <row r="356" spans="1:53 16265:16378" ht="40.5" hidden="1" customHeight="1" x14ac:dyDescent="0.2">
      <c r="A356" s="362">
        <v>116</v>
      </c>
      <c r="B356" s="363" t="s">
        <v>290</v>
      </c>
      <c r="C356" s="356" t="str">
        <f>+VLOOKUP(B356,$A$770:$B$812,2,0)</f>
        <v>ALVARO HERNAN RESTREPO VICTORIA</v>
      </c>
      <c r="D356" s="359" t="s">
        <v>171</v>
      </c>
      <c r="E356" s="356" t="str">
        <f>IF(D356=$D$740,$E$740,IF(D356=$D$741,$E$741,IF(D356=$D$742,$E$742,IF(D356=$D$743,$E$743,IF(D356=$D$744,$E$744,IF(D356=$D$745,$E$745,IF(D356=$D$746,$E$746,IF(D356=$D$747,$E$747,IF(D356=$D$748,$E$748,IF(D356=$D$749,$E$749,IF(D356=VICERRECTORÍA_ACADÉMICA_,$BF$740,IF(D356=_VICERRECTORÍA_INVESTIGACIONES_INNOVACIÓN_Y_EXTENSIÓN_,$BF$741,IF(D356=PLANEACIÓN_,$BF$742,IF(D356=VICERRECTORÍA_ADMINISTRATIVA_FINANCIERA_,$BF$743,IF(D356=VICERRECTORÍA_RESPONSABILIDAD_SOCIAL_Y_BIENESTAR_UNIVERSITARIO_PDI,$BF$744)))))))))))))))</f>
        <v>Promover y facilitar la interacción con la sociedad contribuyendo a la satisfacción de sus demandas, mediante servicios especializados, programas de educación continuada y de proyección social.</v>
      </c>
      <c r="F356" s="364" t="s">
        <v>276</v>
      </c>
      <c r="G356" s="275" t="s">
        <v>271</v>
      </c>
      <c r="H356" s="275" t="s">
        <v>37</v>
      </c>
      <c r="I356" s="162" t="s">
        <v>1453</v>
      </c>
      <c r="J356" s="364" t="s">
        <v>143</v>
      </c>
      <c r="K356" s="363" t="s">
        <v>1454</v>
      </c>
      <c r="L356" s="363" t="s">
        <v>1908</v>
      </c>
      <c r="M356" s="363" t="s">
        <v>1909</v>
      </c>
      <c r="N356" s="364" t="s">
        <v>128</v>
      </c>
      <c r="O356" s="365">
        <f>IF(N356="ALTA",5,IF(N356="MEDIO ALTA",4,IF(N356="MEDIA",3,IF(N356="MEDIO BAJA",2,IF(N356="BAJA",1,0)))))</f>
        <v>1</v>
      </c>
      <c r="P356" s="364" t="s">
        <v>141</v>
      </c>
      <c r="Q356" s="365">
        <f>IF(P356="ALTO",5,IF(P356="MEDIO ALTO",4,IF(P356="MEDIO",3,IF(P356="MEDIO BAJO",2,IF(P356="BAJO",1,0)))))</f>
        <v>3</v>
      </c>
      <c r="R356" s="365">
        <f>Q356*O356</f>
        <v>3</v>
      </c>
      <c r="S356" s="162" t="s">
        <v>327</v>
      </c>
      <c r="T356" s="334">
        <f t="shared" si="1401"/>
        <v>1</v>
      </c>
      <c r="U356" s="356">
        <f t="shared" si="1406"/>
        <v>1</v>
      </c>
      <c r="V356" s="356">
        <f t="shared" si="1462"/>
        <v>0.6</v>
      </c>
      <c r="W356" s="275" t="s">
        <v>1910</v>
      </c>
      <c r="X356" s="364">
        <f>IF(S356="No_existen",5*$X$10,Y356*$X$10)</f>
        <v>0.2</v>
      </c>
      <c r="Y356" s="368">
        <f t="shared" ref="Y356" si="1515">ROUND(AVERAGEIF(Z356:Z358,"&gt;0"),0)</f>
        <v>4</v>
      </c>
      <c r="Z356" s="335">
        <f t="shared" si="1402"/>
        <v>4</v>
      </c>
      <c r="AA356" s="275" t="s">
        <v>330</v>
      </c>
      <c r="AB356" s="275"/>
      <c r="AC356" s="368">
        <f t="shared" ref="AC356" si="1516">IF(S356="No_existen",5*$AC$10,AD356*$AC$10)</f>
        <v>0.44999999999999996</v>
      </c>
      <c r="AD356" s="356">
        <f t="shared" ref="AD356" si="1517">ROUND(AVERAGEIF(AE356:AE358,"&gt;0"),0)</f>
        <v>3</v>
      </c>
      <c r="AE356" s="336">
        <f t="shared" si="1403"/>
        <v>1</v>
      </c>
      <c r="AF356" s="275" t="s">
        <v>307</v>
      </c>
      <c r="AG356" s="275" t="s">
        <v>1911</v>
      </c>
      <c r="AH356" s="368">
        <f t="shared" ref="AH356" si="1518">IF(S356="No_existen",5*$AH$10,AI356*$AH$10)</f>
        <v>0.1</v>
      </c>
      <c r="AI356" s="356">
        <f t="shared" ref="AI356" si="1519">ROUND(AVERAGEIF(AJ356:AJ358,"&gt;0"),0)</f>
        <v>1</v>
      </c>
      <c r="AJ356" s="336">
        <f t="shared" si="1404"/>
        <v>1</v>
      </c>
      <c r="AK356" s="275" t="s">
        <v>304</v>
      </c>
      <c r="AL356" s="275" t="s">
        <v>311</v>
      </c>
      <c r="AM356" s="368">
        <f t="shared" ref="AM356" si="1520">IF(S356="No_existen",5*$AM$10,AN356*$AM$10)</f>
        <v>0.1</v>
      </c>
      <c r="AN356" s="356">
        <f t="shared" ref="AN356" si="1521">ROUND(AVERAGEIF(AO356:AO358,"&gt;0"),0)</f>
        <v>1</v>
      </c>
      <c r="AO356" s="336">
        <f t="shared" si="1414"/>
        <v>1</v>
      </c>
      <c r="AP356" s="275" t="s">
        <v>592</v>
      </c>
      <c r="AQ356" s="356">
        <f t="shared" ref="AQ356" si="1522">ROUND(AVERAGE(U356,Y356,AD356,AI356,AN356),0)</f>
        <v>2</v>
      </c>
      <c r="AR356" s="356" t="str">
        <f t="shared" ref="AR356" si="1523">IF(AQ356&lt;1.5,"FUERTE",IF(AND(AQ356&gt;=1.5,AQ356&lt;2.5),"ACEPTABLE",IF(AQ356&gt;=5,"INEXISTENTE","DÉBIL")))</f>
        <v>ACEPTABLE</v>
      </c>
      <c r="AS356" s="357">
        <f t="shared" ref="AS356" si="1524">IF(R356=0,0,ROUND((R356*AQ356),0))</f>
        <v>6</v>
      </c>
      <c r="AT356" s="358" t="str">
        <f t="shared" ref="AT356" si="1525">IF(AS356&gt;=36,"GRAVE", IF(AS356&lt;=10, "LEVE", "MODERADO"))</f>
        <v>LEVE</v>
      </c>
      <c r="AU356" s="363" t="s">
        <v>1912</v>
      </c>
      <c r="AV356" s="369">
        <v>0</v>
      </c>
      <c r="AW356" s="275" t="s">
        <v>90</v>
      </c>
      <c r="AX356" s="275"/>
      <c r="AY356" s="159"/>
      <c r="AZ356" s="159"/>
      <c r="BA356" s="344"/>
      <c r="XAO356" s="314"/>
      <c r="XAP356" s="314"/>
      <c r="XAQ356" s="263"/>
      <c r="XAR356" s="312"/>
      <c r="XAS356" s="263"/>
      <c r="XAT356" s="314"/>
      <c r="XAU356" s="314"/>
      <c r="XAV356" s="314"/>
      <c r="XAW356" s="315"/>
      <c r="XAX356" s="314"/>
      <c r="XAY356" s="314"/>
      <c r="XAZ356" s="314"/>
      <c r="XBA356" s="314"/>
      <c r="XBB356" s="314"/>
      <c r="XBC356" s="314"/>
      <c r="XBD356" s="281"/>
      <c r="XBE356" s="316"/>
      <c r="XBF356" s="317"/>
      <c r="XBG356" s="314"/>
      <c r="XBH356" s="314"/>
      <c r="XBI356" s="314"/>
      <c r="XBJ356" s="314"/>
      <c r="XBK356" s="263"/>
      <c r="XBL356" s="312"/>
      <c r="XBM356" s="263"/>
      <c r="XBN356" s="314"/>
      <c r="XBO356" s="314"/>
      <c r="XBP356" s="314"/>
      <c r="XBQ356" s="315"/>
      <c r="XBR356" s="314"/>
      <c r="XBS356" s="314"/>
      <c r="XBT356" s="314"/>
      <c r="XBU356" s="314"/>
      <c r="XBV356" s="314"/>
      <c r="XBW356" s="281"/>
      <c r="XBX356" s="317"/>
      <c r="XBY356" s="314"/>
      <c r="XBZ356" s="314"/>
      <c r="XCA356" s="318"/>
      <c r="XCB356" s="312"/>
      <c r="XCC356" s="314"/>
      <c r="XCD356" s="314"/>
      <c r="XCE356" s="263"/>
      <c r="XCF356" s="312"/>
      <c r="XCG356" s="263"/>
      <c r="XCH356" s="314"/>
      <c r="XCI356" s="314"/>
      <c r="XCJ356" s="314"/>
      <c r="XCK356" s="315"/>
      <c r="XCL356" s="314"/>
      <c r="XCM356" s="314"/>
      <c r="XCN356" s="314"/>
      <c r="XCO356" s="314"/>
      <c r="XCP356" s="314"/>
      <c r="XCQ356" s="317"/>
      <c r="XCR356" s="314"/>
      <c r="XCS356" s="318"/>
      <c r="XCT356" s="286"/>
      <c r="XCW356" s="314"/>
      <c r="XCX356" s="314"/>
      <c r="XCY356" s="263"/>
      <c r="XCZ356" s="312"/>
      <c r="XDA356" s="263"/>
      <c r="XDB356" s="314"/>
      <c r="XDC356" s="314"/>
      <c r="XDD356" s="314"/>
      <c r="XDE356" s="315"/>
      <c r="XDF356" s="314"/>
      <c r="XDG356" s="314"/>
      <c r="XDH356" s="314"/>
      <c r="XDI356" s="314"/>
      <c r="XDJ356" s="314"/>
      <c r="XDK356" s="314"/>
      <c r="XDL356" s="286"/>
      <c r="XDQ356" s="314"/>
      <c r="XDR356" s="314"/>
      <c r="XDS356" s="263"/>
      <c r="XDT356" s="312"/>
      <c r="XDU356" s="263"/>
      <c r="XDV356" s="314"/>
      <c r="XDW356" s="314"/>
      <c r="XDX356" s="314"/>
      <c r="XDY356" s="315"/>
      <c r="XDZ356" s="314"/>
      <c r="XEA356" s="314"/>
      <c r="XEB356" s="314"/>
      <c r="XEC356" s="314"/>
      <c r="XED356" s="314"/>
      <c r="XEE356" s="286"/>
      <c r="XEK356" s="314"/>
      <c r="XEL356" s="314"/>
      <c r="XEM356" s="263"/>
      <c r="XEN356" s="312"/>
      <c r="XEO356" s="263"/>
      <c r="XEP356" s="314"/>
      <c r="XEQ356" s="314"/>
      <c r="XER356" s="314"/>
      <c r="XES356" s="315"/>
      <c r="XET356" s="314"/>
      <c r="XEU356" s="314"/>
      <c r="XEV356" s="314"/>
      <c r="XEW356" s="314"/>
      <c r="XEX356" s="314"/>
    </row>
    <row r="357" spans="1:53 16265:16378" ht="40.5" hidden="1" customHeight="1" x14ac:dyDescent="0.2">
      <c r="A357" s="362"/>
      <c r="B357" s="363"/>
      <c r="C357" s="356"/>
      <c r="D357" s="359"/>
      <c r="E357" s="356"/>
      <c r="F357" s="364"/>
      <c r="G357" s="275" t="s">
        <v>271</v>
      </c>
      <c r="H357" s="275" t="s">
        <v>37</v>
      </c>
      <c r="I357" s="162" t="s">
        <v>1460</v>
      </c>
      <c r="J357" s="364"/>
      <c r="K357" s="363"/>
      <c r="L357" s="363"/>
      <c r="M357" s="363"/>
      <c r="N357" s="364"/>
      <c r="O357" s="365"/>
      <c r="P357" s="364"/>
      <c r="Q357" s="365"/>
      <c r="R357" s="365"/>
      <c r="S357" s="162" t="s">
        <v>327</v>
      </c>
      <c r="T357" s="334">
        <f t="shared" si="1401"/>
        <v>1</v>
      </c>
      <c r="U357" s="356"/>
      <c r="V357" s="356"/>
      <c r="W357" s="275" t="s">
        <v>1913</v>
      </c>
      <c r="X357" s="364"/>
      <c r="Y357" s="368"/>
      <c r="Z357" s="335">
        <f t="shared" si="1402"/>
        <v>4</v>
      </c>
      <c r="AA357" s="275" t="s">
        <v>330</v>
      </c>
      <c r="AB357" s="275"/>
      <c r="AC357" s="368"/>
      <c r="AD357" s="356"/>
      <c r="AE357" s="336">
        <f t="shared" si="1403"/>
        <v>4</v>
      </c>
      <c r="AF357" s="275" t="s">
        <v>306</v>
      </c>
      <c r="AG357" s="275"/>
      <c r="AH357" s="368"/>
      <c r="AI357" s="356"/>
      <c r="AJ357" s="336">
        <f t="shared" si="1404"/>
        <v>1</v>
      </c>
      <c r="AK357" s="275" t="s">
        <v>304</v>
      </c>
      <c r="AL357" s="275" t="s">
        <v>311</v>
      </c>
      <c r="AM357" s="368"/>
      <c r="AN357" s="356"/>
      <c r="AO357" s="336">
        <f t="shared" si="1414"/>
        <v>1</v>
      </c>
      <c r="AP357" s="275" t="s">
        <v>592</v>
      </c>
      <c r="AQ357" s="356"/>
      <c r="AR357" s="356"/>
      <c r="AS357" s="357"/>
      <c r="AT357" s="358"/>
      <c r="AU357" s="363"/>
      <c r="AV357" s="363"/>
      <c r="AW357" s="275" t="s">
        <v>90</v>
      </c>
      <c r="AX357" s="275"/>
      <c r="AY357" s="159"/>
      <c r="AZ357" s="159"/>
      <c r="BA357" s="344"/>
      <c r="XAO357" s="314"/>
      <c r="XAP357" s="314"/>
      <c r="XAQ357" s="263"/>
      <c r="XAR357" s="312"/>
      <c r="XAS357" s="263"/>
      <c r="XAT357" s="314"/>
      <c r="XAU357" s="314"/>
      <c r="XAV357" s="314"/>
      <c r="XAW357" s="315"/>
      <c r="XAX357" s="314"/>
      <c r="XAY357" s="314"/>
      <c r="XAZ357" s="314"/>
      <c r="XBA357" s="314"/>
      <c r="XBB357" s="314"/>
      <c r="XBC357" s="314"/>
      <c r="XBD357" s="281"/>
      <c r="XBE357" s="316"/>
      <c r="XBF357" s="317"/>
      <c r="XBG357" s="314"/>
      <c r="XBH357" s="314"/>
      <c r="XBI357" s="314"/>
      <c r="XBJ357" s="314"/>
      <c r="XBK357" s="263"/>
      <c r="XBL357" s="312"/>
      <c r="XBM357" s="263"/>
      <c r="XBN357" s="314"/>
      <c r="XBO357" s="314"/>
      <c r="XBP357" s="314"/>
      <c r="XBQ357" s="315"/>
      <c r="XBR357" s="314"/>
      <c r="XBS357" s="314"/>
      <c r="XBT357" s="314"/>
      <c r="XBU357" s="314"/>
      <c r="XBV357" s="314"/>
      <c r="XBW357" s="281"/>
      <c r="XBX357" s="317"/>
      <c r="XBY357" s="314"/>
      <c r="XBZ357" s="314"/>
      <c r="XCA357" s="318"/>
      <c r="XCB357" s="312"/>
      <c r="XCC357" s="314"/>
      <c r="XCD357" s="314"/>
      <c r="XCE357" s="263"/>
      <c r="XCF357" s="312"/>
      <c r="XCG357" s="263"/>
      <c r="XCH357" s="314"/>
      <c r="XCI357" s="314"/>
      <c r="XCJ357" s="314"/>
      <c r="XCK357" s="315"/>
      <c r="XCL357" s="314"/>
      <c r="XCM357" s="314"/>
      <c r="XCN357" s="314"/>
      <c r="XCO357" s="314"/>
      <c r="XCP357" s="314"/>
      <c r="XCQ357" s="317"/>
      <c r="XCR357" s="314"/>
      <c r="XCS357" s="318"/>
      <c r="XCT357" s="286"/>
      <c r="XCW357" s="314"/>
      <c r="XCX357" s="314"/>
      <c r="XCY357" s="263"/>
      <c r="XCZ357" s="312"/>
      <c r="XDA357" s="263"/>
      <c r="XDB357" s="314"/>
      <c r="XDC357" s="314"/>
      <c r="XDD357" s="314"/>
      <c r="XDE357" s="315"/>
      <c r="XDF357" s="314"/>
      <c r="XDG357" s="314"/>
      <c r="XDH357" s="314"/>
      <c r="XDI357" s="314"/>
      <c r="XDJ357" s="314"/>
      <c r="XDK357" s="314"/>
      <c r="XDL357" s="286"/>
      <c r="XDQ357" s="314"/>
      <c r="XDR357" s="314"/>
      <c r="XDS357" s="263"/>
      <c r="XDT357" s="312"/>
      <c r="XDU357" s="263"/>
      <c r="XDV357" s="314"/>
      <c r="XDW357" s="314"/>
      <c r="XDX357" s="314"/>
      <c r="XDY357" s="315"/>
      <c r="XDZ357" s="314"/>
      <c r="XEA357" s="314"/>
      <c r="XEB357" s="314"/>
      <c r="XEC357" s="314"/>
      <c r="XED357" s="314"/>
      <c r="XEE357" s="286"/>
      <c r="XEK357" s="314"/>
      <c r="XEL357" s="314"/>
      <c r="XEM357" s="263"/>
      <c r="XEN357" s="312"/>
      <c r="XEO357" s="263"/>
      <c r="XEP357" s="314"/>
      <c r="XEQ357" s="314"/>
      <c r="XER357" s="314"/>
      <c r="XES357" s="315"/>
      <c r="XET357" s="314"/>
      <c r="XEU357" s="314"/>
      <c r="XEV357" s="314"/>
      <c r="XEW357" s="314"/>
      <c r="XEX357" s="314"/>
    </row>
    <row r="358" spans="1:53 16265:16378" ht="40.5" hidden="1" customHeight="1" x14ac:dyDescent="0.2">
      <c r="A358" s="362"/>
      <c r="B358" s="363"/>
      <c r="C358" s="356"/>
      <c r="D358" s="359"/>
      <c r="E358" s="356"/>
      <c r="F358" s="364"/>
      <c r="G358" s="275" t="s">
        <v>271</v>
      </c>
      <c r="H358" s="275" t="s">
        <v>37</v>
      </c>
      <c r="I358" s="162" t="s">
        <v>1914</v>
      </c>
      <c r="J358" s="364"/>
      <c r="K358" s="363"/>
      <c r="L358" s="363"/>
      <c r="M358" s="363"/>
      <c r="N358" s="364"/>
      <c r="O358" s="365"/>
      <c r="P358" s="364"/>
      <c r="Q358" s="365"/>
      <c r="R358" s="365"/>
      <c r="S358" s="162" t="s">
        <v>327</v>
      </c>
      <c r="T358" s="334">
        <f t="shared" si="1401"/>
        <v>1</v>
      </c>
      <c r="U358" s="356"/>
      <c r="V358" s="356"/>
      <c r="W358" s="275" t="s">
        <v>1915</v>
      </c>
      <c r="X358" s="364"/>
      <c r="Y358" s="368"/>
      <c r="Z358" s="335">
        <f t="shared" si="1402"/>
        <v>4</v>
      </c>
      <c r="AA358" s="275" t="s">
        <v>330</v>
      </c>
      <c r="AB358" s="275"/>
      <c r="AC358" s="368"/>
      <c r="AD358" s="356"/>
      <c r="AE358" s="336">
        <f t="shared" si="1403"/>
        <v>4</v>
      </c>
      <c r="AF358" s="275" t="s">
        <v>306</v>
      </c>
      <c r="AG358" s="275"/>
      <c r="AH358" s="368"/>
      <c r="AI358" s="356"/>
      <c r="AJ358" s="336">
        <f t="shared" si="1404"/>
        <v>1</v>
      </c>
      <c r="AK358" s="275" t="s">
        <v>304</v>
      </c>
      <c r="AL358" s="275" t="s">
        <v>319</v>
      </c>
      <c r="AM358" s="368"/>
      <c r="AN358" s="356"/>
      <c r="AO358" s="336">
        <f t="shared" si="1414"/>
        <v>1</v>
      </c>
      <c r="AP358" s="275" t="s">
        <v>592</v>
      </c>
      <c r="AQ358" s="356"/>
      <c r="AR358" s="356"/>
      <c r="AS358" s="357"/>
      <c r="AT358" s="358"/>
      <c r="AU358" s="363"/>
      <c r="AV358" s="363"/>
      <c r="AW358" s="275" t="s">
        <v>90</v>
      </c>
      <c r="AX358" s="275"/>
      <c r="AY358" s="159"/>
      <c r="AZ358" s="159"/>
      <c r="BA358" s="344"/>
      <c r="XAO358" s="314"/>
      <c r="XAP358" s="314"/>
      <c r="XAQ358" s="263"/>
      <c r="XAR358" s="312"/>
      <c r="XAS358" s="263"/>
      <c r="XAT358" s="314"/>
      <c r="XAU358" s="314"/>
      <c r="XAV358" s="314"/>
      <c r="XAW358" s="315"/>
      <c r="XAX358" s="314"/>
      <c r="XAY358" s="314"/>
      <c r="XAZ358" s="314"/>
      <c r="XBA358" s="314"/>
      <c r="XBB358" s="314"/>
      <c r="XBC358" s="314"/>
      <c r="XBD358" s="281"/>
      <c r="XBE358" s="316"/>
      <c r="XBF358" s="317"/>
      <c r="XBG358" s="314"/>
      <c r="XBH358" s="314"/>
      <c r="XBI358" s="314"/>
      <c r="XBJ358" s="314"/>
      <c r="XBK358" s="263"/>
      <c r="XBL358" s="312"/>
      <c r="XBM358" s="263"/>
      <c r="XBN358" s="314"/>
      <c r="XBO358" s="314"/>
      <c r="XBP358" s="314"/>
      <c r="XBQ358" s="315"/>
      <c r="XBR358" s="314"/>
      <c r="XBS358" s="314"/>
      <c r="XBT358" s="314"/>
      <c r="XBU358" s="314"/>
      <c r="XBV358" s="314"/>
      <c r="XBW358" s="281"/>
      <c r="XBX358" s="317"/>
      <c r="XBY358" s="314"/>
      <c r="XBZ358" s="314"/>
      <c r="XCA358" s="318"/>
      <c r="XCB358" s="312"/>
      <c r="XCC358" s="314"/>
      <c r="XCD358" s="314"/>
      <c r="XCE358" s="263"/>
      <c r="XCF358" s="312"/>
      <c r="XCG358" s="263"/>
      <c r="XCH358" s="314"/>
      <c r="XCI358" s="314"/>
      <c r="XCJ358" s="314"/>
      <c r="XCK358" s="315"/>
      <c r="XCL358" s="314"/>
      <c r="XCM358" s="314"/>
      <c r="XCN358" s="314"/>
      <c r="XCO358" s="314"/>
      <c r="XCP358" s="314"/>
      <c r="XCQ358" s="317"/>
      <c r="XCR358" s="314"/>
      <c r="XCS358" s="318"/>
      <c r="XCT358" s="286"/>
      <c r="XCW358" s="314"/>
      <c r="XCX358" s="314"/>
      <c r="XCY358" s="263"/>
      <c r="XCZ358" s="312"/>
      <c r="XDA358" s="263"/>
      <c r="XDB358" s="314"/>
      <c r="XDC358" s="314"/>
      <c r="XDD358" s="314"/>
      <c r="XDE358" s="315"/>
      <c r="XDF358" s="314"/>
      <c r="XDG358" s="314"/>
      <c r="XDH358" s="314"/>
      <c r="XDI358" s="314"/>
      <c r="XDJ358" s="314"/>
      <c r="XDK358" s="314"/>
      <c r="XDL358" s="286"/>
      <c r="XDQ358" s="314"/>
      <c r="XDR358" s="314"/>
      <c r="XDS358" s="263"/>
      <c r="XDT358" s="312"/>
      <c r="XDU358" s="263"/>
      <c r="XDV358" s="314"/>
      <c r="XDW358" s="314"/>
      <c r="XDX358" s="314"/>
      <c r="XDY358" s="315"/>
      <c r="XDZ358" s="314"/>
      <c r="XEA358" s="314"/>
      <c r="XEB358" s="314"/>
      <c r="XEC358" s="314"/>
      <c r="XED358" s="314"/>
      <c r="XEE358" s="286"/>
      <c r="XEK358" s="314"/>
      <c r="XEL358" s="314"/>
      <c r="XEM358" s="263"/>
      <c r="XEN358" s="312"/>
      <c r="XEO358" s="263"/>
      <c r="XEP358" s="314"/>
      <c r="XEQ358" s="314"/>
      <c r="XER358" s="314"/>
      <c r="XES358" s="315"/>
      <c r="XET358" s="314"/>
      <c r="XEU358" s="314"/>
      <c r="XEV358" s="314"/>
      <c r="XEW358" s="314"/>
      <c r="XEX358" s="314"/>
    </row>
    <row r="359" spans="1:53 16265:16378" ht="40.5" hidden="1" customHeight="1" x14ac:dyDescent="0.2">
      <c r="A359" s="362">
        <v>117</v>
      </c>
      <c r="B359" s="363" t="s">
        <v>290</v>
      </c>
      <c r="C359" s="356" t="str">
        <f>+VLOOKUP(B359,$A$770:$B$812,2,0)</f>
        <v>ALVARO HERNAN RESTREPO VICTORIA</v>
      </c>
      <c r="D359" s="359" t="s">
        <v>171</v>
      </c>
      <c r="E359" s="356" t="str">
        <f>IF(D359=$D$740,$E$740,IF(D359=$D$741,$E$741,IF(D359=$D$742,$E$742,IF(D359=$D$743,$E$743,IF(D359=$D$744,$E$744,IF(D359=$D$745,$E$745,IF(D359=$D$746,$E$746,IF(D359=$D$747,$E$747,IF(D359=$D$748,$E$748,IF(D359=$D$749,$E$749,IF(D359=VICERRECTORÍA_ACADÉMICA_,$BF$740,IF(D359=_VICERRECTORÍA_INVESTIGACIONES_INNOVACIÓN_Y_EXTENSIÓN_,$BF$741,IF(D359=PLANEACIÓN_,$BF$742,IF(D359=VICERRECTORÍA_ADMINISTRATIVA_FINANCIERA_,$BF$743,IF(D359=VICERRECTORÍA_RESPONSABILIDAD_SOCIAL_Y_BIENESTAR_UNIVERSITARIO_PDI,$BF$744)))))))))))))))</f>
        <v>Promover y facilitar la interacción con la sociedad contribuyendo a la satisfacción de sus demandas, mediante servicios especializados, programas de educación continuada y de proyección social.</v>
      </c>
      <c r="F359" s="364" t="s">
        <v>276</v>
      </c>
      <c r="G359" s="275" t="s">
        <v>271</v>
      </c>
      <c r="H359" s="275" t="s">
        <v>37</v>
      </c>
      <c r="I359" s="162" t="s">
        <v>1916</v>
      </c>
      <c r="J359" s="364" t="s">
        <v>106</v>
      </c>
      <c r="K359" s="364" t="s">
        <v>1699</v>
      </c>
      <c r="L359" s="364" t="s">
        <v>1917</v>
      </c>
      <c r="M359" s="364" t="s">
        <v>1918</v>
      </c>
      <c r="N359" s="364" t="s">
        <v>128</v>
      </c>
      <c r="O359" s="365">
        <f>IF(N359="ALTA",5,IF(N359="MEDIO ALTA",4,IF(N359="MEDIA",3,IF(N359="MEDIO BAJA",2,IF(N359="BAJA",1,0)))))</f>
        <v>1</v>
      </c>
      <c r="P359" s="364" t="s">
        <v>141</v>
      </c>
      <c r="Q359" s="365">
        <f>IF(P359="ALTO",5,IF(P359="MEDIO ALTO",4,IF(P359="MEDIO",3,IF(P359="MEDIO BAJO",2,IF(P359="BAJO",1,0)))))</f>
        <v>3</v>
      </c>
      <c r="R359" s="365">
        <f>Q359*O359</f>
        <v>3</v>
      </c>
      <c r="S359" s="162" t="s">
        <v>327</v>
      </c>
      <c r="T359" s="334">
        <f t="shared" si="1401"/>
        <v>1</v>
      </c>
      <c r="U359" s="356">
        <f t="shared" si="1406"/>
        <v>2</v>
      </c>
      <c r="V359" s="356">
        <f t="shared" si="1462"/>
        <v>1.2</v>
      </c>
      <c r="W359" s="275" t="s">
        <v>1919</v>
      </c>
      <c r="X359" s="364">
        <f>IF(S359="No_existen",5*$X$10,Y359*$X$10)</f>
        <v>0.15000000000000002</v>
      </c>
      <c r="Y359" s="368">
        <f t="shared" ref="Y359" si="1526">ROUND(AVERAGEIF(Z359:Z361,"&gt;0"),0)</f>
        <v>3</v>
      </c>
      <c r="Z359" s="335">
        <f t="shared" si="1402"/>
        <v>2</v>
      </c>
      <c r="AA359" s="275" t="s">
        <v>331</v>
      </c>
      <c r="AB359" s="275"/>
      <c r="AC359" s="368">
        <f t="shared" ref="AC359" si="1527">IF(S359="No_existen",5*$AC$10,AD359*$AC$10)</f>
        <v>0.15</v>
      </c>
      <c r="AD359" s="356">
        <f t="shared" ref="AD359" si="1528">ROUND(AVERAGEIF(AE359:AE361,"&gt;0"),0)</f>
        <v>1</v>
      </c>
      <c r="AE359" s="336">
        <f t="shared" si="1403"/>
        <v>1</v>
      </c>
      <c r="AF359" s="275" t="s">
        <v>307</v>
      </c>
      <c r="AG359" s="275" t="s">
        <v>1765</v>
      </c>
      <c r="AH359" s="368">
        <f t="shared" ref="AH359" si="1529">IF(S359="No_existen",5*$AH$10,AI359*$AH$10)</f>
        <v>0.1</v>
      </c>
      <c r="AI359" s="356">
        <f t="shared" ref="AI359" si="1530">ROUND(AVERAGEIF(AJ359:AJ361,"&gt;0"),0)</f>
        <v>1</v>
      </c>
      <c r="AJ359" s="336">
        <f t="shared" si="1404"/>
        <v>1</v>
      </c>
      <c r="AK359" s="275" t="s">
        <v>304</v>
      </c>
      <c r="AL359" s="275" t="s">
        <v>318</v>
      </c>
      <c r="AM359" s="368">
        <f t="shared" ref="AM359" si="1531">IF(S359="No_existen",5*$AM$10,AN359*$AM$10)</f>
        <v>0.1</v>
      </c>
      <c r="AN359" s="356">
        <f t="shared" ref="AN359" si="1532">ROUND(AVERAGEIF(AO359:AO361,"&gt;0"),0)</f>
        <v>1</v>
      </c>
      <c r="AO359" s="336">
        <f t="shared" si="1414"/>
        <v>1</v>
      </c>
      <c r="AP359" s="275" t="s">
        <v>592</v>
      </c>
      <c r="AQ359" s="356">
        <f t="shared" ref="AQ359" si="1533">ROUND(AVERAGE(U359,Y359,AD359,AI359,AN359),0)</f>
        <v>2</v>
      </c>
      <c r="AR359" s="356" t="str">
        <f t="shared" ref="AR359" si="1534">IF(AQ359&lt;1.5,"FUERTE",IF(AND(AQ359&gt;=1.5,AQ359&lt;2.5),"ACEPTABLE",IF(AQ359&gt;=5,"INEXISTENTE","DÉBIL")))</f>
        <v>ACEPTABLE</v>
      </c>
      <c r="AS359" s="357">
        <f t="shared" ref="AS359" si="1535">IF(R359=0,0,ROUND((R359*AQ359),0))</f>
        <v>6</v>
      </c>
      <c r="AT359" s="358" t="str">
        <f t="shared" ref="AT359" si="1536">IF(AS359&gt;=36,"GRAVE", IF(AS359&lt;=10, "LEVE", "MODERADO"))</f>
        <v>LEVE</v>
      </c>
      <c r="AU359" s="366" t="s">
        <v>1920</v>
      </c>
      <c r="AV359" s="371">
        <v>0</v>
      </c>
      <c r="AW359" s="275" t="s">
        <v>90</v>
      </c>
      <c r="AX359" s="275"/>
      <c r="AY359" s="159"/>
      <c r="AZ359" s="159"/>
      <c r="BA359" s="344"/>
      <c r="XAO359" s="314"/>
      <c r="XAP359" s="314"/>
      <c r="XAQ359" s="263"/>
      <c r="XAR359" s="312"/>
      <c r="XAS359" s="263"/>
      <c r="XAT359" s="314"/>
      <c r="XAU359" s="314"/>
      <c r="XAV359" s="314"/>
      <c r="XAW359" s="315"/>
      <c r="XAX359" s="314"/>
      <c r="XAY359" s="314"/>
      <c r="XAZ359" s="314"/>
      <c r="XBA359" s="314"/>
      <c r="XBB359" s="314"/>
      <c r="XBC359" s="314"/>
      <c r="XBD359" s="281"/>
      <c r="XBE359" s="316"/>
      <c r="XBF359" s="317"/>
      <c r="XBG359" s="314"/>
      <c r="XBH359" s="314"/>
      <c r="XBI359" s="314"/>
      <c r="XBJ359" s="314"/>
      <c r="XBK359" s="263"/>
      <c r="XBL359" s="312"/>
      <c r="XBM359" s="263"/>
      <c r="XBN359" s="314"/>
      <c r="XBO359" s="314"/>
      <c r="XBP359" s="314"/>
      <c r="XBQ359" s="315"/>
      <c r="XBR359" s="314"/>
      <c r="XBS359" s="314"/>
      <c r="XBT359" s="314"/>
      <c r="XBU359" s="314"/>
      <c r="XBV359" s="314"/>
      <c r="XBW359" s="281"/>
      <c r="XBX359" s="317"/>
      <c r="XBY359" s="314"/>
      <c r="XBZ359" s="314"/>
      <c r="XCA359" s="318"/>
      <c r="XCB359" s="312"/>
      <c r="XCC359" s="314"/>
      <c r="XCD359" s="314"/>
      <c r="XCE359" s="263"/>
      <c r="XCF359" s="312"/>
      <c r="XCG359" s="263"/>
      <c r="XCH359" s="314"/>
      <c r="XCI359" s="314"/>
      <c r="XCJ359" s="314"/>
      <c r="XCK359" s="315"/>
      <c r="XCL359" s="314"/>
      <c r="XCM359" s="314"/>
      <c r="XCN359" s="314"/>
      <c r="XCO359" s="314"/>
      <c r="XCP359" s="314"/>
      <c r="XCQ359" s="317"/>
      <c r="XCR359" s="314"/>
      <c r="XCS359" s="318"/>
      <c r="XCT359" s="286"/>
      <c r="XCW359" s="314"/>
      <c r="XCX359" s="314"/>
      <c r="XCY359" s="263"/>
      <c r="XCZ359" s="312"/>
      <c r="XDA359" s="263"/>
      <c r="XDB359" s="314"/>
      <c r="XDC359" s="314"/>
      <c r="XDD359" s="314"/>
      <c r="XDE359" s="315"/>
      <c r="XDF359" s="314"/>
      <c r="XDG359" s="314"/>
      <c r="XDH359" s="314"/>
      <c r="XDI359" s="314"/>
      <c r="XDJ359" s="314"/>
      <c r="XDK359" s="314"/>
      <c r="XDL359" s="286"/>
      <c r="XDQ359" s="314"/>
      <c r="XDR359" s="314"/>
      <c r="XDS359" s="263"/>
      <c r="XDT359" s="312"/>
      <c r="XDU359" s="263"/>
      <c r="XDV359" s="314"/>
      <c r="XDW359" s="314"/>
      <c r="XDX359" s="314"/>
      <c r="XDY359" s="315"/>
      <c r="XDZ359" s="314"/>
      <c r="XEA359" s="314"/>
      <c r="XEB359" s="314"/>
      <c r="XEC359" s="314"/>
      <c r="XED359" s="314"/>
      <c r="XEE359" s="286"/>
      <c r="XEK359" s="314"/>
      <c r="XEL359" s="314"/>
      <c r="XEM359" s="263"/>
      <c r="XEN359" s="312"/>
      <c r="XEO359" s="263"/>
      <c r="XEP359" s="314"/>
      <c r="XEQ359" s="314"/>
      <c r="XER359" s="314"/>
      <c r="XES359" s="315"/>
      <c r="XET359" s="314"/>
      <c r="XEU359" s="314"/>
      <c r="XEV359" s="314"/>
      <c r="XEW359" s="314"/>
      <c r="XEX359" s="314"/>
    </row>
    <row r="360" spans="1:53 16265:16378" ht="40.5" hidden="1" customHeight="1" x14ac:dyDescent="0.2">
      <c r="A360" s="362"/>
      <c r="B360" s="363"/>
      <c r="C360" s="356"/>
      <c r="D360" s="359"/>
      <c r="E360" s="356"/>
      <c r="F360" s="364"/>
      <c r="G360" s="275"/>
      <c r="H360" s="275"/>
      <c r="I360" s="162"/>
      <c r="J360" s="364"/>
      <c r="K360" s="364"/>
      <c r="L360" s="364"/>
      <c r="M360" s="364"/>
      <c r="N360" s="364"/>
      <c r="O360" s="365"/>
      <c r="P360" s="364"/>
      <c r="Q360" s="365"/>
      <c r="R360" s="365"/>
      <c r="S360" s="162" t="s">
        <v>326</v>
      </c>
      <c r="T360" s="334">
        <f t="shared" si="1401"/>
        <v>2</v>
      </c>
      <c r="U360" s="356"/>
      <c r="V360" s="356"/>
      <c r="W360" s="275" t="s">
        <v>1921</v>
      </c>
      <c r="X360" s="364"/>
      <c r="Y360" s="368"/>
      <c r="Z360" s="335">
        <f t="shared" si="1402"/>
        <v>4</v>
      </c>
      <c r="AA360" s="275" t="s">
        <v>330</v>
      </c>
      <c r="AB360" s="275"/>
      <c r="AC360" s="368"/>
      <c r="AD360" s="356"/>
      <c r="AE360" s="336">
        <f t="shared" si="1403"/>
        <v>1</v>
      </c>
      <c r="AF360" s="275" t="s">
        <v>307</v>
      </c>
      <c r="AG360" s="275" t="s">
        <v>1911</v>
      </c>
      <c r="AH360" s="368"/>
      <c r="AI360" s="356"/>
      <c r="AJ360" s="336">
        <f t="shared" si="1404"/>
        <v>1</v>
      </c>
      <c r="AK360" s="275" t="s">
        <v>304</v>
      </c>
      <c r="AL360" s="275" t="s">
        <v>319</v>
      </c>
      <c r="AM360" s="368"/>
      <c r="AN360" s="356"/>
      <c r="AO360" s="336">
        <f t="shared" si="1414"/>
        <v>1</v>
      </c>
      <c r="AP360" s="275" t="s">
        <v>592</v>
      </c>
      <c r="AQ360" s="356"/>
      <c r="AR360" s="356"/>
      <c r="AS360" s="357"/>
      <c r="AT360" s="358"/>
      <c r="AU360" s="366"/>
      <c r="AV360" s="371"/>
      <c r="AW360" s="275" t="s">
        <v>90</v>
      </c>
      <c r="AX360" s="275"/>
      <c r="AY360" s="159"/>
      <c r="AZ360" s="159"/>
      <c r="BA360" s="344"/>
      <c r="XAO360" s="314"/>
      <c r="XAP360" s="314"/>
      <c r="XAQ360" s="263"/>
      <c r="XAR360" s="312"/>
      <c r="XAS360" s="263"/>
      <c r="XAT360" s="314"/>
      <c r="XAU360" s="314"/>
      <c r="XAV360" s="314"/>
      <c r="XAW360" s="315"/>
      <c r="XAX360" s="314"/>
      <c r="XAY360" s="314"/>
      <c r="XAZ360" s="314"/>
      <c r="XBA360" s="314"/>
      <c r="XBB360" s="314"/>
      <c r="XBC360" s="314"/>
      <c r="XBD360" s="281"/>
      <c r="XBE360" s="316"/>
      <c r="XBF360" s="317"/>
      <c r="XBG360" s="314"/>
      <c r="XBH360" s="314"/>
      <c r="XBI360" s="314"/>
      <c r="XBJ360" s="314"/>
      <c r="XBK360" s="263"/>
      <c r="XBL360" s="312"/>
      <c r="XBM360" s="263"/>
      <c r="XBN360" s="314"/>
      <c r="XBO360" s="314"/>
      <c r="XBP360" s="314"/>
      <c r="XBQ360" s="315"/>
      <c r="XBR360" s="314"/>
      <c r="XBS360" s="314"/>
      <c r="XBT360" s="314"/>
      <c r="XBU360" s="314"/>
      <c r="XBV360" s="314"/>
      <c r="XBW360" s="281"/>
      <c r="XBX360" s="317"/>
      <c r="XBY360" s="314"/>
      <c r="XBZ360" s="314"/>
      <c r="XCA360" s="318"/>
      <c r="XCB360" s="312"/>
      <c r="XCC360" s="314"/>
      <c r="XCD360" s="314"/>
      <c r="XCE360" s="263"/>
      <c r="XCF360" s="312"/>
      <c r="XCG360" s="263"/>
      <c r="XCH360" s="314"/>
      <c r="XCI360" s="314"/>
      <c r="XCJ360" s="314"/>
      <c r="XCK360" s="315"/>
      <c r="XCL360" s="314"/>
      <c r="XCM360" s="314"/>
      <c r="XCN360" s="314"/>
      <c r="XCO360" s="314"/>
      <c r="XCP360" s="314"/>
      <c r="XCQ360" s="317"/>
      <c r="XCR360" s="314"/>
      <c r="XCS360" s="318"/>
      <c r="XCT360" s="286"/>
      <c r="XCW360" s="314"/>
      <c r="XCX360" s="314"/>
      <c r="XCY360" s="263"/>
      <c r="XCZ360" s="312"/>
      <c r="XDA360" s="263"/>
      <c r="XDB360" s="314"/>
      <c r="XDC360" s="314"/>
      <c r="XDD360" s="314"/>
      <c r="XDE360" s="315"/>
      <c r="XDF360" s="314"/>
      <c r="XDG360" s="314"/>
      <c r="XDH360" s="314"/>
      <c r="XDI360" s="314"/>
      <c r="XDJ360" s="314"/>
      <c r="XDK360" s="314"/>
      <c r="XDL360" s="286"/>
      <c r="XDQ360" s="314"/>
      <c r="XDR360" s="314"/>
      <c r="XDS360" s="263"/>
      <c r="XDT360" s="312"/>
      <c r="XDU360" s="263"/>
      <c r="XDV360" s="314"/>
      <c r="XDW360" s="314"/>
      <c r="XDX360" s="314"/>
      <c r="XDY360" s="315"/>
      <c r="XDZ360" s="314"/>
      <c r="XEA360" s="314"/>
      <c r="XEB360" s="314"/>
      <c r="XEC360" s="314"/>
      <c r="XED360" s="314"/>
      <c r="XEE360" s="286"/>
      <c r="XEK360" s="314"/>
      <c r="XEL360" s="314"/>
      <c r="XEM360" s="263"/>
      <c r="XEN360" s="312"/>
      <c r="XEO360" s="263"/>
      <c r="XEP360" s="314"/>
      <c r="XEQ360" s="314"/>
      <c r="XER360" s="314"/>
      <c r="XES360" s="315"/>
      <c r="XET360" s="314"/>
      <c r="XEU360" s="314"/>
      <c r="XEV360" s="314"/>
      <c r="XEW360" s="314"/>
      <c r="XEX360" s="314"/>
    </row>
    <row r="361" spans="1:53 16265:16378" ht="40.5" hidden="1" customHeight="1" x14ac:dyDescent="0.2">
      <c r="A361" s="362"/>
      <c r="B361" s="363"/>
      <c r="C361" s="356"/>
      <c r="D361" s="359"/>
      <c r="E361" s="356"/>
      <c r="F361" s="364"/>
      <c r="G361" s="275"/>
      <c r="H361" s="275"/>
      <c r="I361" s="162"/>
      <c r="J361" s="364"/>
      <c r="K361" s="364"/>
      <c r="L361" s="364"/>
      <c r="M361" s="364"/>
      <c r="N361" s="364"/>
      <c r="O361" s="365"/>
      <c r="P361" s="364"/>
      <c r="Q361" s="365"/>
      <c r="R361" s="365"/>
      <c r="S361" s="162"/>
      <c r="T361" s="334">
        <f t="shared" si="1401"/>
        <v>0</v>
      </c>
      <c r="U361" s="356"/>
      <c r="V361" s="356"/>
      <c r="W361" s="275"/>
      <c r="X361" s="364"/>
      <c r="Y361" s="368"/>
      <c r="Z361" s="335">
        <f t="shared" si="1402"/>
        <v>0</v>
      </c>
      <c r="AA361" s="275"/>
      <c r="AB361" s="275"/>
      <c r="AC361" s="368"/>
      <c r="AD361" s="356"/>
      <c r="AE361" s="336">
        <f t="shared" si="1403"/>
        <v>0</v>
      </c>
      <c r="AF361" s="275"/>
      <c r="AG361" s="275"/>
      <c r="AH361" s="368"/>
      <c r="AI361" s="356"/>
      <c r="AJ361" s="336">
        <f t="shared" si="1404"/>
        <v>0</v>
      </c>
      <c r="AK361" s="275"/>
      <c r="AL361" s="275"/>
      <c r="AM361" s="368"/>
      <c r="AN361" s="356"/>
      <c r="AO361" s="336">
        <f t="shared" si="1414"/>
        <v>0</v>
      </c>
      <c r="AP361" s="275"/>
      <c r="AQ361" s="356"/>
      <c r="AR361" s="356"/>
      <c r="AS361" s="357"/>
      <c r="AT361" s="358"/>
      <c r="AU361" s="366"/>
      <c r="AV361" s="371"/>
      <c r="AW361" s="275" t="s">
        <v>90</v>
      </c>
      <c r="AX361" s="275"/>
      <c r="AY361" s="159"/>
      <c r="AZ361" s="159"/>
      <c r="BA361" s="344"/>
      <c r="XAO361" s="314"/>
      <c r="XAP361" s="314"/>
      <c r="XAQ361" s="263"/>
      <c r="XAR361" s="312"/>
      <c r="XAS361" s="263"/>
      <c r="XAT361" s="314"/>
      <c r="XAU361" s="314"/>
      <c r="XAV361" s="314"/>
      <c r="XAW361" s="315"/>
      <c r="XAX361" s="314"/>
      <c r="XAY361" s="314"/>
      <c r="XAZ361" s="314"/>
      <c r="XBA361" s="314"/>
      <c r="XBB361" s="314"/>
      <c r="XBC361" s="314"/>
      <c r="XBD361" s="281"/>
      <c r="XBE361" s="316"/>
      <c r="XBF361" s="317"/>
      <c r="XBG361" s="314"/>
      <c r="XBH361" s="314"/>
      <c r="XBI361" s="314"/>
      <c r="XBJ361" s="314"/>
      <c r="XBK361" s="263"/>
      <c r="XBL361" s="312"/>
      <c r="XBM361" s="263"/>
      <c r="XBN361" s="314"/>
      <c r="XBO361" s="314"/>
      <c r="XBP361" s="314"/>
      <c r="XBQ361" s="315"/>
      <c r="XBR361" s="314"/>
      <c r="XBS361" s="314"/>
      <c r="XBT361" s="314"/>
      <c r="XBU361" s="314"/>
      <c r="XBV361" s="314"/>
      <c r="XBW361" s="281"/>
      <c r="XBX361" s="317"/>
      <c r="XBY361" s="314"/>
      <c r="XBZ361" s="314"/>
      <c r="XCA361" s="318"/>
      <c r="XCB361" s="312"/>
      <c r="XCC361" s="314"/>
      <c r="XCD361" s="314"/>
      <c r="XCE361" s="263"/>
      <c r="XCF361" s="312"/>
      <c r="XCG361" s="263"/>
      <c r="XCH361" s="314"/>
      <c r="XCI361" s="314"/>
      <c r="XCJ361" s="314"/>
      <c r="XCK361" s="315"/>
      <c r="XCL361" s="314"/>
      <c r="XCM361" s="314"/>
      <c r="XCN361" s="314"/>
      <c r="XCO361" s="314"/>
      <c r="XCP361" s="314"/>
      <c r="XCQ361" s="317"/>
      <c r="XCR361" s="314"/>
      <c r="XCS361" s="318"/>
      <c r="XCT361" s="286"/>
      <c r="XCW361" s="314"/>
      <c r="XCX361" s="314"/>
      <c r="XCY361" s="263"/>
      <c r="XCZ361" s="312"/>
      <c r="XDA361" s="263"/>
      <c r="XDB361" s="314"/>
      <c r="XDC361" s="314"/>
      <c r="XDD361" s="314"/>
      <c r="XDE361" s="315"/>
      <c r="XDF361" s="314"/>
      <c r="XDG361" s="314"/>
      <c r="XDH361" s="314"/>
      <c r="XDI361" s="314"/>
      <c r="XDJ361" s="314"/>
      <c r="XDK361" s="314"/>
      <c r="XDL361" s="286"/>
      <c r="XDQ361" s="314"/>
      <c r="XDR361" s="314"/>
      <c r="XDS361" s="263"/>
      <c r="XDT361" s="312"/>
      <c r="XDU361" s="263"/>
      <c r="XDV361" s="314"/>
      <c r="XDW361" s="314"/>
      <c r="XDX361" s="314"/>
      <c r="XDY361" s="315"/>
      <c r="XDZ361" s="314"/>
      <c r="XEA361" s="314"/>
      <c r="XEB361" s="314"/>
      <c r="XEC361" s="314"/>
      <c r="XED361" s="314"/>
      <c r="XEE361" s="286"/>
      <c r="XEK361" s="314"/>
      <c r="XEL361" s="314"/>
      <c r="XEM361" s="263"/>
      <c r="XEN361" s="312"/>
      <c r="XEO361" s="263"/>
      <c r="XEP361" s="314"/>
      <c r="XEQ361" s="314"/>
      <c r="XER361" s="314"/>
      <c r="XES361" s="315"/>
      <c r="XET361" s="314"/>
      <c r="XEU361" s="314"/>
      <c r="XEV361" s="314"/>
      <c r="XEW361" s="314"/>
      <c r="XEX361" s="314"/>
    </row>
    <row r="362" spans="1:53 16265:16378" ht="40.5" hidden="1" customHeight="1" x14ac:dyDescent="0.2">
      <c r="A362" s="362">
        <v>118</v>
      </c>
      <c r="B362" s="363" t="s">
        <v>290</v>
      </c>
      <c r="C362" s="356" t="str">
        <f>+VLOOKUP(B362,$A$770:$B$812,2,0)</f>
        <v>ALVARO HERNAN RESTREPO VICTORIA</v>
      </c>
      <c r="D362" s="359" t="s">
        <v>171</v>
      </c>
      <c r="E362" s="356" t="str">
        <f>IF(D362=$D$740,$E$740,IF(D362=$D$741,$E$741,IF(D362=$D$742,$E$742,IF(D362=$D$743,$E$743,IF(D362=$D$744,$E$744,IF(D362=$D$745,$E$745,IF(D362=$D$746,$E$746,IF(D362=$D$747,$E$747,IF(D362=$D$748,$E$748,IF(D362=$D$749,$E$749,IF(D362=VICERRECTORÍA_ACADÉMICA_,$BF$740,IF(D362=_VICERRECTORÍA_INVESTIGACIONES_INNOVACIÓN_Y_EXTENSIÓN_,$BF$741,IF(D362=PLANEACIÓN_,$BF$742,IF(D362=VICERRECTORÍA_ADMINISTRATIVA_FINANCIERA_,$BF$743,IF(D362=VICERRECTORÍA_RESPONSABILIDAD_SOCIAL_Y_BIENESTAR_UNIVERSITARIO_PDI,$BF$744)))))))))))))))</f>
        <v>Promover y facilitar la interacción con la sociedad contribuyendo a la satisfacción de sus demandas, mediante servicios especializados, programas de educación continuada y de proyección social.</v>
      </c>
      <c r="F362" s="364" t="s">
        <v>276</v>
      </c>
      <c r="G362" s="275" t="s">
        <v>271</v>
      </c>
      <c r="H362" s="275" t="s">
        <v>37</v>
      </c>
      <c r="I362" s="162" t="s">
        <v>1922</v>
      </c>
      <c r="J362" s="364" t="s">
        <v>106</v>
      </c>
      <c r="K362" s="364" t="s">
        <v>1705</v>
      </c>
      <c r="L362" s="364" t="s">
        <v>1923</v>
      </c>
      <c r="M362" s="364" t="s">
        <v>1924</v>
      </c>
      <c r="N362" s="364" t="s">
        <v>128</v>
      </c>
      <c r="O362" s="365">
        <f t="shared" ref="O362" si="1537">IF(N362="ALTA",5,IF(N362="MEDIO ALTA",4,IF(N362="MEDIA",3,IF(N362="MEDIO BAJA",2,IF(N362="BAJA",1,0)))))</f>
        <v>1</v>
      </c>
      <c r="P362" s="364" t="s">
        <v>141</v>
      </c>
      <c r="Q362" s="365">
        <f t="shared" ref="Q362:Q368" si="1538">IF(P362="ALTO",5,IF(P362="MEDIO ALTO",4,IF(P362="MEDIO",3,IF(P362="MEDIO BAJO",2,IF(P362="BAJO",1,0)))))</f>
        <v>3</v>
      </c>
      <c r="R362" s="365">
        <f>Q362*O362</f>
        <v>3</v>
      </c>
      <c r="S362" s="162" t="s">
        <v>327</v>
      </c>
      <c r="T362" s="334">
        <f t="shared" si="1401"/>
        <v>1</v>
      </c>
      <c r="U362" s="356">
        <f t="shared" si="1406"/>
        <v>1</v>
      </c>
      <c r="V362" s="356">
        <f t="shared" si="1462"/>
        <v>0.6</v>
      </c>
      <c r="W362" s="275" t="s">
        <v>1925</v>
      </c>
      <c r="X362" s="364">
        <f>IF(S362="No_existen",5*$X$10,Y362*$X$10)</f>
        <v>0.2</v>
      </c>
      <c r="Y362" s="368">
        <f t="shared" ref="Y362" si="1539">ROUND(AVERAGEIF(Z362:Z364,"&gt;0"),0)</f>
        <v>4</v>
      </c>
      <c r="Z362" s="335">
        <f t="shared" si="1402"/>
        <v>4</v>
      </c>
      <c r="AA362" s="275" t="s">
        <v>330</v>
      </c>
      <c r="AB362" s="275"/>
      <c r="AC362" s="368">
        <f t="shared" ref="AC362" si="1540">IF(S362="No_existen",5*$AC$10,AD362*$AC$10)</f>
        <v>0.15</v>
      </c>
      <c r="AD362" s="356">
        <f t="shared" ref="AD362" si="1541">ROUND(AVERAGEIF(AE362:AE364,"&gt;0"),0)</f>
        <v>1</v>
      </c>
      <c r="AE362" s="336">
        <f t="shared" si="1403"/>
        <v>1</v>
      </c>
      <c r="AF362" s="275" t="s">
        <v>307</v>
      </c>
      <c r="AG362" s="275" t="s">
        <v>1765</v>
      </c>
      <c r="AH362" s="368">
        <f t="shared" ref="AH362" si="1542">IF(S362="No_existen",5*$AH$10,AI362*$AH$10)</f>
        <v>0.1</v>
      </c>
      <c r="AI362" s="356">
        <f t="shared" ref="AI362" si="1543">ROUND(AVERAGEIF(AJ362:AJ364,"&gt;0"),0)</f>
        <v>1</v>
      </c>
      <c r="AJ362" s="336">
        <f t="shared" si="1404"/>
        <v>1</v>
      </c>
      <c r="AK362" s="275" t="s">
        <v>304</v>
      </c>
      <c r="AL362" s="275" t="s">
        <v>311</v>
      </c>
      <c r="AM362" s="368">
        <f t="shared" ref="AM362" si="1544">IF(S362="No_existen",5*$AM$10,AN362*$AM$10)</f>
        <v>0.1</v>
      </c>
      <c r="AN362" s="356">
        <f t="shared" ref="AN362" si="1545">ROUND(AVERAGEIF(AO362:AO364,"&gt;0"),0)</f>
        <v>1</v>
      </c>
      <c r="AO362" s="336">
        <f t="shared" si="1414"/>
        <v>1</v>
      </c>
      <c r="AP362" s="275" t="s">
        <v>592</v>
      </c>
      <c r="AQ362" s="356">
        <f t="shared" ref="AQ362" si="1546">ROUND(AVERAGE(U362,Y362,AD362,AI362,AN362),0)</f>
        <v>2</v>
      </c>
      <c r="AR362" s="356" t="str">
        <f t="shared" ref="AR362" si="1547">IF(AQ362&lt;1.5,"FUERTE",IF(AND(AQ362&gt;=1.5,AQ362&lt;2.5),"ACEPTABLE",IF(AQ362&gt;=5,"INEXISTENTE","DÉBIL")))</f>
        <v>ACEPTABLE</v>
      </c>
      <c r="AS362" s="357">
        <f t="shared" ref="AS362" si="1548">IF(R362=0,0,ROUND((R362*AQ362),0))</f>
        <v>6</v>
      </c>
      <c r="AT362" s="358" t="str">
        <f t="shared" ref="AT362" si="1549">IF(AS362&gt;=36,"GRAVE", IF(AS362&lt;=10, "LEVE", "MODERADO"))</f>
        <v>LEVE</v>
      </c>
      <c r="AU362" s="366" t="s">
        <v>1708</v>
      </c>
      <c r="AV362" s="367">
        <v>1</v>
      </c>
      <c r="AW362" s="275" t="s">
        <v>90</v>
      </c>
      <c r="AX362" s="275"/>
      <c r="AY362" s="159"/>
      <c r="AZ362" s="159"/>
      <c r="BA362" s="344"/>
      <c r="XAO362" s="314"/>
      <c r="XAP362" s="314"/>
      <c r="XAQ362" s="263"/>
      <c r="XAR362" s="312"/>
      <c r="XAS362" s="263"/>
      <c r="XAT362" s="314"/>
      <c r="XAU362" s="314"/>
      <c r="XAV362" s="314"/>
      <c r="XAW362" s="315"/>
      <c r="XAX362" s="314"/>
      <c r="XAY362" s="314"/>
      <c r="XAZ362" s="314"/>
      <c r="XBA362" s="314"/>
      <c r="XBB362" s="314"/>
      <c r="XBC362" s="314"/>
      <c r="XBD362" s="281"/>
      <c r="XBE362" s="316"/>
      <c r="XBF362" s="317"/>
      <c r="XBG362" s="314"/>
      <c r="XBH362" s="314"/>
      <c r="XBI362" s="314"/>
      <c r="XBJ362" s="314"/>
      <c r="XBK362" s="263"/>
      <c r="XBL362" s="312"/>
      <c r="XBM362" s="263"/>
      <c r="XBN362" s="314"/>
      <c r="XBO362" s="314"/>
      <c r="XBP362" s="314"/>
      <c r="XBQ362" s="315"/>
      <c r="XBR362" s="314"/>
      <c r="XBS362" s="314"/>
      <c r="XBT362" s="314"/>
      <c r="XBU362" s="314"/>
      <c r="XBV362" s="314"/>
      <c r="XBW362" s="281"/>
      <c r="XBX362" s="317"/>
      <c r="XBY362" s="314"/>
      <c r="XBZ362" s="314"/>
      <c r="XCA362" s="318"/>
      <c r="XCB362" s="312"/>
      <c r="XCC362" s="314"/>
      <c r="XCD362" s="314"/>
      <c r="XCE362" s="263"/>
      <c r="XCF362" s="312"/>
      <c r="XCG362" s="263"/>
      <c r="XCH362" s="314"/>
      <c r="XCI362" s="314"/>
      <c r="XCJ362" s="314"/>
      <c r="XCK362" s="315"/>
      <c r="XCL362" s="314"/>
      <c r="XCM362" s="314"/>
      <c r="XCN362" s="314"/>
      <c r="XCO362" s="314"/>
      <c r="XCP362" s="314"/>
      <c r="XCQ362" s="317"/>
      <c r="XCR362" s="314"/>
      <c r="XCS362" s="318"/>
      <c r="XCT362" s="286"/>
      <c r="XCW362" s="314"/>
      <c r="XCX362" s="314"/>
      <c r="XCY362" s="263"/>
      <c r="XCZ362" s="312"/>
      <c r="XDA362" s="263"/>
      <c r="XDB362" s="314"/>
      <c r="XDC362" s="314"/>
      <c r="XDD362" s="314"/>
      <c r="XDE362" s="315"/>
      <c r="XDF362" s="314"/>
      <c r="XDG362" s="314"/>
      <c r="XDH362" s="314"/>
      <c r="XDI362" s="314"/>
      <c r="XDJ362" s="314"/>
      <c r="XDK362" s="314"/>
      <c r="XDL362" s="286"/>
      <c r="XDQ362" s="314"/>
      <c r="XDR362" s="314"/>
      <c r="XDS362" s="263"/>
      <c r="XDT362" s="312"/>
      <c r="XDU362" s="263"/>
      <c r="XDV362" s="314"/>
      <c r="XDW362" s="314"/>
      <c r="XDX362" s="314"/>
      <c r="XDY362" s="315"/>
      <c r="XDZ362" s="314"/>
      <c r="XEA362" s="314"/>
      <c r="XEB362" s="314"/>
      <c r="XEC362" s="314"/>
      <c r="XED362" s="314"/>
      <c r="XEE362" s="286"/>
      <c r="XEK362" s="314"/>
      <c r="XEL362" s="314"/>
      <c r="XEM362" s="263"/>
      <c r="XEN362" s="312"/>
      <c r="XEO362" s="263"/>
      <c r="XEP362" s="314"/>
      <c r="XEQ362" s="314"/>
      <c r="XER362" s="314"/>
      <c r="XES362" s="315"/>
      <c r="XET362" s="314"/>
      <c r="XEU362" s="314"/>
      <c r="XEV362" s="314"/>
      <c r="XEW362" s="314"/>
      <c r="XEX362" s="314"/>
    </row>
    <row r="363" spans="1:53 16265:16378" ht="40.5" hidden="1" customHeight="1" x14ac:dyDescent="0.2">
      <c r="A363" s="362"/>
      <c r="B363" s="363"/>
      <c r="C363" s="356"/>
      <c r="D363" s="359"/>
      <c r="E363" s="356"/>
      <c r="F363" s="364"/>
      <c r="G363" s="275"/>
      <c r="H363" s="275"/>
      <c r="I363" s="162"/>
      <c r="J363" s="364"/>
      <c r="K363" s="364"/>
      <c r="L363" s="364"/>
      <c r="M363" s="364"/>
      <c r="N363" s="364"/>
      <c r="O363" s="365"/>
      <c r="P363" s="364"/>
      <c r="Q363" s="365"/>
      <c r="R363" s="365"/>
      <c r="S363" s="162" t="s">
        <v>327</v>
      </c>
      <c r="T363" s="334">
        <f t="shared" si="1401"/>
        <v>1</v>
      </c>
      <c r="U363" s="356"/>
      <c r="V363" s="356"/>
      <c r="W363" s="275" t="s">
        <v>1926</v>
      </c>
      <c r="X363" s="364"/>
      <c r="Y363" s="368"/>
      <c r="Z363" s="335">
        <f t="shared" si="1402"/>
        <v>4</v>
      </c>
      <c r="AA363" s="275" t="s">
        <v>330</v>
      </c>
      <c r="AB363" s="275"/>
      <c r="AC363" s="368"/>
      <c r="AD363" s="356"/>
      <c r="AE363" s="336">
        <f t="shared" si="1403"/>
        <v>1</v>
      </c>
      <c r="AF363" s="275" t="s">
        <v>307</v>
      </c>
      <c r="AG363" s="275" t="s">
        <v>1817</v>
      </c>
      <c r="AH363" s="368"/>
      <c r="AI363" s="356"/>
      <c r="AJ363" s="336">
        <f t="shared" si="1404"/>
        <v>1</v>
      </c>
      <c r="AK363" s="275" t="s">
        <v>304</v>
      </c>
      <c r="AL363" s="275" t="s">
        <v>311</v>
      </c>
      <c r="AM363" s="368"/>
      <c r="AN363" s="356"/>
      <c r="AO363" s="336">
        <f t="shared" si="1414"/>
        <v>1</v>
      </c>
      <c r="AP363" s="275" t="s">
        <v>592</v>
      </c>
      <c r="AQ363" s="356"/>
      <c r="AR363" s="356"/>
      <c r="AS363" s="357"/>
      <c r="AT363" s="358"/>
      <c r="AU363" s="366"/>
      <c r="AV363" s="366"/>
      <c r="AW363" s="275" t="s">
        <v>90</v>
      </c>
      <c r="AX363" s="275"/>
      <c r="AY363" s="159"/>
      <c r="AZ363" s="159"/>
      <c r="BA363" s="344"/>
      <c r="XAO363" s="314"/>
      <c r="XAP363" s="314"/>
      <c r="XAQ363" s="263"/>
      <c r="XAR363" s="312"/>
      <c r="XAS363" s="263"/>
      <c r="XAT363" s="314"/>
      <c r="XAU363" s="314"/>
      <c r="XAV363" s="314"/>
      <c r="XAW363" s="315"/>
      <c r="XAX363" s="314"/>
      <c r="XAY363" s="314"/>
      <c r="XAZ363" s="314"/>
      <c r="XBA363" s="314"/>
      <c r="XBB363" s="314"/>
      <c r="XBC363" s="314"/>
      <c r="XBD363" s="281"/>
      <c r="XBE363" s="316"/>
      <c r="XBF363" s="317"/>
      <c r="XBG363" s="314"/>
      <c r="XBH363" s="314"/>
      <c r="XBI363" s="314"/>
      <c r="XBJ363" s="314"/>
      <c r="XBK363" s="263"/>
      <c r="XBL363" s="312"/>
      <c r="XBM363" s="263"/>
      <c r="XBN363" s="314"/>
      <c r="XBO363" s="314"/>
      <c r="XBP363" s="314"/>
      <c r="XBQ363" s="315"/>
      <c r="XBR363" s="314"/>
      <c r="XBS363" s="314"/>
      <c r="XBT363" s="314"/>
      <c r="XBU363" s="314"/>
      <c r="XBV363" s="314"/>
      <c r="XBW363" s="281"/>
      <c r="XBX363" s="317"/>
      <c r="XBY363" s="314"/>
      <c r="XBZ363" s="314"/>
      <c r="XCA363" s="318"/>
      <c r="XCB363" s="312"/>
      <c r="XCC363" s="314"/>
      <c r="XCD363" s="314"/>
      <c r="XCE363" s="263"/>
      <c r="XCF363" s="312"/>
      <c r="XCG363" s="263"/>
      <c r="XCH363" s="314"/>
      <c r="XCI363" s="314"/>
      <c r="XCJ363" s="314"/>
      <c r="XCK363" s="315"/>
      <c r="XCL363" s="314"/>
      <c r="XCM363" s="314"/>
      <c r="XCN363" s="314"/>
      <c r="XCO363" s="314"/>
      <c r="XCP363" s="314"/>
      <c r="XCQ363" s="317"/>
      <c r="XCR363" s="314"/>
      <c r="XCS363" s="318"/>
      <c r="XCT363" s="286"/>
      <c r="XCW363" s="314"/>
      <c r="XCX363" s="314"/>
      <c r="XCY363" s="263"/>
      <c r="XCZ363" s="312"/>
      <c r="XDA363" s="263"/>
      <c r="XDB363" s="314"/>
      <c r="XDC363" s="314"/>
      <c r="XDD363" s="314"/>
      <c r="XDE363" s="315"/>
      <c r="XDF363" s="314"/>
      <c r="XDG363" s="314"/>
      <c r="XDH363" s="314"/>
      <c r="XDI363" s="314"/>
      <c r="XDJ363" s="314"/>
      <c r="XDK363" s="314"/>
      <c r="XDL363" s="286"/>
      <c r="XDQ363" s="314"/>
      <c r="XDR363" s="314"/>
      <c r="XDS363" s="263"/>
      <c r="XDT363" s="312"/>
      <c r="XDU363" s="263"/>
      <c r="XDV363" s="314"/>
      <c r="XDW363" s="314"/>
      <c r="XDX363" s="314"/>
      <c r="XDY363" s="315"/>
      <c r="XDZ363" s="314"/>
      <c r="XEA363" s="314"/>
      <c r="XEB363" s="314"/>
      <c r="XEC363" s="314"/>
      <c r="XED363" s="314"/>
      <c r="XEE363" s="286"/>
      <c r="XEK363" s="314"/>
      <c r="XEL363" s="314"/>
      <c r="XEM363" s="263"/>
      <c r="XEN363" s="312"/>
      <c r="XEO363" s="263"/>
      <c r="XEP363" s="314"/>
      <c r="XEQ363" s="314"/>
      <c r="XER363" s="314"/>
      <c r="XES363" s="315"/>
      <c r="XET363" s="314"/>
      <c r="XEU363" s="314"/>
      <c r="XEV363" s="314"/>
      <c r="XEW363" s="314"/>
      <c r="XEX363" s="314"/>
    </row>
    <row r="364" spans="1:53 16265:16378" ht="40.5" hidden="1" customHeight="1" x14ac:dyDescent="0.2">
      <c r="A364" s="362"/>
      <c r="B364" s="363"/>
      <c r="C364" s="356"/>
      <c r="D364" s="359"/>
      <c r="E364" s="356"/>
      <c r="F364" s="364"/>
      <c r="G364" s="275"/>
      <c r="H364" s="275"/>
      <c r="I364" s="162"/>
      <c r="J364" s="364"/>
      <c r="K364" s="364"/>
      <c r="L364" s="364"/>
      <c r="M364" s="364"/>
      <c r="N364" s="364"/>
      <c r="O364" s="365"/>
      <c r="P364" s="364"/>
      <c r="Q364" s="365"/>
      <c r="R364" s="365"/>
      <c r="S364" s="162"/>
      <c r="T364" s="334">
        <f t="shared" si="1401"/>
        <v>0</v>
      </c>
      <c r="U364" s="356"/>
      <c r="V364" s="356"/>
      <c r="W364" s="275"/>
      <c r="X364" s="364"/>
      <c r="Y364" s="368"/>
      <c r="Z364" s="335">
        <f t="shared" si="1402"/>
        <v>0</v>
      </c>
      <c r="AA364" s="275"/>
      <c r="AB364" s="275"/>
      <c r="AC364" s="368"/>
      <c r="AD364" s="356"/>
      <c r="AE364" s="336">
        <f t="shared" si="1403"/>
        <v>0</v>
      </c>
      <c r="AF364" s="275"/>
      <c r="AG364" s="275"/>
      <c r="AH364" s="368"/>
      <c r="AI364" s="356"/>
      <c r="AJ364" s="336">
        <f t="shared" si="1404"/>
        <v>0</v>
      </c>
      <c r="AK364" s="275"/>
      <c r="AL364" s="275"/>
      <c r="AM364" s="368"/>
      <c r="AN364" s="356"/>
      <c r="AO364" s="336">
        <f t="shared" si="1414"/>
        <v>0</v>
      </c>
      <c r="AP364" s="275"/>
      <c r="AQ364" s="356"/>
      <c r="AR364" s="356"/>
      <c r="AS364" s="357"/>
      <c r="AT364" s="358"/>
      <c r="AU364" s="366"/>
      <c r="AV364" s="366"/>
      <c r="AW364" s="275" t="s">
        <v>90</v>
      </c>
      <c r="AX364" s="275"/>
      <c r="AY364" s="159"/>
      <c r="AZ364" s="159"/>
      <c r="BA364" s="344"/>
      <c r="XAO364" s="314"/>
      <c r="XAP364" s="314"/>
      <c r="XAQ364" s="263"/>
      <c r="XAR364" s="312"/>
      <c r="XAS364" s="263"/>
      <c r="XAT364" s="314"/>
      <c r="XAU364" s="314"/>
      <c r="XAV364" s="314"/>
      <c r="XAW364" s="315"/>
      <c r="XAX364" s="314"/>
      <c r="XAY364" s="314"/>
      <c r="XAZ364" s="314"/>
      <c r="XBA364" s="314"/>
      <c r="XBB364" s="314"/>
      <c r="XBC364" s="314"/>
      <c r="XBD364" s="281"/>
      <c r="XBE364" s="316"/>
      <c r="XBF364" s="317"/>
      <c r="XBG364" s="314"/>
      <c r="XBH364" s="314"/>
      <c r="XBI364" s="314"/>
      <c r="XBJ364" s="314"/>
      <c r="XBK364" s="263"/>
      <c r="XBL364" s="312"/>
      <c r="XBM364" s="263"/>
      <c r="XBN364" s="314"/>
      <c r="XBO364" s="314"/>
      <c r="XBP364" s="314"/>
      <c r="XBQ364" s="315"/>
      <c r="XBR364" s="314"/>
      <c r="XBS364" s="314"/>
      <c r="XBT364" s="314"/>
      <c r="XBU364" s="314"/>
      <c r="XBV364" s="314"/>
      <c r="XBW364" s="281"/>
      <c r="XBX364" s="317"/>
      <c r="XBY364" s="314"/>
      <c r="XBZ364" s="314"/>
      <c r="XCA364" s="318"/>
      <c r="XCB364" s="312"/>
      <c r="XCC364" s="314"/>
      <c r="XCD364" s="314"/>
      <c r="XCE364" s="263"/>
      <c r="XCF364" s="312"/>
      <c r="XCG364" s="263"/>
      <c r="XCH364" s="314"/>
      <c r="XCI364" s="314"/>
      <c r="XCJ364" s="314"/>
      <c r="XCK364" s="315"/>
      <c r="XCL364" s="314"/>
      <c r="XCM364" s="314"/>
      <c r="XCN364" s="314"/>
      <c r="XCO364" s="314"/>
      <c r="XCP364" s="314"/>
      <c r="XCQ364" s="317"/>
      <c r="XCR364" s="314"/>
      <c r="XCS364" s="318"/>
      <c r="XCT364" s="286"/>
      <c r="XCW364" s="314"/>
      <c r="XCX364" s="314"/>
      <c r="XCY364" s="263"/>
      <c r="XCZ364" s="312"/>
      <c r="XDA364" s="263"/>
      <c r="XDB364" s="314"/>
      <c r="XDC364" s="314"/>
      <c r="XDD364" s="314"/>
      <c r="XDE364" s="315"/>
      <c r="XDF364" s="314"/>
      <c r="XDG364" s="314"/>
      <c r="XDH364" s="314"/>
      <c r="XDI364" s="314"/>
      <c r="XDJ364" s="314"/>
      <c r="XDK364" s="314"/>
      <c r="XDL364" s="286"/>
      <c r="XDQ364" s="314"/>
      <c r="XDR364" s="314"/>
      <c r="XDS364" s="263"/>
      <c r="XDT364" s="312"/>
      <c r="XDU364" s="263"/>
      <c r="XDV364" s="314"/>
      <c r="XDW364" s="314"/>
      <c r="XDX364" s="314"/>
      <c r="XDY364" s="315"/>
      <c r="XDZ364" s="314"/>
      <c r="XEA364" s="314"/>
      <c r="XEB364" s="314"/>
      <c r="XEC364" s="314"/>
      <c r="XED364" s="314"/>
      <c r="XEE364" s="286"/>
      <c r="XEK364" s="314"/>
      <c r="XEL364" s="314"/>
      <c r="XEM364" s="263"/>
      <c r="XEN364" s="312"/>
      <c r="XEO364" s="263"/>
      <c r="XEP364" s="314"/>
      <c r="XEQ364" s="314"/>
      <c r="XER364" s="314"/>
      <c r="XES364" s="315"/>
      <c r="XET364" s="314"/>
      <c r="XEU364" s="314"/>
      <c r="XEV364" s="314"/>
      <c r="XEW364" s="314"/>
      <c r="XEX364" s="314"/>
    </row>
    <row r="365" spans="1:53 16265:16378" ht="40.5" hidden="1" customHeight="1" x14ac:dyDescent="0.2">
      <c r="A365" s="362">
        <v>119</v>
      </c>
      <c r="B365" s="363" t="s">
        <v>290</v>
      </c>
      <c r="C365" s="356" t="str">
        <f>+VLOOKUP(B365,$A$770:$B$812,2,0)</f>
        <v>ALVARO HERNAN RESTREPO VICTORIA</v>
      </c>
      <c r="D365" s="359" t="s">
        <v>171</v>
      </c>
      <c r="E365" s="356" t="str">
        <f>IF(D365=$D$740,$E$740,IF(D365=$D$741,$E$741,IF(D365=$D$742,$E$742,IF(D365=$D$743,$E$743,IF(D365=$D$744,$E$744,IF(D365=$D$745,$E$745,IF(D365=$D$746,$E$746,IF(D365=$D$747,$E$747,IF(D365=$D$748,$E$748,IF(D365=$D$749,$E$749,IF(D365=VICERRECTORÍA_ACADÉMICA_,$BF$740,IF(D365=_VICERRECTORÍA_INVESTIGACIONES_INNOVACIÓN_Y_EXTENSIÓN_,$BF$741,IF(D365=PLANEACIÓN_,$BF$742,IF(D365=VICERRECTORÍA_ADMINISTRATIVA_FINANCIERA_,$BF$743,IF(D365=VICERRECTORÍA_RESPONSABILIDAD_SOCIAL_Y_BIENESTAR_UNIVERSITARIO_PDI,$BF$744)))))))))))))))</f>
        <v>Promover y facilitar la interacción con la sociedad contribuyendo a la satisfacción de sus demandas, mediante servicios especializados, programas de educación continuada y de proyección social.</v>
      </c>
      <c r="F365" s="364" t="s">
        <v>276</v>
      </c>
      <c r="G365" s="275" t="s">
        <v>271</v>
      </c>
      <c r="H365" s="275" t="s">
        <v>37</v>
      </c>
      <c r="I365" s="275" t="s">
        <v>1927</v>
      </c>
      <c r="J365" s="364" t="s">
        <v>106</v>
      </c>
      <c r="K365" s="364" t="s">
        <v>1711</v>
      </c>
      <c r="L365" s="364" t="s">
        <v>1928</v>
      </c>
      <c r="M365" s="364" t="s">
        <v>1929</v>
      </c>
      <c r="N365" s="364" t="s">
        <v>128</v>
      </c>
      <c r="O365" s="365">
        <f t="shared" ref="O365" si="1550">IF(N365="ALTA",5,IF(N365="MEDIO ALTA",4,IF(N365="MEDIA",3,IF(N365="MEDIO BAJA",2,IF(N365="BAJA",1,0)))))</f>
        <v>1</v>
      </c>
      <c r="P365" s="364" t="s">
        <v>141</v>
      </c>
      <c r="Q365" s="365">
        <f t="shared" si="1538"/>
        <v>3</v>
      </c>
      <c r="R365" s="365">
        <f>Q365*O365</f>
        <v>3</v>
      </c>
      <c r="S365" s="162" t="s">
        <v>327</v>
      </c>
      <c r="T365" s="334">
        <f t="shared" si="1401"/>
        <v>1</v>
      </c>
      <c r="U365" s="356">
        <f t="shared" si="1406"/>
        <v>1</v>
      </c>
      <c r="V365" s="356">
        <f t="shared" si="1462"/>
        <v>0.6</v>
      </c>
      <c r="W365" s="275" t="s">
        <v>1930</v>
      </c>
      <c r="X365" s="364">
        <f>IF(S365="No_existen",5*$X$10,Y365*$X$10)</f>
        <v>0.15000000000000002</v>
      </c>
      <c r="Y365" s="368">
        <f t="shared" ref="Y365" si="1551">ROUND(AVERAGEIF(Z365:Z367,"&gt;0"),0)</f>
        <v>3</v>
      </c>
      <c r="Z365" s="335">
        <f t="shared" si="1402"/>
        <v>4</v>
      </c>
      <c r="AA365" s="275" t="s">
        <v>330</v>
      </c>
      <c r="AB365" s="275"/>
      <c r="AC365" s="368">
        <f t="shared" ref="AC365" si="1552">IF(S365="No_existen",5*$AC$10,AD365*$AC$10)</f>
        <v>0.15</v>
      </c>
      <c r="AD365" s="356">
        <f>ROUND(AVERAGEIF(AE365:AE367,"&gt;0"),0)</f>
        <v>1</v>
      </c>
      <c r="AE365" s="336">
        <f t="shared" si="1403"/>
        <v>1</v>
      </c>
      <c r="AF365" s="275" t="s">
        <v>307</v>
      </c>
      <c r="AG365" s="275" t="s">
        <v>1817</v>
      </c>
      <c r="AH365" s="368">
        <f t="shared" ref="AH365" si="1553">IF(S365="No_existen",5*$AH$10,AI365*$AH$10)</f>
        <v>0.1</v>
      </c>
      <c r="AI365" s="356">
        <f t="shared" ref="AI365" si="1554">ROUND(AVERAGEIF(AJ365:AJ367,"&gt;0"),0)</f>
        <v>1</v>
      </c>
      <c r="AJ365" s="336">
        <f t="shared" si="1404"/>
        <v>1</v>
      </c>
      <c r="AK365" s="275" t="s">
        <v>304</v>
      </c>
      <c r="AL365" s="275" t="s">
        <v>319</v>
      </c>
      <c r="AM365" s="368">
        <f t="shared" ref="AM365" si="1555">IF(S365="No_existen",5*$AM$10,AN365*$AM$10)</f>
        <v>0.1</v>
      </c>
      <c r="AN365" s="356">
        <f t="shared" ref="AN365" si="1556">ROUND(AVERAGEIF(AO365:AO367,"&gt;0"),0)</f>
        <v>1</v>
      </c>
      <c r="AO365" s="336">
        <f t="shared" si="1414"/>
        <v>1</v>
      </c>
      <c r="AP365" s="275" t="s">
        <v>592</v>
      </c>
      <c r="AQ365" s="356">
        <f t="shared" ref="AQ365" si="1557">ROUND(AVERAGE(U365,Y365,AD365,AI365,AN365),0)</f>
        <v>1</v>
      </c>
      <c r="AR365" s="356" t="str">
        <f t="shared" ref="AR365" si="1558">IF(AQ365&lt;1.5,"FUERTE",IF(AND(AQ365&gt;=1.5,AQ365&lt;2.5),"ACEPTABLE",IF(AQ365&gt;=5,"INEXISTENTE","DÉBIL")))</f>
        <v>FUERTE</v>
      </c>
      <c r="AS365" s="357">
        <f t="shared" ref="AS365" si="1559">IF(R365=0,0,ROUND((R365*AQ365),0))</f>
        <v>3</v>
      </c>
      <c r="AT365" s="358" t="str">
        <f t="shared" ref="AT365" si="1560">IF(AS365&gt;=36,"GRAVE", IF(AS365&lt;=10, "LEVE", "MODERADO"))</f>
        <v>LEVE</v>
      </c>
      <c r="AU365" s="366" t="s">
        <v>1931</v>
      </c>
      <c r="AV365" s="367">
        <v>0</v>
      </c>
      <c r="AW365" s="275" t="s">
        <v>90</v>
      </c>
      <c r="AX365" s="275"/>
      <c r="AY365" s="159"/>
      <c r="AZ365" s="159"/>
      <c r="BA365" s="344"/>
      <c r="XAO365" s="314"/>
      <c r="XAP365" s="314"/>
      <c r="XAQ365" s="263"/>
      <c r="XAR365" s="312"/>
      <c r="XAS365" s="263"/>
      <c r="XAT365" s="314"/>
      <c r="XAU365" s="314"/>
      <c r="XAV365" s="314"/>
      <c r="XAW365" s="315"/>
      <c r="XAX365" s="314"/>
      <c r="XAY365" s="314"/>
      <c r="XAZ365" s="314"/>
      <c r="XBA365" s="314"/>
      <c r="XBB365" s="314"/>
      <c r="XBC365" s="314"/>
      <c r="XBD365" s="281"/>
      <c r="XBE365" s="316"/>
      <c r="XBF365" s="317"/>
      <c r="XBG365" s="314"/>
      <c r="XBH365" s="314"/>
      <c r="XBI365" s="314"/>
      <c r="XBJ365" s="314"/>
      <c r="XBK365" s="263"/>
      <c r="XBL365" s="312"/>
      <c r="XBM365" s="263"/>
      <c r="XBN365" s="314"/>
      <c r="XBO365" s="314"/>
      <c r="XBP365" s="314"/>
      <c r="XBQ365" s="315"/>
      <c r="XBR365" s="314"/>
      <c r="XBS365" s="314"/>
      <c r="XBT365" s="314"/>
      <c r="XBU365" s="314"/>
      <c r="XBV365" s="314"/>
      <c r="XBW365" s="281"/>
      <c r="XBX365" s="317"/>
      <c r="XBY365" s="314"/>
      <c r="XBZ365" s="314"/>
      <c r="XCA365" s="318"/>
      <c r="XCB365" s="312"/>
      <c r="XCC365" s="314"/>
      <c r="XCD365" s="314"/>
      <c r="XCE365" s="263"/>
      <c r="XCF365" s="312"/>
      <c r="XCG365" s="263"/>
      <c r="XCH365" s="314"/>
      <c r="XCI365" s="314"/>
      <c r="XCJ365" s="314"/>
      <c r="XCK365" s="315"/>
      <c r="XCL365" s="314"/>
      <c r="XCM365" s="314"/>
      <c r="XCN365" s="314"/>
      <c r="XCO365" s="314"/>
      <c r="XCP365" s="314"/>
      <c r="XCQ365" s="317"/>
      <c r="XCR365" s="314"/>
      <c r="XCS365" s="318"/>
      <c r="XCT365" s="286"/>
      <c r="XCW365" s="314"/>
      <c r="XCX365" s="314"/>
      <c r="XCY365" s="263"/>
      <c r="XCZ365" s="312"/>
      <c r="XDA365" s="263"/>
      <c r="XDB365" s="314"/>
      <c r="XDC365" s="314"/>
      <c r="XDD365" s="314"/>
      <c r="XDE365" s="315"/>
      <c r="XDF365" s="314"/>
      <c r="XDG365" s="314"/>
      <c r="XDH365" s="314"/>
      <c r="XDI365" s="314"/>
      <c r="XDJ365" s="314"/>
      <c r="XDK365" s="314"/>
      <c r="XDL365" s="286"/>
      <c r="XDQ365" s="314"/>
      <c r="XDR365" s="314"/>
      <c r="XDS365" s="263"/>
      <c r="XDT365" s="312"/>
      <c r="XDU365" s="263"/>
      <c r="XDV365" s="314"/>
      <c r="XDW365" s="314"/>
      <c r="XDX365" s="314"/>
      <c r="XDY365" s="315"/>
      <c r="XDZ365" s="314"/>
      <c r="XEA365" s="314"/>
      <c r="XEB365" s="314"/>
      <c r="XEC365" s="314"/>
      <c r="XED365" s="314"/>
      <c r="XEE365" s="286"/>
      <c r="XEK365" s="314"/>
      <c r="XEL365" s="314"/>
      <c r="XEM365" s="263"/>
      <c r="XEN365" s="312"/>
      <c r="XEO365" s="263"/>
      <c r="XEP365" s="314"/>
      <c r="XEQ365" s="314"/>
      <c r="XER365" s="314"/>
      <c r="XES365" s="315"/>
      <c r="XET365" s="314"/>
      <c r="XEU365" s="314"/>
      <c r="XEV365" s="314"/>
      <c r="XEW365" s="314"/>
      <c r="XEX365" s="314"/>
    </row>
    <row r="366" spans="1:53 16265:16378" ht="40.5" hidden="1" customHeight="1" x14ac:dyDescent="0.2">
      <c r="A366" s="362"/>
      <c r="B366" s="363"/>
      <c r="C366" s="356"/>
      <c r="D366" s="359"/>
      <c r="E366" s="356"/>
      <c r="F366" s="364"/>
      <c r="G366" s="275" t="s">
        <v>271</v>
      </c>
      <c r="H366" s="275" t="s">
        <v>37</v>
      </c>
      <c r="I366" s="275" t="s">
        <v>1932</v>
      </c>
      <c r="J366" s="364"/>
      <c r="K366" s="364"/>
      <c r="L366" s="364"/>
      <c r="M366" s="364"/>
      <c r="N366" s="364"/>
      <c r="O366" s="365"/>
      <c r="P366" s="364"/>
      <c r="Q366" s="365"/>
      <c r="R366" s="365"/>
      <c r="S366" s="162" t="s">
        <v>327</v>
      </c>
      <c r="T366" s="334">
        <f t="shared" si="1401"/>
        <v>1</v>
      </c>
      <c r="U366" s="356"/>
      <c r="V366" s="356"/>
      <c r="W366" s="275" t="s">
        <v>1933</v>
      </c>
      <c r="X366" s="364"/>
      <c r="Y366" s="368"/>
      <c r="Z366" s="335">
        <f t="shared" si="1402"/>
        <v>1</v>
      </c>
      <c r="AA366" s="275" t="s">
        <v>332</v>
      </c>
      <c r="AB366" s="275" t="s">
        <v>1934</v>
      </c>
      <c r="AC366" s="368"/>
      <c r="AD366" s="356"/>
      <c r="AE366" s="336">
        <f t="shared" si="1403"/>
        <v>1</v>
      </c>
      <c r="AF366" s="275" t="s">
        <v>307</v>
      </c>
      <c r="AG366" s="275" t="s">
        <v>1817</v>
      </c>
      <c r="AH366" s="368"/>
      <c r="AI366" s="356"/>
      <c r="AJ366" s="336">
        <f t="shared" si="1404"/>
        <v>1</v>
      </c>
      <c r="AK366" s="275" t="s">
        <v>304</v>
      </c>
      <c r="AL366" s="275" t="s">
        <v>311</v>
      </c>
      <c r="AM366" s="368"/>
      <c r="AN366" s="356"/>
      <c r="AO366" s="336">
        <f t="shared" si="1414"/>
        <v>1</v>
      </c>
      <c r="AP366" s="275" t="s">
        <v>592</v>
      </c>
      <c r="AQ366" s="356"/>
      <c r="AR366" s="356"/>
      <c r="AS366" s="357"/>
      <c r="AT366" s="358"/>
      <c r="AU366" s="366"/>
      <c r="AV366" s="366"/>
      <c r="AW366" s="275" t="s">
        <v>90</v>
      </c>
      <c r="AX366" s="275"/>
      <c r="AY366" s="159"/>
      <c r="AZ366" s="159"/>
      <c r="BA366" s="344"/>
      <c r="XAO366" s="314"/>
      <c r="XAP366" s="314"/>
      <c r="XAQ366" s="263"/>
      <c r="XAR366" s="312"/>
      <c r="XAS366" s="263"/>
      <c r="XAT366" s="314"/>
      <c r="XAU366" s="314"/>
      <c r="XAV366" s="314"/>
      <c r="XAW366" s="315"/>
      <c r="XAX366" s="314"/>
      <c r="XAY366" s="314"/>
      <c r="XAZ366" s="314"/>
      <c r="XBA366" s="314"/>
      <c r="XBB366" s="314"/>
      <c r="XBC366" s="314"/>
      <c r="XBD366" s="281"/>
      <c r="XBE366" s="316"/>
      <c r="XBF366" s="317"/>
      <c r="XBG366" s="314"/>
      <c r="XBH366" s="314"/>
      <c r="XBI366" s="314"/>
      <c r="XBJ366" s="314"/>
      <c r="XBK366" s="263"/>
      <c r="XBL366" s="312"/>
      <c r="XBM366" s="263"/>
      <c r="XBN366" s="314"/>
      <c r="XBO366" s="314"/>
      <c r="XBP366" s="314"/>
      <c r="XBQ366" s="315"/>
      <c r="XBR366" s="314"/>
      <c r="XBS366" s="314"/>
      <c r="XBT366" s="314"/>
      <c r="XBU366" s="314"/>
      <c r="XBV366" s="314"/>
      <c r="XBW366" s="281"/>
      <c r="XBX366" s="317"/>
      <c r="XBY366" s="314"/>
      <c r="XBZ366" s="314"/>
      <c r="XCA366" s="318"/>
      <c r="XCB366" s="312"/>
      <c r="XCC366" s="314"/>
      <c r="XCD366" s="314"/>
      <c r="XCE366" s="263"/>
      <c r="XCF366" s="312"/>
      <c r="XCG366" s="263"/>
      <c r="XCH366" s="314"/>
      <c r="XCI366" s="314"/>
      <c r="XCJ366" s="314"/>
      <c r="XCK366" s="315"/>
      <c r="XCL366" s="314"/>
      <c r="XCM366" s="314"/>
      <c r="XCN366" s="314"/>
      <c r="XCO366" s="314"/>
      <c r="XCP366" s="314"/>
      <c r="XCQ366" s="317"/>
      <c r="XCR366" s="314"/>
      <c r="XCS366" s="318"/>
      <c r="XCT366" s="286"/>
      <c r="XCW366" s="314"/>
      <c r="XCX366" s="314"/>
      <c r="XCY366" s="263"/>
      <c r="XCZ366" s="312"/>
      <c r="XDA366" s="263"/>
      <c r="XDB366" s="314"/>
      <c r="XDC366" s="314"/>
      <c r="XDD366" s="314"/>
      <c r="XDE366" s="315"/>
      <c r="XDF366" s="314"/>
      <c r="XDG366" s="314"/>
      <c r="XDH366" s="314"/>
      <c r="XDI366" s="314"/>
      <c r="XDJ366" s="314"/>
      <c r="XDK366" s="314"/>
      <c r="XDL366" s="286"/>
      <c r="XDQ366" s="314"/>
      <c r="XDR366" s="314"/>
      <c r="XDS366" s="263"/>
      <c r="XDT366" s="312"/>
      <c r="XDU366" s="263"/>
      <c r="XDV366" s="314"/>
      <c r="XDW366" s="314"/>
      <c r="XDX366" s="314"/>
      <c r="XDY366" s="315"/>
      <c r="XDZ366" s="314"/>
      <c r="XEA366" s="314"/>
      <c r="XEB366" s="314"/>
      <c r="XEC366" s="314"/>
      <c r="XED366" s="314"/>
      <c r="XEE366" s="286"/>
      <c r="XEK366" s="314"/>
      <c r="XEL366" s="314"/>
      <c r="XEM366" s="263"/>
      <c r="XEN366" s="312"/>
      <c r="XEO366" s="263"/>
      <c r="XEP366" s="314"/>
      <c r="XEQ366" s="314"/>
      <c r="XER366" s="314"/>
      <c r="XES366" s="315"/>
      <c r="XET366" s="314"/>
      <c r="XEU366" s="314"/>
      <c r="XEV366" s="314"/>
      <c r="XEW366" s="314"/>
      <c r="XEX366" s="314"/>
    </row>
    <row r="367" spans="1:53 16265:16378" ht="40.5" hidden="1" customHeight="1" x14ac:dyDescent="0.2">
      <c r="A367" s="362"/>
      <c r="B367" s="363"/>
      <c r="C367" s="356"/>
      <c r="D367" s="359"/>
      <c r="E367" s="356"/>
      <c r="F367" s="364"/>
      <c r="G367" s="275"/>
      <c r="H367" s="275"/>
      <c r="I367" s="275"/>
      <c r="J367" s="364"/>
      <c r="K367" s="364"/>
      <c r="L367" s="364"/>
      <c r="M367" s="364"/>
      <c r="N367" s="364"/>
      <c r="O367" s="365"/>
      <c r="P367" s="364"/>
      <c r="Q367" s="365"/>
      <c r="R367" s="365"/>
      <c r="S367" s="162"/>
      <c r="T367" s="334">
        <f t="shared" si="1401"/>
        <v>0</v>
      </c>
      <c r="U367" s="356"/>
      <c r="V367" s="356"/>
      <c r="W367" s="275"/>
      <c r="X367" s="364"/>
      <c r="Y367" s="368"/>
      <c r="Z367" s="335">
        <f t="shared" si="1402"/>
        <v>0</v>
      </c>
      <c r="AA367" s="275"/>
      <c r="AB367" s="275"/>
      <c r="AC367" s="368"/>
      <c r="AD367" s="356"/>
      <c r="AE367" s="336">
        <f t="shared" si="1403"/>
        <v>0</v>
      </c>
      <c r="AF367" s="275"/>
      <c r="AG367" s="275"/>
      <c r="AH367" s="368"/>
      <c r="AI367" s="356"/>
      <c r="AJ367" s="336">
        <f t="shared" si="1404"/>
        <v>0</v>
      </c>
      <c r="AK367" s="275"/>
      <c r="AL367" s="275"/>
      <c r="AM367" s="368"/>
      <c r="AN367" s="356"/>
      <c r="AO367" s="336">
        <f t="shared" si="1414"/>
        <v>0</v>
      </c>
      <c r="AP367" s="275"/>
      <c r="AQ367" s="356"/>
      <c r="AR367" s="356"/>
      <c r="AS367" s="357"/>
      <c r="AT367" s="358"/>
      <c r="AU367" s="366"/>
      <c r="AV367" s="366"/>
      <c r="AW367" s="275" t="s">
        <v>90</v>
      </c>
      <c r="AX367" s="275"/>
      <c r="AY367" s="159"/>
      <c r="AZ367" s="159"/>
      <c r="BA367" s="344"/>
      <c r="XAO367" s="314"/>
      <c r="XAP367" s="314"/>
      <c r="XAQ367" s="263"/>
      <c r="XAR367" s="312"/>
      <c r="XAS367" s="263"/>
      <c r="XAT367" s="314"/>
      <c r="XAU367" s="314"/>
      <c r="XAV367" s="314"/>
      <c r="XAW367" s="315"/>
      <c r="XAX367" s="314"/>
      <c r="XAY367" s="314"/>
      <c r="XAZ367" s="314"/>
      <c r="XBA367" s="314"/>
      <c r="XBB367" s="314"/>
      <c r="XBC367" s="314"/>
      <c r="XBD367" s="281"/>
      <c r="XBE367" s="316"/>
      <c r="XBF367" s="317"/>
      <c r="XBG367" s="314"/>
      <c r="XBH367" s="314"/>
      <c r="XBI367" s="314"/>
      <c r="XBJ367" s="314"/>
      <c r="XBK367" s="263"/>
      <c r="XBL367" s="312"/>
      <c r="XBM367" s="263"/>
      <c r="XBN367" s="314"/>
      <c r="XBO367" s="314"/>
      <c r="XBP367" s="314"/>
      <c r="XBQ367" s="315"/>
      <c r="XBR367" s="314"/>
      <c r="XBS367" s="314"/>
      <c r="XBT367" s="314"/>
      <c r="XBU367" s="314"/>
      <c r="XBV367" s="314"/>
      <c r="XBW367" s="281"/>
      <c r="XBX367" s="317"/>
      <c r="XBY367" s="314"/>
      <c r="XBZ367" s="314"/>
      <c r="XCA367" s="318"/>
      <c r="XCB367" s="312"/>
      <c r="XCC367" s="314"/>
      <c r="XCD367" s="314"/>
      <c r="XCE367" s="263"/>
      <c r="XCF367" s="312"/>
      <c r="XCG367" s="263"/>
      <c r="XCH367" s="314"/>
      <c r="XCI367" s="314"/>
      <c r="XCJ367" s="314"/>
      <c r="XCK367" s="315"/>
      <c r="XCL367" s="314"/>
      <c r="XCM367" s="314"/>
      <c r="XCN367" s="314"/>
      <c r="XCO367" s="314"/>
      <c r="XCP367" s="314"/>
      <c r="XCQ367" s="317"/>
      <c r="XCR367" s="314"/>
      <c r="XCS367" s="318"/>
      <c r="XCT367" s="286"/>
      <c r="XCW367" s="314"/>
      <c r="XCX367" s="314"/>
      <c r="XCY367" s="263"/>
      <c r="XCZ367" s="312"/>
      <c r="XDA367" s="263"/>
      <c r="XDB367" s="314"/>
      <c r="XDC367" s="314"/>
      <c r="XDD367" s="314"/>
      <c r="XDE367" s="315"/>
      <c r="XDF367" s="314"/>
      <c r="XDG367" s="314"/>
      <c r="XDH367" s="314"/>
      <c r="XDI367" s="314"/>
      <c r="XDJ367" s="314"/>
      <c r="XDK367" s="314"/>
      <c r="XDL367" s="286"/>
      <c r="XDQ367" s="314"/>
      <c r="XDR367" s="314"/>
      <c r="XDS367" s="263"/>
      <c r="XDT367" s="312"/>
      <c r="XDU367" s="263"/>
      <c r="XDV367" s="314"/>
      <c r="XDW367" s="314"/>
      <c r="XDX367" s="314"/>
      <c r="XDY367" s="315"/>
      <c r="XDZ367" s="314"/>
      <c r="XEA367" s="314"/>
      <c r="XEB367" s="314"/>
      <c r="XEC367" s="314"/>
      <c r="XED367" s="314"/>
      <c r="XEE367" s="286"/>
      <c r="XEK367" s="314"/>
      <c r="XEL367" s="314"/>
      <c r="XEM367" s="263"/>
      <c r="XEN367" s="312"/>
      <c r="XEO367" s="263"/>
      <c r="XEP367" s="314"/>
      <c r="XEQ367" s="314"/>
      <c r="XER367" s="314"/>
      <c r="XES367" s="315"/>
      <c r="XET367" s="314"/>
      <c r="XEU367" s="314"/>
      <c r="XEV367" s="314"/>
      <c r="XEW367" s="314"/>
      <c r="XEX367" s="314"/>
    </row>
    <row r="368" spans="1:53 16265:16378" ht="40.5" hidden="1" customHeight="1" x14ac:dyDescent="0.2">
      <c r="A368" s="362">
        <v>120</v>
      </c>
      <c r="B368" s="363" t="s">
        <v>290</v>
      </c>
      <c r="C368" s="356" t="str">
        <f>+VLOOKUP(B368,$A$770:$B$812,2,0)</f>
        <v>ALVARO HERNAN RESTREPO VICTORIA</v>
      </c>
      <c r="D368" s="359" t="s">
        <v>171</v>
      </c>
      <c r="E368" s="356" t="str">
        <f>IF(D368=$D$740,$E$740,IF(D368=$D$741,$E$741,IF(D368=$D$742,$E$742,IF(D368=$D$743,$E$743,IF(D368=$D$744,$E$744,IF(D368=$D$745,$E$745,IF(D368=$D$746,$E$746,IF(D368=$D$747,$E$747,IF(D368=$D$748,$E$748,IF(D368=$D$749,$E$749,IF(D368=VICERRECTORÍA_ACADÉMICA_,$BF$740,IF(D368=_VICERRECTORÍA_INVESTIGACIONES_INNOVACIÓN_Y_EXTENSIÓN_,$BF$741,IF(D368=PLANEACIÓN_,$BF$742,IF(D368=VICERRECTORÍA_ADMINISTRATIVA_FINANCIERA_,$BF$743,IF(D368=VICERRECTORÍA_RESPONSABILIDAD_SOCIAL_Y_BIENESTAR_UNIVERSITARIO_PDI,$BF$744)))))))))))))))</f>
        <v>Promover y facilitar la interacción con la sociedad contribuyendo a la satisfacción de sus demandas, mediante servicios especializados, programas de educación continuada y de proyección social.</v>
      </c>
      <c r="F368" s="364" t="s">
        <v>276</v>
      </c>
      <c r="G368" s="275" t="s">
        <v>271</v>
      </c>
      <c r="H368" s="275" t="s">
        <v>37</v>
      </c>
      <c r="I368" s="275" t="s">
        <v>1935</v>
      </c>
      <c r="J368" s="364" t="s">
        <v>106</v>
      </c>
      <c r="K368" s="364" t="s">
        <v>1936</v>
      </c>
      <c r="L368" s="364" t="s">
        <v>1937</v>
      </c>
      <c r="M368" s="364" t="s">
        <v>1938</v>
      </c>
      <c r="N368" s="364" t="s">
        <v>128</v>
      </c>
      <c r="O368" s="365">
        <f t="shared" ref="O368" si="1561">IF(N368="ALTA",5,IF(N368="MEDIO ALTA",4,IF(N368="MEDIA",3,IF(N368="MEDIO BAJA",2,IF(N368="BAJA",1,0)))))</f>
        <v>1</v>
      </c>
      <c r="P368" s="364" t="s">
        <v>141</v>
      </c>
      <c r="Q368" s="365">
        <f t="shared" si="1538"/>
        <v>3</v>
      </c>
      <c r="R368" s="365">
        <f>Q368*O368</f>
        <v>3</v>
      </c>
      <c r="S368" s="162" t="s">
        <v>327</v>
      </c>
      <c r="T368" s="334">
        <f t="shared" si="1401"/>
        <v>1</v>
      </c>
      <c r="U368" s="356">
        <f t="shared" si="1406"/>
        <v>1</v>
      </c>
      <c r="V368" s="356">
        <f t="shared" si="1462"/>
        <v>0.6</v>
      </c>
      <c r="W368" s="275" t="s">
        <v>1939</v>
      </c>
      <c r="X368" s="364">
        <f>IF(S368="No_existen",5*$X$10,Y368*$X$10)</f>
        <v>0.2</v>
      </c>
      <c r="Y368" s="368">
        <f t="shared" ref="Y368" si="1562">ROUND(AVERAGEIF(Z368:Z370,"&gt;0"),0)</f>
        <v>4</v>
      </c>
      <c r="Z368" s="335">
        <f t="shared" si="1402"/>
        <v>4</v>
      </c>
      <c r="AA368" s="275" t="s">
        <v>330</v>
      </c>
      <c r="AB368" s="275"/>
      <c r="AC368" s="368">
        <f t="shared" ref="AC368" si="1563">IF(S368="No_existen",5*$AC$10,AD368*$AC$10)</f>
        <v>0.15</v>
      </c>
      <c r="AD368" s="356">
        <f t="shared" ref="AD368" si="1564">ROUND(AVERAGEIF(AE368:AE370,"&gt;0"),0)</f>
        <v>1</v>
      </c>
      <c r="AE368" s="336">
        <f t="shared" si="1403"/>
        <v>1</v>
      </c>
      <c r="AF368" s="275" t="s">
        <v>307</v>
      </c>
      <c r="AG368" s="275" t="s">
        <v>1765</v>
      </c>
      <c r="AH368" s="368">
        <f t="shared" ref="AH368" si="1565">IF(S368="No_existen",5*$AH$10,AI368*$AH$10)</f>
        <v>0.1</v>
      </c>
      <c r="AI368" s="356">
        <f t="shared" ref="AI368" si="1566">ROUND(AVERAGEIF(AJ368:AJ370,"&gt;0"),0)</f>
        <v>1</v>
      </c>
      <c r="AJ368" s="336">
        <f t="shared" si="1404"/>
        <v>1</v>
      </c>
      <c r="AK368" s="275" t="s">
        <v>304</v>
      </c>
      <c r="AL368" s="275" t="s">
        <v>319</v>
      </c>
      <c r="AM368" s="368">
        <f t="shared" ref="AM368" si="1567">IF(S368="No_existen",5*$AM$10,AN368*$AM$10)</f>
        <v>0.1</v>
      </c>
      <c r="AN368" s="356">
        <f t="shared" ref="AN368" si="1568">ROUND(AVERAGEIF(AO368:AO370,"&gt;0"),0)</f>
        <v>1</v>
      </c>
      <c r="AO368" s="336">
        <f t="shared" si="1414"/>
        <v>1</v>
      </c>
      <c r="AP368" s="275" t="s">
        <v>592</v>
      </c>
      <c r="AQ368" s="356">
        <f t="shared" ref="AQ368" si="1569">ROUND(AVERAGE(U368,Y368,AD368,AI368,AN368),0)</f>
        <v>2</v>
      </c>
      <c r="AR368" s="356" t="str">
        <f t="shared" ref="AR368" si="1570">IF(AQ368&lt;1.5,"FUERTE",IF(AND(AQ368&gt;=1.5,AQ368&lt;2.5),"ACEPTABLE",IF(AQ368&gt;=5,"INEXISTENTE","DÉBIL")))</f>
        <v>ACEPTABLE</v>
      </c>
      <c r="AS368" s="357">
        <f t="shared" ref="AS368" si="1571">IF(R368=0,0,ROUND((R368*AQ368),0))</f>
        <v>6</v>
      </c>
      <c r="AT368" s="358" t="str">
        <f t="shared" ref="AT368" si="1572">IF(AS368&gt;=36,"GRAVE", IF(AS368&lt;=10, "LEVE", "MODERADO"))</f>
        <v>LEVE</v>
      </c>
      <c r="AU368" s="359" t="s">
        <v>1940</v>
      </c>
      <c r="AV368" s="367">
        <v>0</v>
      </c>
      <c r="AW368" s="275" t="s">
        <v>90</v>
      </c>
      <c r="AX368" s="275"/>
      <c r="AY368" s="159"/>
      <c r="AZ368" s="159"/>
      <c r="BA368" s="344"/>
      <c r="XAO368" s="314"/>
      <c r="XAP368" s="314"/>
      <c r="XAQ368" s="263"/>
      <c r="XAR368" s="312"/>
      <c r="XAS368" s="263"/>
      <c r="XAT368" s="314"/>
      <c r="XAU368" s="314"/>
      <c r="XAV368" s="314"/>
      <c r="XAW368" s="315"/>
      <c r="XAX368" s="314"/>
      <c r="XAY368" s="314"/>
      <c r="XAZ368" s="314"/>
      <c r="XBA368" s="314"/>
      <c r="XBB368" s="314"/>
      <c r="XBC368" s="314"/>
      <c r="XBD368" s="281"/>
      <c r="XBE368" s="316"/>
      <c r="XBF368" s="317"/>
      <c r="XBG368" s="314"/>
      <c r="XBH368" s="314"/>
      <c r="XBI368" s="314"/>
      <c r="XBJ368" s="314"/>
      <c r="XBK368" s="263"/>
      <c r="XBL368" s="312"/>
      <c r="XBM368" s="263"/>
      <c r="XBN368" s="314"/>
      <c r="XBO368" s="314"/>
      <c r="XBP368" s="314"/>
      <c r="XBQ368" s="315"/>
      <c r="XBR368" s="314"/>
      <c r="XBS368" s="314"/>
      <c r="XBT368" s="314"/>
      <c r="XBU368" s="314"/>
      <c r="XBV368" s="314"/>
      <c r="XBW368" s="281"/>
      <c r="XBX368" s="317"/>
      <c r="XBY368" s="314"/>
      <c r="XBZ368" s="314"/>
      <c r="XCA368" s="318"/>
      <c r="XCB368" s="312"/>
      <c r="XCC368" s="314"/>
      <c r="XCD368" s="314"/>
      <c r="XCE368" s="263"/>
      <c r="XCF368" s="312"/>
      <c r="XCG368" s="263"/>
      <c r="XCH368" s="314"/>
      <c r="XCI368" s="314"/>
      <c r="XCJ368" s="314"/>
      <c r="XCK368" s="315"/>
      <c r="XCL368" s="314"/>
      <c r="XCM368" s="314"/>
      <c r="XCN368" s="314"/>
      <c r="XCO368" s="314"/>
      <c r="XCP368" s="314"/>
      <c r="XCQ368" s="317"/>
      <c r="XCR368" s="314"/>
      <c r="XCS368" s="318"/>
      <c r="XCT368" s="286"/>
      <c r="XCW368" s="314"/>
      <c r="XCX368" s="314"/>
      <c r="XCY368" s="263"/>
      <c r="XCZ368" s="312"/>
      <c r="XDA368" s="263"/>
      <c r="XDB368" s="314"/>
      <c r="XDC368" s="314"/>
      <c r="XDD368" s="314"/>
      <c r="XDE368" s="315"/>
      <c r="XDF368" s="314"/>
      <c r="XDG368" s="314"/>
      <c r="XDH368" s="314"/>
      <c r="XDI368" s="314"/>
      <c r="XDJ368" s="314"/>
      <c r="XDK368" s="314"/>
      <c r="XDL368" s="286"/>
      <c r="XDQ368" s="314"/>
      <c r="XDR368" s="314"/>
      <c r="XDS368" s="263"/>
      <c r="XDT368" s="312"/>
      <c r="XDU368" s="263"/>
      <c r="XDV368" s="314"/>
      <c r="XDW368" s="314"/>
      <c r="XDX368" s="314"/>
      <c r="XDY368" s="315"/>
      <c r="XDZ368" s="314"/>
      <c r="XEA368" s="314"/>
      <c r="XEB368" s="314"/>
      <c r="XEC368" s="314"/>
      <c r="XED368" s="314"/>
      <c r="XEE368" s="286"/>
      <c r="XEK368" s="314"/>
      <c r="XEL368" s="314"/>
      <c r="XEM368" s="263"/>
      <c r="XEN368" s="312"/>
      <c r="XEO368" s="263"/>
      <c r="XEP368" s="314"/>
      <c r="XEQ368" s="314"/>
      <c r="XER368" s="314"/>
      <c r="XES368" s="315"/>
      <c r="XET368" s="314"/>
      <c r="XEU368" s="314"/>
      <c r="XEV368" s="314"/>
      <c r="XEW368" s="314"/>
      <c r="XEX368" s="314"/>
    </row>
    <row r="369" spans="1:53 16265:16378" ht="40.5" hidden="1" customHeight="1" x14ac:dyDescent="0.2">
      <c r="A369" s="362"/>
      <c r="B369" s="363"/>
      <c r="C369" s="356"/>
      <c r="D369" s="359"/>
      <c r="E369" s="356"/>
      <c r="F369" s="364"/>
      <c r="G369" s="275"/>
      <c r="H369" s="275"/>
      <c r="I369" s="275"/>
      <c r="J369" s="364"/>
      <c r="K369" s="364"/>
      <c r="L369" s="364"/>
      <c r="M369" s="364"/>
      <c r="N369" s="364"/>
      <c r="O369" s="365"/>
      <c r="P369" s="364"/>
      <c r="Q369" s="365"/>
      <c r="R369" s="365"/>
      <c r="S369" s="162"/>
      <c r="T369" s="334">
        <f t="shared" si="1401"/>
        <v>0</v>
      </c>
      <c r="U369" s="356"/>
      <c r="V369" s="356"/>
      <c r="W369" s="275"/>
      <c r="X369" s="364"/>
      <c r="Y369" s="368"/>
      <c r="Z369" s="335">
        <f t="shared" si="1402"/>
        <v>0</v>
      </c>
      <c r="AA369" s="275"/>
      <c r="AB369" s="275"/>
      <c r="AC369" s="368"/>
      <c r="AD369" s="356"/>
      <c r="AE369" s="336">
        <f t="shared" si="1403"/>
        <v>0</v>
      </c>
      <c r="AF369" s="275"/>
      <c r="AG369" s="275"/>
      <c r="AH369" s="368"/>
      <c r="AI369" s="356"/>
      <c r="AJ369" s="336">
        <f t="shared" si="1404"/>
        <v>0</v>
      </c>
      <c r="AK369" s="275"/>
      <c r="AL369" s="275"/>
      <c r="AM369" s="368"/>
      <c r="AN369" s="356"/>
      <c r="AO369" s="336">
        <f t="shared" si="1414"/>
        <v>0</v>
      </c>
      <c r="AP369" s="275"/>
      <c r="AQ369" s="356"/>
      <c r="AR369" s="356"/>
      <c r="AS369" s="357"/>
      <c r="AT369" s="358"/>
      <c r="AU369" s="359"/>
      <c r="AV369" s="366"/>
      <c r="AW369" s="275" t="s">
        <v>90</v>
      </c>
      <c r="AX369" s="275"/>
      <c r="AY369" s="159"/>
      <c r="AZ369" s="159"/>
      <c r="BA369" s="344"/>
      <c r="XAO369" s="314"/>
      <c r="XAP369" s="314"/>
      <c r="XAQ369" s="263"/>
      <c r="XAR369" s="312"/>
      <c r="XAS369" s="263"/>
      <c r="XAT369" s="314"/>
      <c r="XAU369" s="314"/>
      <c r="XAV369" s="314"/>
      <c r="XAW369" s="315"/>
      <c r="XAX369" s="314"/>
      <c r="XAY369" s="314"/>
      <c r="XAZ369" s="314"/>
      <c r="XBA369" s="314"/>
      <c r="XBB369" s="314"/>
      <c r="XBC369" s="314"/>
      <c r="XBD369" s="281"/>
      <c r="XBE369" s="316"/>
      <c r="XBF369" s="317"/>
      <c r="XBG369" s="314"/>
      <c r="XBH369" s="314"/>
      <c r="XBI369" s="314"/>
      <c r="XBJ369" s="314"/>
      <c r="XBK369" s="263"/>
      <c r="XBL369" s="312"/>
      <c r="XBM369" s="263"/>
      <c r="XBN369" s="314"/>
      <c r="XBO369" s="314"/>
      <c r="XBP369" s="314"/>
      <c r="XBQ369" s="315"/>
      <c r="XBR369" s="314"/>
      <c r="XBS369" s="314"/>
      <c r="XBT369" s="314"/>
      <c r="XBU369" s="314"/>
      <c r="XBV369" s="314"/>
      <c r="XBW369" s="281"/>
      <c r="XBX369" s="317"/>
      <c r="XBY369" s="314"/>
      <c r="XBZ369" s="314"/>
      <c r="XCA369" s="318"/>
      <c r="XCB369" s="312"/>
      <c r="XCC369" s="314"/>
      <c r="XCD369" s="314"/>
      <c r="XCE369" s="263"/>
      <c r="XCF369" s="312"/>
      <c r="XCG369" s="263"/>
      <c r="XCH369" s="314"/>
      <c r="XCI369" s="314"/>
      <c r="XCJ369" s="314"/>
      <c r="XCK369" s="315"/>
      <c r="XCL369" s="314"/>
      <c r="XCM369" s="314"/>
      <c r="XCN369" s="314"/>
      <c r="XCO369" s="314"/>
      <c r="XCP369" s="314"/>
      <c r="XCQ369" s="317"/>
      <c r="XCR369" s="314"/>
      <c r="XCS369" s="318"/>
      <c r="XCT369" s="286"/>
      <c r="XCW369" s="314"/>
      <c r="XCX369" s="314"/>
      <c r="XCY369" s="263"/>
      <c r="XCZ369" s="312"/>
      <c r="XDA369" s="263"/>
      <c r="XDB369" s="314"/>
      <c r="XDC369" s="314"/>
      <c r="XDD369" s="314"/>
      <c r="XDE369" s="315"/>
      <c r="XDF369" s="314"/>
      <c r="XDG369" s="314"/>
      <c r="XDH369" s="314"/>
      <c r="XDI369" s="314"/>
      <c r="XDJ369" s="314"/>
      <c r="XDK369" s="314"/>
      <c r="XDL369" s="286"/>
      <c r="XDQ369" s="314"/>
      <c r="XDR369" s="314"/>
      <c r="XDS369" s="263"/>
      <c r="XDT369" s="312"/>
      <c r="XDU369" s="263"/>
      <c r="XDV369" s="314"/>
      <c r="XDW369" s="314"/>
      <c r="XDX369" s="314"/>
      <c r="XDY369" s="315"/>
      <c r="XDZ369" s="314"/>
      <c r="XEA369" s="314"/>
      <c r="XEB369" s="314"/>
      <c r="XEC369" s="314"/>
      <c r="XED369" s="314"/>
      <c r="XEE369" s="286"/>
      <c r="XEK369" s="314"/>
      <c r="XEL369" s="314"/>
      <c r="XEM369" s="263"/>
      <c r="XEN369" s="312"/>
      <c r="XEO369" s="263"/>
      <c r="XEP369" s="314"/>
      <c r="XEQ369" s="314"/>
      <c r="XER369" s="314"/>
      <c r="XES369" s="315"/>
      <c r="XET369" s="314"/>
      <c r="XEU369" s="314"/>
      <c r="XEV369" s="314"/>
      <c r="XEW369" s="314"/>
      <c r="XEX369" s="314"/>
    </row>
    <row r="370" spans="1:53 16265:16378" ht="40.5" hidden="1" customHeight="1" x14ac:dyDescent="0.2">
      <c r="A370" s="362"/>
      <c r="B370" s="363"/>
      <c r="C370" s="356"/>
      <c r="D370" s="359"/>
      <c r="E370" s="356"/>
      <c r="F370" s="364"/>
      <c r="G370" s="275"/>
      <c r="H370" s="275"/>
      <c r="I370" s="275"/>
      <c r="J370" s="364"/>
      <c r="K370" s="364"/>
      <c r="L370" s="364"/>
      <c r="M370" s="364"/>
      <c r="N370" s="364"/>
      <c r="O370" s="365"/>
      <c r="P370" s="364"/>
      <c r="Q370" s="365"/>
      <c r="R370" s="365"/>
      <c r="S370" s="162"/>
      <c r="T370" s="334">
        <f t="shared" si="1401"/>
        <v>0</v>
      </c>
      <c r="U370" s="356"/>
      <c r="V370" s="356"/>
      <c r="W370" s="275"/>
      <c r="X370" s="364"/>
      <c r="Y370" s="368"/>
      <c r="Z370" s="335">
        <f t="shared" si="1402"/>
        <v>0</v>
      </c>
      <c r="AA370" s="275"/>
      <c r="AB370" s="275"/>
      <c r="AC370" s="368"/>
      <c r="AD370" s="356"/>
      <c r="AE370" s="336">
        <f t="shared" si="1403"/>
        <v>0</v>
      </c>
      <c r="AF370" s="275"/>
      <c r="AG370" s="275"/>
      <c r="AH370" s="368"/>
      <c r="AI370" s="356"/>
      <c r="AJ370" s="336">
        <f t="shared" si="1404"/>
        <v>0</v>
      </c>
      <c r="AK370" s="275"/>
      <c r="AL370" s="275"/>
      <c r="AM370" s="368"/>
      <c r="AN370" s="356"/>
      <c r="AO370" s="336">
        <f t="shared" si="1414"/>
        <v>0</v>
      </c>
      <c r="AP370" s="275"/>
      <c r="AQ370" s="356"/>
      <c r="AR370" s="356"/>
      <c r="AS370" s="357"/>
      <c r="AT370" s="358"/>
      <c r="AU370" s="359"/>
      <c r="AV370" s="366"/>
      <c r="AW370" s="275" t="s">
        <v>90</v>
      </c>
      <c r="AX370" s="275"/>
      <c r="AY370" s="159"/>
      <c r="AZ370" s="159"/>
      <c r="BA370" s="344"/>
      <c r="XAO370" s="314"/>
      <c r="XAP370" s="314"/>
      <c r="XAQ370" s="263"/>
      <c r="XAR370" s="312"/>
      <c r="XAS370" s="263"/>
      <c r="XAT370" s="314"/>
      <c r="XAU370" s="314"/>
      <c r="XAV370" s="314"/>
      <c r="XAW370" s="315"/>
      <c r="XAX370" s="314"/>
      <c r="XAY370" s="314"/>
      <c r="XAZ370" s="314"/>
      <c r="XBA370" s="314"/>
      <c r="XBB370" s="314"/>
      <c r="XBC370" s="314"/>
      <c r="XBD370" s="281"/>
      <c r="XBE370" s="316"/>
      <c r="XBF370" s="317"/>
      <c r="XBG370" s="314"/>
      <c r="XBH370" s="314"/>
      <c r="XBI370" s="314"/>
      <c r="XBJ370" s="314"/>
      <c r="XBK370" s="263"/>
      <c r="XBL370" s="312"/>
      <c r="XBM370" s="263"/>
      <c r="XBN370" s="314"/>
      <c r="XBO370" s="314"/>
      <c r="XBP370" s="314"/>
      <c r="XBQ370" s="315"/>
      <c r="XBR370" s="314"/>
      <c r="XBS370" s="314"/>
      <c r="XBT370" s="314"/>
      <c r="XBU370" s="314"/>
      <c r="XBV370" s="314"/>
      <c r="XBW370" s="281"/>
      <c r="XBX370" s="317"/>
      <c r="XBY370" s="314"/>
      <c r="XBZ370" s="314"/>
      <c r="XCA370" s="318"/>
      <c r="XCB370" s="312"/>
      <c r="XCC370" s="314"/>
      <c r="XCD370" s="314"/>
      <c r="XCE370" s="263"/>
      <c r="XCF370" s="312"/>
      <c r="XCG370" s="263"/>
      <c r="XCH370" s="314"/>
      <c r="XCI370" s="314"/>
      <c r="XCJ370" s="314"/>
      <c r="XCK370" s="315"/>
      <c r="XCL370" s="314"/>
      <c r="XCM370" s="314"/>
      <c r="XCN370" s="314"/>
      <c r="XCO370" s="314"/>
      <c r="XCP370" s="314"/>
      <c r="XCQ370" s="317"/>
      <c r="XCR370" s="314"/>
      <c r="XCS370" s="318"/>
      <c r="XCT370" s="286"/>
      <c r="XCW370" s="314"/>
      <c r="XCX370" s="314"/>
      <c r="XCY370" s="263"/>
      <c r="XCZ370" s="312"/>
      <c r="XDA370" s="263"/>
      <c r="XDB370" s="314"/>
      <c r="XDC370" s="314"/>
      <c r="XDD370" s="314"/>
      <c r="XDE370" s="315"/>
      <c r="XDF370" s="314"/>
      <c r="XDG370" s="314"/>
      <c r="XDH370" s="314"/>
      <c r="XDI370" s="314"/>
      <c r="XDJ370" s="314"/>
      <c r="XDK370" s="314"/>
      <c r="XDL370" s="286"/>
      <c r="XDQ370" s="314"/>
      <c r="XDR370" s="314"/>
      <c r="XDS370" s="263"/>
      <c r="XDT370" s="312"/>
      <c r="XDU370" s="263"/>
      <c r="XDV370" s="314"/>
      <c r="XDW370" s="314"/>
      <c r="XDX370" s="314"/>
      <c r="XDY370" s="315"/>
      <c r="XDZ370" s="314"/>
      <c r="XEA370" s="314"/>
      <c r="XEB370" s="314"/>
      <c r="XEC370" s="314"/>
      <c r="XED370" s="314"/>
      <c r="XEE370" s="286"/>
      <c r="XEK370" s="314"/>
      <c r="XEL370" s="314"/>
      <c r="XEM370" s="263"/>
      <c r="XEN370" s="312"/>
      <c r="XEO370" s="263"/>
      <c r="XEP370" s="314"/>
      <c r="XEQ370" s="314"/>
      <c r="XER370" s="314"/>
      <c r="XES370" s="315"/>
      <c r="XET370" s="314"/>
      <c r="XEU370" s="314"/>
      <c r="XEV370" s="314"/>
      <c r="XEW370" s="314"/>
      <c r="XEX370" s="314"/>
    </row>
    <row r="371" spans="1:53 16265:16378" ht="40.5" hidden="1" customHeight="1" x14ac:dyDescent="0.2">
      <c r="A371" s="362">
        <v>121</v>
      </c>
      <c r="B371" s="363" t="s">
        <v>290</v>
      </c>
      <c r="C371" s="356" t="str">
        <f>+VLOOKUP(B371,$A$770:$B$812,2,0)</f>
        <v>ALVARO HERNAN RESTREPO VICTORIA</v>
      </c>
      <c r="D371" s="359" t="s">
        <v>171</v>
      </c>
      <c r="E371" s="356" t="str">
        <f>IF(D371=$D$740,$E$740,IF(D371=$D$741,$E$741,IF(D371=$D$742,$E$742,IF(D371=$D$743,$E$743,IF(D371=$D$744,$E$744,IF(D371=$D$745,$E$745,IF(D371=$D$746,$E$746,IF(D371=$D$747,$E$747,IF(D371=$D$748,$E$748,IF(D371=$D$749,$E$749,IF(D371=VICERRECTORÍA_ACADÉMICA_,$BF$740,IF(D371=_VICERRECTORÍA_INVESTIGACIONES_INNOVACIÓN_Y_EXTENSIÓN_,$BF$741,IF(D371=PLANEACIÓN_,$BF$742,IF(D371=VICERRECTORÍA_ADMINISTRATIVA_FINANCIERA_,$BF$743,IF(D371=VICERRECTORÍA_RESPONSABILIDAD_SOCIAL_Y_BIENESTAR_UNIVERSITARIO_PDI,$BF$744)))))))))))))))</f>
        <v>Promover y facilitar la interacción con la sociedad contribuyendo a la satisfacción de sus demandas, mediante servicios especializados, programas de educación continuada y de proyección social.</v>
      </c>
      <c r="F371" s="364" t="s">
        <v>276</v>
      </c>
      <c r="G371" s="275" t="s">
        <v>271</v>
      </c>
      <c r="H371" s="275" t="s">
        <v>37</v>
      </c>
      <c r="I371" s="275" t="s">
        <v>1941</v>
      </c>
      <c r="J371" s="364" t="s">
        <v>106</v>
      </c>
      <c r="K371" s="364" t="s">
        <v>1722</v>
      </c>
      <c r="L371" s="364" t="s">
        <v>1942</v>
      </c>
      <c r="M371" s="364" t="s">
        <v>1943</v>
      </c>
      <c r="N371" s="364" t="s">
        <v>128</v>
      </c>
      <c r="O371" s="365">
        <f t="shared" ref="O371" si="1573">IF(N371="ALTA",5,IF(N371="MEDIO ALTA",4,IF(N371="MEDIA",3,IF(N371="MEDIO BAJA",2,IF(N371="BAJA",1,0)))))</f>
        <v>1</v>
      </c>
      <c r="P371" s="364" t="s">
        <v>141</v>
      </c>
      <c r="Q371" s="365">
        <f t="shared" ref="Q371" si="1574">IF(P371="ALTO",5,IF(P371="MEDIO ALTO",4,IF(P371="MEDIO",3,IF(P371="MEDIO BAJO",2,IF(P371="BAJO",1,0)))))</f>
        <v>3</v>
      </c>
      <c r="R371" s="365">
        <f t="shared" ref="R371" si="1575">Q371*O371</f>
        <v>3</v>
      </c>
      <c r="S371" s="162" t="s">
        <v>327</v>
      </c>
      <c r="T371" s="334">
        <f t="shared" si="1401"/>
        <v>1</v>
      </c>
      <c r="U371" s="356">
        <f t="shared" si="1406"/>
        <v>1</v>
      </c>
      <c r="V371" s="356">
        <f t="shared" si="1462"/>
        <v>0.6</v>
      </c>
      <c r="W371" s="275" t="s">
        <v>1944</v>
      </c>
      <c r="X371" s="364">
        <f>IF(S371="No_existen",5*$X$10,Y371*$X$10)</f>
        <v>0.2</v>
      </c>
      <c r="Y371" s="368">
        <f t="shared" ref="Y371" si="1576">ROUND(AVERAGEIF(Z371:Z373,"&gt;0"),0)</f>
        <v>4</v>
      </c>
      <c r="Z371" s="335">
        <f t="shared" si="1402"/>
        <v>4</v>
      </c>
      <c r="AA371" s="275" t="s">
        <v>330</v>
      </c>
      <c r="AB371" s="275"/>
      <c r="AC371" s="368">
        <f t="shared" ref="AC371" si="1577">IF(S371="No_existen",5*$AC$10,AD371*$AC$10)</f>
        <v>0.15</v>
      </c>
      <c r="AD371" s="356">
        <f t="shared" ref="AD371" si="1578">ROUND(AVERAGEIF(AE371:AE373,"&gt;0"),0)</f>
        <v>1</v>
      </c>
      <c r="AE371" s="336">
        <f t="shared" si="1403"/>
        <v>1</v>
      </c>
      <c r="AF371" s="275" t="s">
        <v>307</v>
      </c>
      <c r="AG371" s="275" t="s">
        <v>1765</v>
      </c>
      <c r="AH371" s="368">
        <f t="shared" ref="AH371" si="1579">IF(S371="No_existen",5*$AH$10,AI371*$AH$10)</f>
        <v>0.1</v>
      </c>
      <c r="AI371" s="356">
        <f t="shared" ref="AI371" si="1580">ROUND(AVERAGEIF(AJ371:AJ373,"&gt;0"),0)</f>
        <v>1</v>
      </c>
      <c r="AJ371" s="336">
        <f t="shared" si="1404"/>
        <v>1</v>
      </c>
      <c r="AK371" s="275" t="s">
        <v>304</v>
      </c>
      <c r="AL371" s="275" t="s">
        <v>312</v>
      </c>
      <c r="AM371" s="368">
        <f t="shared" ref="AM371" si="1581">IF(S371="No_existen",5*$AM$10,AN371*$AM$10)</f>
        <v>0.1</v>
      </c>
      <c r="AN371" s="356">
        <f t="shared" ref="AN371" si="1582">ROUND(AVERAGEIF(AO371:AO373,"&gt;0"),0)</f>
        <v>1</v>
      </c>
      <c r="AO371" s="336">
        <f t="shared" si="1414"/>
        <v>1</v>
      </c>
      <c r="AP371" s="275" t="s">
        <v>592</v>
      </c>
      <c r="AQ371" s="356">
        <f t="shared" ref="AQ371" si="1583">ROUND(AVERAGE(U371,Y371,AD371,AI371,AN371),0)</f>
        <v>2</v>
      </c>
      <c r="AR371" s="356" t="str">
        <f t="shared" ref="AR371" si="1584">IF(AQ371&lt;1.5,"FUERTE",IF(AND(AQ371&gt;=1.5,AQ371&lt;2.5),"ACEPTABLE",IF(AQ371&gt;=5,"INEXISTENTE","DÉBIL")))</f>
        <v>ACEPTABLE</v>
      </c>
      <c r="AS371" s="357">
        <f t="shared" ref="AS371" si="1585">IF(R371=0,0,ROUND((R371*AQ371),0))</f>
        <v>6</v>
      </c>
      <c r="AT371" s="358" t="str">
        <f t="shared" ref="AT371" si="1586">IF(AS371&gt;=36,"GRAVE", IF(AS371&lt;=10, "LEVE", "MODERADO"))</f>
        <v>LEVE</v>
      </c>
      <c r="AU371" s="366" t="s">
        <v>1945</v>
      </c>
      <c r="AV371" s="367">
        <v>-0.05</v>
      </c>
      <c r="AW371" s="275" t="s">
        <v>90</v>
      </c>
      <c r="AX371" s="275"/>
      <c r="AY371" s="159"/>
      <c r="AZ371" s="159"/>
      <c r="BA371" s="344"/>
      <c r="XAO371" s="314"/>
      <c r="XAP371" s="314"/>
      <c r="XAQ371" s="263"/>
      <c r="XAR371" s="312"/>
      <c r="XAS371" s="263"/>
      <c r="XAT371" s="314"/>
      <c r="XAU371" s="314"/>
      <c r="XAV371" s="314"/>
      <c r="XAW371" s="315"/>
      <c r="XAX371" s="314"/>
      <c r="XAY371" s="314"/>
      <c r="XAZ371" s="314"/>
      <c r="XBA371" s="314"/>
      <c r="XBB371" s="314"/>
      <c r="XBC371" s="314"/>
      <c r="XBD371" s="281"/>
      <c r="XBE371" s="316"/>
      <c r="XBF371" s="317"/>
      <c r="XBG371" s="314"/>
      <c r="XBH371" s="314"/>
      <c r="XBI371" s="314"/>
      <c r="XBJ371" s="314"/>
      <c r="XBK371" s="263"/>
      <c r="XBL371" s="312"/>
      <c r="XBM371" s="263"/>
      <c r="XBN371" s="314"/>
      <c r="XBO371" s="314"/>
      <c r="XBP371" s="314"/>
      <c r="XBQ371" s="315"/>
      <c r="XBR371" s="314"/>
      <c r="XBS371" s="314"/>
      <c r="XBT371" s="314"/>
      <c r="XBU371" s="314"/>
      <c r="XBV371" s="314"/>
      <c r="XBW371" s="281"/>
      <c r="XBX371" s="317"/>
      <c r="XBY371" s="314"/>
      <c r="XBZ371" s="314"/>
      <c r="XCA371" s="318"/>
      <c r="XCB371" s="312"/>
      <c r="XCC371" s="314"/>
      <c r="XCD371" s="314"/>
      <c r="XCE371" s="263"/>
      <c r="XCF371" s="312"/>
      <c r="XCG371" s="263"/>
      <c r="XCH371" s="314"/>
      <c r="XCI371" s="314"/>
      <c r="XCJ371" s="314"/>
      <c r="XCK371" s="315"/>
      <c r="XCL371" s="314"/>
      <c r="XCM371" s="314"/>
      <c r="XCN371" s="314"/>
      <c r="XCO371" s="314"/>
      <c r="XCP371" s="314"/>
      <c r="XCQ371" s="317"/>
      <c r="XCR371" s="314"/>
      <c r="XCS371" s="318"/>
      <c r="XCT371" s="286"/>
      <c r="XCW371" s="314"/>
      <c r="XCX371" s="314"/>
      <c r="XCY371" s="263"/>
      <c r="XCZ371" s="312"/>
      <c r="XDA371" s="263"/>
      <c r="XDB371" s="314"/>
      <c r="XDC371" s="314"/>
      <c r="XDD371" s="314"/>
      <c r="XDE371" s="315"/>
      <c r="XDF371" s="314"/>
      <c r="XDG371" s="314"/>
      <c r="XDH371" s="314"/>
      <c r="XDI371" s="314"/>
      <c r="XDJ371" s="314"/>
      <c r="XDK371" s="314"/>
      <c r="XDL371" s="286"/>
      <c r="XDQ371" s="314"/>
      <c r="XDR371" s="314"/>
      <c r="XDS371" s="263"/>
      <c r="XDT371" s="312"/>
      <c r="XDU371" s="263"/>
      <c r="XDV371" s="314"/>
      <c r="XDW371" s="314"/>
      <c r="XDX371" s="314"/>
      <c r="XDY371" s="315"/>
      <c r="XDZ371" s="314"/>
      <c r="XEA371" s="314"/>
      <c r="XEB371" s="314"/>
      <c r="XEC371" s="314"/>
      <c r="XED371" s="314"/>
      <c r="XEE371" s="286"/>
      <c r="XEK371" s="314"/>
      <c r="XEL371" s="314"/>
      <c r="XEM371" s="263"/>
      <c r="XEN371" s="312"/>
      <c r="XEO371" s="263"/>
      <c r="XEP371" s="314"/>
      <c r="XEQ371" s="314"/>
      <c r="XER371" s="314"/>
      <c r="XES371" s="315"/>
      <c r="XET371" s="314"/>
      <c r="XEU371" s="314"/>
      <c r="XEV371" s="314"/>
      <c r="XEW371" s="314"/>
      <c r="XEX371" s="314"/>
    </row>
    <row r="372" spans="1:53 16265:16378" ht="40.5" hidden="1" customHeight="1" x14ac:dyDescent="0.2">
      <c r="A372" s="362"/>
      <c r="B372" s="363"/>
      <c r="C372" s="356"/>
      <c r="D372" s="359"/>
      <c r="E372" s="356"/>
      <c r="F372" s="364"/>
      <c r="G372" s="275"/>
      <c r="H372" s="275"/>
      <c r="I372" s="161"/>
      <c r="J372" s="364"/>
      <c r="K372" s="364"/>
      <c r="L372" s="364"/>
      <c r="M372" s="364"/>
      <c r="N372" s="364"/>
      <c r="O372" s="365"/>
      <c r="P372" s="364"/>
      <c r="Q372" s="365"/>
      <c r="R372" s="365"/>
      <c r="S372" s="162"/>
      <c r="T372" s="334">
        <f t="shared" si="1401"/>
        <v>0</v>
      </c>
      <c r="U372" s="356"/>
      <c r="V372" s="356"/>
      <c r="W372" s="275"/>
      <c r="X372" s="364"/>
      <c r="Y372" s="368"/>
      <c r="Z372" s="335">
        <f t="shared" si="1402"/>
        <v>0</v>
      </c>
      <c r="AA372" s="275"/>
      <c r="AB372" s="275"/>
      <c r="AC372" s="368"/>
      <c r="AD372" s="356"/>
      <c r="AE372" s="336">
        <f t="shared" si="1403"/>
        <v>0</v>
      </c>
      <c r="AF372" s="275"/>
      <c r="AG372" s="275"/>
      <c r="AH372" s="368"/>
      <c r="AI372" s="356"/>
      <c r="AJ372" s="336">
        <f t="shared" si="1404"/>
        <v>0</v>
      </c>
      <c r="AK372" s="275"/>
      <c r="AL372" s="275"/>
      <c r="AM372" s="368"/>
      <c r="AN372" s="356"/>
      <c r="AO372" s="336">
        <f t="shared" si="1414"/>
        <v>0</v>
      </c>
      <c r="AP372" s="275"/>
      <c r="AQ372" s="356"/>
      <c r="AR372" s="356"/>
      <c r="AS372" s="357"/>
      <c r="AT372" s="358"/>
      <c r="AU372" s="366"/>
      <c r="AV372" s="366"/>
      <c r="AW372" s="275" t="s">
        <v>90</v>
      </c>
      <c r="AX372" s="275"/>
      <c r="AY372" s="159"/>
      <c r="AZ372" s="159"/>
      <c r="BA372" s="344"/>
      <c r="XAO372" s="314"/>
      <c r="XAP372" s="314"/>
      <c r="XAQ372" s="263"/>
      <c r="XAR372" s="312"/>
      <c r="XAS372" s="263"/>
      <c r="XAT372" s="314"/>
      <c r="XAU372" s="314"/>
      <c r="XAV372" s="314"/>
      <c r="XAW372" s="315"/>
      <c r="XAX372" s="314"/>
      <c r="XAY372" s="314"/>
      <c r="XAZ372" s="314"/>
      <c r="XBA372" s="314"/>
      <c r="XBB372" s="314"/>
      <c r="XBC372" s="314"/>
      <c r="XBD372" s="281"/>
      <c r="XBE372" s="316"/>
      <c r="XBF372" s="317"/>
      <c r="XBG372" s="314"/>
      <c r="XBH372" s="314"/>
      <c r="XBI372" s="314"/>
      <c r="XBJ372" s="314"/>
      <c r="XBK372" s="263"/>
      <c r="XBL372" s="312"/>
      <c r="XBM372" s="263"/>
      <c r="XBN372" s="314"/>
      <c r="XBO372" s="314"/>
      <c r="XBP372" s="314"/>
      <c r="XBQ372" s="315"/>
      <c r="XBR372" s="314"/>
      <c r="XBS372" s="314"/>
      <c r="XBT372" s="314"/>
      <c r="XBU372" s="314"/>
      <c r="XBV372" s="314"/>
      <c r="XBW372" s="281"/>
      <c r="XBX372" s="317"/>
      <c r="XBY372" s="314"/>
      <c r="XBZ372" s="314"/>
      <c r="XCA372" s="318"/>
      <c r="XCB372" s="312"/>
      <c r="XCC372" s="314"/>
      <c r="XCD372" s="314"/>
      <c r="XCE372" s="263"/>
      <c r="XCF372" s="312"/>
      <c r="XCG372" s="263"/>
      <c r="XCH372" s="314"/>
      <c r="XCI372" s="314"/>
      <c r="XCJ372" s="314"/>
      <c r="XCK372" s="315"/>
      <c r="XCL372" s="314"/>
      <c r="XCM372" s="314"/>
      <c r="XCN372" s="314"/>
      <c r="XCO372" s="314"/>
      <c r="XCP372" s="314"/>
      <c r="XCQ372" s="317"/>
      <c r="XCR372" s="314"/>
      <c r="XCS372" s="318"/>
      <c r="XCT372" s="286"/>
      <c r="XCW372" s="314"/>
      <c r="XCX372" s="314"/>
      <c r="XCY372" s="263"/>
      <c r="XCZ372" s="312"/>
      <c r="XDA372" s="263"/>
      <c r="XDB372" s="314"/>
      <c r="XDC372" s="314"/>
      <c r="XDD372" s="314"/>
      <c r="XDE372" s="315"/>
      <c r="XDF372" s="314"/>
      <c r="XDG372" s="314"/>
      <c r="XDH372" s="314"/>
      <c r="XDI372" s="314"/>
      <c r="XDJ372" s="314"/>
      <c r="XDK372" s="314"/>
      <c r="XDL372" s="286"/>
      <c r="XDQ372" s="314"/>
      <c r="XDR372" s="314"/>
      <c r="XDS372" s="263"/>
      <c r="XDT372" s="312"/>
      <c r="XDU372" s="263"/>
      <c r="XDV372" s="314"/>
      <c r="XDW372" s="314"/>
      <c r="XDX372" s="314"/>
      <c r="XDY372" s="315"/>
      <c r="XDZ372" s="314"/>
      <c r="XEA372" s="314"/>
      <c r="XEB372" s="314"/>
      <c r="XEC372" s="314"/>
      <c r="XED372" s="314"/>
      <c r="XEE372" s="286"/>
      <c r="XEK372" s="314"/>
      <c r="XEL372" s="314"/>
      <c r="XEM372" s="263"/>
      <c r="XEN372" s="312"/>
      <c r="XEO372" s="263"/>
      <c r="XEP372" s="314"/>
      <c r="XEQ372" s="314"/>
      <c r="XER372" s="314"/>
      <c r="XES372" s="315"/>
      <c r="XET372" s="314"/>
      <c r="XEU372" s="314"/>
      <c r="XEV372" s="314"/>
      <c r="XEW372" s="314"/>
      <c r="XEX372" s="314"/>
    </row>
    <row r="373" spans="1:53 16265:16378" ht="40.5" hidden="1" customHeight="1" x14ac:dyDescent="0.2">
      <c r="A373" s="362"/>
      <c r="B373" s="363"/>
      <c r="C373" s="356"/>
      <c r="D373" s="359"/>
      <c r="E373" s="356"/>
      <c r="F373" s="364"/>
      <c r="G373" s="275"/>
      <c r="H373" s="275"/>
      <c r="I373" s="161"/>
      <c r="J373" s="364"/>
      <c r="K373" s="364"/>
      <c r="L373" s="364"/>
      <c r="M373" s="364"/>
      <c r="N373" s="364"/>
      <c r="O373" s="365"/>
      <c r="P373" s="364"/>
      <c r="Q373" s="365"/>
      <c r="R373" s="365"/>
      <c r="S373" s="162"/>
      <c r="T373" s="334">
        <f t="shared" si="1401"/>
        <v>0</v>
      </c>
      <c r="U373" s="356"/>
      <c r="V373" s="356"/>
      <c r="W373" s="275"/>
      <c r="X373" s="364"/>
      <c r="Y373" s="368"/>
      <c r="Z373" s="335">
        <f t="shared" si="1402"/>
        <v>0</v>
      </c>
      <c r="AA373" s="275"/>
      <c r="AB373" s="275"/>
      <c r="AC373" s="368"/>
      <c r="AD373" s="356"/>
      <c r="AE373" s="336">
        <f t="shared" si="1403"/>
        <v>0</v>
      </c>
      <c r="AF373" s="275"/>
      <c r="AG373" s="275"/>
      <c r="AH373" s="368"/>
      <c r="AI373" s="356"/>
      <c r="AJ373" s="336">
        <f t="shared" si="1404"/>
        <v>0</v>
      </c>
      <c r="AK373" s="275"/>
      <c r="AL373" s="275"/>
      <c r="AM373" s="368"/>
      <c r="AN373" s="356"/>
      <c r="AO373" s="336">
        <f t="shared" si="1414"/>
        <v>0</v>
      </c>
      <c r="AP373" s="275"/>
      <c r="AQ373" s="356"/>
      <c r="AR373" s="356"/>
      <c r="AS373" s="357"/>
      <c r="AT373" s="358"/>
      <c r="AU373" s="366"/>
      <c r="AV373" s="366"/>
      <c r="AW373" s="275" t="s">
        <v>90</v>
      </c>
      <c r="AX373" s="275"/>
      <c r="AY373" s="159"/>
      <c r="AZ373" s="159"/>
      <c r="BA373" s="344"/>
      <c r="XAO373" s="314"/>
      <c r="XAP373" s="314"/>
      <c r="XAQ373" s="263"/>
      <c r="XAR373" s="312"/>
      <c r="XAS373" s="263"/>
      <c r="XAT373" s="314"/>
      <c r="XAU373" s="314"/>
      <c r="XAV373" s="314"/>
      <c r="XAW373" s="315"/>
      <c r="XAX373" s="314"/>
      <c r="XAY373" s="314"/>
      <c r="XAZ373" s="314"/>
      <c r="XBA373" s="314"/>
      <c r="XBB373" s="314"/>
      <c r="XBC373" s="314"/>
      <c r="XBD373" s="281"/>
      <c r="XBE373" s="316"/>
      <c r="XBF373" s="317"/>
      <c r="XBG373" s="314"/>
      <c r="XBH373" s="314"/>
      <c r="XBI373" s="314"/>
      <c r="XBJ373" s="314"/>
      <c r="XBK373" s="263"/>
      <c r="XBL373" s="312"/>
      <c r="XBM373" s="263"/>
      <c r="XBN373" s="314"/>
      <c r="XBO373" s="314"/>
      <c r="XBP373" s="314"/>
      <c r="XBQ373" s="315"/>
      <c r="XBR373" s="314"/>
      <c r="XBS373" s="314"/>
      <c r="XBT373" s="314"/>
      <c r="XBU373" s="314"/>
      <c r="XBV373" s="314"/>
      <c r="XBW373" s="281"/>
      <c r="XBX373" s="317"/>
      <c r="XBY373" s="314"/>
      <c r="XBZ373" s="314"/>
      <c r="XCA373" s="318"/>
      <c r="XCB373" s="312"/>
      <c r="XCC373" s="314"/>
      <c r="XCD373" s="314"/>
      <c r="XCE373" s="263"/>
      <c r="XCF373" s="312"/>
      <c r="XCG373" s="263"/>
      <c r="XCH373" s="314"/>
      <c r="XCI373" s="314"/>
      <c r="XCJ373" s="314"/>
      <c r="XCK373" s="315"/>
      <c r="XCL373" s="314"/>
      <c r="XCM373" s="314"/>
      <c r="XCN373" s="314"/>
      <c r="XCO373" s="314"/>
      <c r="XCP373" s="314"/>
      <c r="XCQ373" s="317"/>
      <c r="XCR373" s="314"/>
      <c r="XCS373" s="318"/>
      <c r="XCT373" s="286"/>
      <c r="XCW373" s="314"/>
      <c r="XCX373" s="314"/>
      <c r="XCY373" s="263"/>
      <c r="XCZ373" s="312"/>
      <c r="XDA373" s="263"/>
      <c r="XDB373" s="314"/>
      <c r="XDC373" s="314"/>
      <c r="XDD373" s="314"/>
      <c r="XDE373" s="315"/>
      <c r="XDF373" s="314"/>
      <c r="XDG373" s="314"/>
      <c r="XDH373" s="314"/>
      <c r="XDI373" s="314"/>
      <c r="XDJ373" s="314"/>
      <c r="XDK373" s="314"/>
      <c r="XDL373" s="286"/>
      <c r="XDQ373" s="314"/>
      <c r="XDR373" s="314"/>
      <c r="XDS373" s="263"/>
      <c r="XDT373" s="312"/>
      <c r="XDU373" s="263"/>
      <c r="XDV373" s="314"/>
      <c r="XDW373" s="314"/>
      <c r="XDX373" s="314"/>
      <c r="XDY373" s="315"/>
      <c r="XDZ373" s="314"/>
      <c r="XEA373" s="314"/>
      <c r="XEB373" s="314"/>
      <c r="XEC373" s="314"/>
      <c r="XED373" s="314"/>
      <c r="XEE373" s="286"/>
      <c r="XEK373" s="314"/>
      <c r="XEL373" s="314"/>
      <c r="XEM373" s="263"/>
      <c r="XEN373" s="312"/>
      <c r="XEO373" s="263"/>
      <c r="XEP373" s="314"/>
      <c r="XEQ373" s="314"/>
      <c r="XER373" s="314"/>
      <c r="XES373" s="315"/>
      <c r="XET373" s="314"/>
      <c r="XEU373" s="314"/>
      <c r="XEV373" s="314"/>
      <c r="XEW373" s="314"/>
      <c r="XEX373" s="314"/>
    </row>
    <row r="374" spans="1:53 16265:16378" ht="40.5" hidden="1" customHeight="1" x14ac:dyDescent="0.2">
      <c r="A374" s="362">
        <v>122</v>
      </c>
      <c r="B374" s="363" t="s">
        <v>268</v>
      </c>
      <c r="C374" s="356" t="str">
        <f>+VLOOKUP(B374,$A$770:$B$812,2,0)</f>
        <v>DIEGO PAREDES CUERVO</v>
      </c>
      <c r="D374" s="359" t="s">
        <v>171</v>
      </c>
      <c r="E374" s="356" t="str">
        <f>IF(D374=$D$740,$E$740,IF(D374=$D$741,$E$741,IF(D374=$D$742,$E$742,IF(D374=$D$743,$E$743,IF(D374=$D$744,$E$744,IF(D374=$D$745,$E$745,IF(D374=$D$746,$E$746,IF(D374=$D$747,$E$747,IF(D374=$D$748,$E$748,IF(D374=$D$749,$E$749,IF(D374=VICERRECTORÍA_ACADÉMICA_,$BF$740,IF(D374=_VICERRECTORÍA_INVESTIGACIONES_INNOVACIÓN_Y_EXTENSIÓN_,$BF$741,IF(D374=PLANEACIÓN_,$BF$742,IF(D374=VICERRECTORÍA_ADMINISTRATIVA_FINANCIERA_,$BF$743,IF(D374=VICERRECTORÍA_RESPONSABILIDAD_SOCIAL_Y_BIENESTAR_UNIVERSITARIO_PDI,$BF$744)))))))))))))))</f>
        <v>Promover y facilitar la interacción con la sociedad contribuyendo a la satisfacción de sus demandas, mediante servicios especializados, programas de educación continuada y de proyección social.</v>
      </c>
      <c r="F374" s="364" t="s">
        <v>276</v>
      </c>
      <c r="G374" s="275" t="s">
        <v>271</v>
      </c>
      <c r="H374" s="275" t="s">
        <v>34</v>
      </c>
      <c r="I374" s="161" t="s">
        <v>1692</v>
      </c>
      <c r="J374" s="364" t="s">
        <v>143</v>
      </c>
      <c r="K374" s="363" t="s">
        <v>1734</v>
      </c>
      <c r="L374" s="363" t="s">
        <v>1950</v>
      </c>
      <c r="M374" s="363" t="s">
        <v>1736</v>
      </c>
      <c r="N374" s="364" t="s">
        <v>128</v>
      </c>
      <c r="O374" s="365">
        <f>IF(N374="ALTA",5,IF(N374="MEDIO ALTA",4,IF(N374="MEDIA",3,IF(N374="MEDIO BAJA",2,IF(N374="BAJA",1,0)))))</f>
        <v>1</v>
      </c>
      <c r="P374" s="364" t="s">
        <v>144</v>
      </c>
      <c r="Q374" s="365">
        <f>IF(P374="ALTO",5,IF(P374="MEDIO ALTO",4,IF(P374="MEDIO",3,IF(P374="MEDIO BAJO",2,IF(P374="BAJO",1,0)))))</f>
        <v>4</v>
      </c>
      <c r="R374" s="365">
        <f>Q374*O374</f>
        <v>4</v>
      </c>
      <c r="S374" s="162" t="s">
        <v>327</v>
      </c>
      <c r="T374" s="334">
        <f t="shared" si="1401"/>
        <v>1</v>
      </c>
      <c r="U374" s="356">
        <f t="shared" si="1406"/>
        <v>1</v>
      </c>
      <c r="V374" s="356">
        <f t="shared" si="1462"/>
        <v>0.6</v>
      </c>
      <c r="W374" s="275" t="s">
        <v>1951</v>
      </c>
      <c r="X374" s="364">
        <f>IF(S374="No_existen",5*$X$10,Y374*$X$10)</f>
        <v>0.2</v>
      </c>
      <c r="Y374" s="368">
        <f t="shared" ref="Y374" si="1587">ROUND(AVERAGEIF(Z374:Z376,"&gt;0"),0)</f>
        <v>4</v>
      </c>
      <c r="Z374" s="335">
        <f t="shared" si="1402"/>
        <v>4</v>
      </c>
      <c r="AA374" s="275" t="s">
        <v>330</v>
      </c>
      <c r="AB374" s="275"/>
      <c r="AC374" s="368">
        <f t="shared" ref="AC374" si="1588">IF(S374="No_existen",5*$AC$10,AD374*$AC$10)</f>
        <v>0.15</v>
      </c>
      <c r="AD374" s="356">
        <f t="shared" ref="AD374" si="1589">ROUND(AVERAGEIF(AE374:AE376,"&gt;0"),0)</f>
        <v>1</v>
      </c>
      <c r="AE374" s="336">
        <f t="shared" si="1403"/>
        <v>1</v>
      </c>
      <c r="AF374" s="275" t="s">
        <v>307</v>
      </c>
      <c r="AG374" s="275" t="s">
        <v>1696</v>
      </c>
      <c r="AH374" s="368">
        <f t="shared" ref="AH374" si="1590">IF(S374="No_existen",5*$AH$10,AI374*$AH$10)</f>
        <v>0.1</v>
      </c>
      <c r="AI374" s="356">
        <f t="shared" ref="AI374" si="1591">ROUND(AVERAGEIF(AJ374:AJ376,"&gt;0"),0)</f>
        <v>1</v>
      </c>
      <c r="AJ374" s="336">
        <f t="shared" si="1404"/>
        <v>1</v>
      </c>
      <c r="AK374" s="275" t="s">
        <v>304</v>
      </c>
      <c r="AL374" s="275" t="s">
        <v>311</v>
      </c>
      <c r="AM374" s="368">
        <f t="shared" ref="AM374" si="1592">IF(S374="No_existen",5*$AM$10,AN374*$AM$10)</f>
        <v>0.1</v>
      </c>
      <c r="AN374" s="356">
        <f t="shared" ref="AN374" si="1593">ROUND(AVERAGEIF(AO374:AO376,"&gt;0"),0)</f>
        <v>1</v>
      </c>
      <c r="AO374" s="336">
        <f t="shared" si="1414"/>
        <v>1</v>
      </c>
      <c r="AP374" s="275" t="s">
        <v>592</v>
      </c>
      <c r="AQ374" s="356">
        <f t="shared" ref="AQ374" si="1594">ROUND(AVERAGE(U374,Y374,AD374,AI374,AN374),0)</f>
        <v>2</v>
      </c>
      <c r="AR374" s="356" t="str">
        <f t="shared" ref="AR374" si="1595">IF(AQ374&lt;1.5,"FUERTE",IF(AND(AQ374&gt;=1.5,AQ374&lt;2.5),"ACEPTABLE",IF(AQ374&gt;=5,"INEXISTENTE","DÉBIL")))</f>
        <v>ACEPTABLE</v>
      </c>
      <c r="AS374" s="357">
        <f t="shared" ref="AS374" si="1596">IF(R374=0,0,ROUND((R374*AQ374),0))</f>
        <v>8</v>
      </c>
      <c r="AT374" s="358" t="str">
        <f t="shared" ref="AT374" si="1597">IF(AS374&gt;=36,"GRAVE", IF(AS374&lt;=10, "LEVE", "MODERADO"))</f>
        <v>LEVE</v>
      </c>
      <c r="AU374" s="363" t="s">
        <v>1952</v>
      </c>
      <c r="AV374" s="369">
        <v>0</v>
      </c>
      <c r="AW374" s="275" t="s">
        <v>90</v>
      </c>
      <c r="AX374" s="275"/>
      <c r="AY374" s="159"/>
      <c r="AZ374" s="159"/>
      <c r="BA374" s="344"/>
      <c r="XAO374" s="314"/>
      <c r="XAP374" s="314"/>
      <c r="XAQ374" s="263"/>
      <c r="XAR374" s="312"/>
      <c r="XAS374" s="263"/>
      <c r="XAT374" s="314"/>
      <c r="XAU374" s="314"/>
      <c r="XAV374" s="314"/>
      <c r="XAW374" s="315"/>
      <c r="XAX374" s="314"/>
      <c r="XAY374" s="314"/>
      <c r="XAZ374" s="314"/>
      <c r="XBA374" s="314"/>
      <c r="XBB374" s="314"/>
      <c r="XBC374" s="314"/>
      <c r="XBD374" s="281"/>
      <c r="XBE374" s="316"/>
      <c r="XBF374" s="317"/>
      <c r="XBG374" s="314"/>
      <c r="XBH374" s="314"/>
      <c r="XBI374" s="314"/>
      <c r="XBJ374" s="314"/>
      <c r="XBK374" s="263"/>
      <c r="XBL374" s="312"/>
      <c r="XBM374" s="263"/>
      <c r="XBN374" s="314"/>
      <c r="XBO374" s="314"/>
      <c r="XBP374" s="314"/>
      <c r="XBQ374" s="315"/>
      <c r="XBR374" s="314"/>
      <c r="XBS374" s="314"/>
      <c r="XBT374" s="314"/>
      <c r="XBU374" s="314"/>
      <c r="XBV374" s="314"/>
      <c r="XBW374" s="281"/>
      <c r="XBX374" s="317"/>
      <c r="XBY374" s="314"/>
      <c r="XBZ374" s="314"/>
      <c r="XCA374" s="318"/>
      <c r="XCB374" s="312"/>
      <c r="XCC374" s="314"/>
      <c r="XCD374" s="314"/>
      <c r="XCE374" s="263"/>
      <c r="XCF374" s="312"/>
      <c r="XCG374" s="263"/>
      <c r="XCH374" s="314"/>
      <c r="XCI374" s="314"/>
      <c r="XCJ374" s="314"/>
      <c r="XCK374" s="315"/>
      <c r="XCL374" s="314"/>
      <c r="XCM374" s="314"/>
      <c r="XCN374" s="314"/>
      <c r="XCO374" s="314"/>
      <c r="XCP374" s="314"/>
      <c r="XCQ374" s="317"/>
      <c r="XCR374" s="314"/>
      <c r="XCS374" s="318"/>
      <c r="XCT374" s="286"/>
      <c r="XCW374" s="314"/>
      <c r="XCX374" s="314"/>
      <c r="XCY374" s="263"/>
      <c r="XCZ374" s="312"/>
      <c r="XDA374" s="263"/>
      <c r="XDB374" s="314"/>
      <c r="XDC374" s="314"/>
      <c r="XDD374" s="314"/>
      <c r="XDE374" s="315"/>
      <c r="XDF374" s="314"/>
      <c r="XDG374" s="314"/>
      <c r="XDH374" s="314"/>
      <c r="XDI374" s="314"/>
      <c r="XDJ374" s="314"/>
      <c r="XDK374" s="314"/>
      <c r="XDL374" s="286"/>
      <c r="XDQ374" s="314"/>
      <c r="XDR374" s="314"/>
      <c r="XDS374" s="263"/>
      <c r="XDT374" s="312"/>
      <c r="XDU374" s="263"/>
      <c r="XDV374" s="314"/>
      <c r="XDW374" s="314"/>
      <c r="XDX374" s="314"/>
      <c r="XDY374" s="315"/>
      <c r="XDZ374" s="314"/>
      <c r="XEA374" s="314"/>
      <c r="XEB374" s="314"/>
      <c r="XEC374" s="314"/>
      <c r="XED374" s="314"/>
      <c r="XEE374" s="286"/>
      <c r="XEK374" s="314"/>
      <c r="XEL374" s="314"/>
      <c r="XEM374" s="263"/>
      <c r="XEN374" s="312"/>
      <c r="XEO374" s="263"/>
      <c r="XEP374" s="314"/>
      <c r="XEQ374" s="314"/>
      <c r="XER374" s="314"/>
      <c r="XES374" s="315"/>
      <c r="XET374" s="314"/>
      <c r="XEU374" s="314"/>
      <c r="XEV374" s="314"/>
      <c r="XEW374" s="314"/>
      <c r="XEX374" s="314"/>
    </row>
    <row r="375" spans="1:53 16265:16378" ht="40.5" hidden="1" customHeight="1" x14ac:dyDescent="0.2">
      <c r="A375" s="362"/>
      <c r="B375" s="363"/>
      <c r="C375" s="356"/>
      <c r="D375" s="359"/>
      <c r="E375" s="356"/>
      <c r="F375" s="364"/>
      <c r="G375" s="275" t="s">
        <v>271</v>
      </c>
      <c r="H375" s="275" t="s">
        <v>34</v>
      </c>
      <c r="I375" s="161" t="s">
        <v>1953</v>
      </c>
      <c r="J375" s="364"/>
      <c r="K375" s="363"/>
      <c r="L375" s="363"/>
      <c r="M375" s="363"/>
      <c r="N375" s="364"/>
      <c r="O375" s="365"/>
      <c r="P375" s="364"/>
      <c r="Q375" s="365"/>
      <c r="R375" s="365"/>
      <c r="S375" s="162" t="s">
        <v>327</v>
      </c>
      <c r="T375" s="334">
        <f t="shared" si="1401"/>
        <v>1</v>
      </c>
      <c r="U375" s="356"/>
      <c r="V375" s="356"/>
      <c r="W375" s="275" t="s">
        <v>1954</v>
      </c>
      <c r="X375" s="364"/>
      <c r="Y375" s="368"/>
      <c r="Z375" s="335">
        <f t="shared" si="1402"/>
        <v>4</v>
      </c>
      <c r="AA375" s="275" t="s">
        <v>330</v>
      </c>
      <c r="AB375" s="275"/>
      <c r="AC375" s="368"/>
      <c r="AD375" s="356"/>
      <c r="AE375" s="336">
        <f t="shared" si="1403"/>
        <v>1</v>
      </c>
      <c r="AF375" s="275" t="s">
        <v>307</v>
      </c>
      <c r="AG375" s="275" t="s">
        <v>1696</v>
      </c>
      <c r="AH375" s="368"/>
      <c r="AI375" s="356"/>
      <c r="AJ375" s="336">
        <f t="shared" si="1404"/>
        <v>1</v>
      </c>
      <c r="AK375" s="275" t="s">
        <v>304</v>
      </c>
      <c r="AL375" s="275" t="s">
        <v>319</v>
      </c>
      <c r="AM375" s="368"/>
      <c r="AN375" s="356"/>
      <c r="AO375" s="336">
        <f t="shared" si="1414"/>
        <v>1</v>
      </c>
      <c r="AP375" s="275" t="s">
        <v>592</v>
      </c>
      <c r="AQ375" s="356"/>
      <c r="AR375" s="356"/>
      <c r="AS375" s="357"/>
      <c r="AT375" s="358"/>
      <c r="AU375" s="363"/>
      <c r="AV375" s="363"/>
      <c r="AW375" s="275" t="s">
        <v>90</v>
      </c>
      <c r="AX375" s="275"/>
      <c r="AY375" s="159"/>
      <c r="AZ375" s="159"/>
      <c r="BA375" s="344"/>
      <c r="XAO375" s="314"/>
      <c r="XAP375" s="314"/>
      <c r="XAQ375" s="263"/>
      <c r="XAR375" s="312"/>
      <c r="XAS375" s="263"/>
      <c r="XAT375" s="314"/>
      <c r="XAU375" s="314"/>
      <c r="XAV375" s="314"/>
      <c r="XAW375" s="315"/>
      <c r="XAX375" s="314"/>
      <c r="XAY375" s="314"/>
      <c r="XAZ375" s="314"/>
      <c r="XBA375" s="314"/>
      <c r="XBB375" s="314"/>
      <c r="XBC375" s="314"/>
      <c r="XBD375" s="281"/>
      <c r="XBE375" s="316"/>
      <c r="XBF375" s="317"/>
      <c r="XBG375" s="314"/>
      <c r="XBH375" s="314"/>
      <c r="XBI375" s="314"/>
      <c r="XBJ375" s="314"/>
      <c r="XBK375" s="263"/>
      <c r="XBL375" s="312"/>
      <c r="XBM375" s="263"/>
      <c r="XBN375" s="314"/>
      <c r="XBO375" s="314"/>
      <c r="XBP375" s="314"/>
      <c r="XBQ375" s="315"/>
      <c r="XBR375" s="314"/>
      <c r="XBS375" s="314"/>
      <c r="XBT375" s="314"/>
      <c r="XBU375" s="314"/>
      <c r="XBV375" s="314"/>
      <c r="XBW375" s="281"/>
      <c r="XBX375" s="317"/>
      <c r="XBY375" s="314"/>
      <c r="XBZ375" s="314"/>
      <c r="XCA375" s="318"/>
      <c r="XCB375" s="312"/>
      <c r="XCC375" s="314"/>
      <c r="XCD375" s="314"/>
      <c r="XCE375" s="263"/>
      <c r="XCF375" s="312"/>
      <c r="XCG375" s="263"/>
      <c r="XCH375" s="314"/>
      <c r="XCI375" s="314"/>
      <c r="XCJ375" s="314"/>
      <c r="XCK375" s="315"/>
      <c r="XCL375" s="314"/>
      <c r="XCM375" s="314"/>
      <c r="XCN375" s="314"/>
      <c r="XCO375" s="314"/>
      <c r="XCP375" s="314"/>
      <c r="XCQ375" s="317"/>
      <c r="XCR375" s="314"/>
      <c r="XCS375" s="318"/>
      <c r="XCT375" s="286"/>
      <c r="XCW375" s="314"/>
      <c r="XCX375" s="314"/>
      <c r="XCY375" s="263"/>
      <c r="XCZ375" s="312"/>
      <c r="XDA375" s="263"/>
      <c r="XDB375" s="314"/>
      <c r="XDC375" s="314"/>
      <c r="XDD375" s="314"/>
      <c r="XDE375" s="315"/>
      <c r="XDF375" s="314"/>
      <c r="XDG375" s="314"/>
      <c r="XDH375" s="314"/>
      <c r="XDI375" s="314"/>
      <c r="XDJ375" s="314"/>
      <c r="XDK375" s="314"/>
      <c r="XDL375" s="286"/>
      <c r="XDQ375" s="314"/>
      <c r="XDR375" s="314"/>
      <c r="XDS375" s="263"/>
      <c r="XDT375" s="312"/>
      <c r="XDU375" s="263"/>
      <c r="XDV375" s="314"/>
      <c r="XDW375" s="314"/>
      <c r="XDX375" s="314"/>
      <c r="XDY375" s="315"/>
      <c r="XDZ375" s="314"/>
      <c r="XEA375" s="314"/>
      <c r="XEB375" s="314"/>
      <c r="XEC375" s="314"/>
      <c r="XED375" s="314"/>
      <c r="XEE375" s="286"/>
      <c r="XEK375" s="314"/>
      <c r="XEL375" s="314"/>
      <c r="XEM375" s="263"/>
      <c r="XEN375" s="312"/>
      <c r="XEO375" s="263"/>
      <c r="XEP375" s="314"/>
      <c r="XEQ375" s="314"/>
      <c r="XER375" s="314"/>
      <c r="XES375" s="315"/>
      <c r="XET375" s="314"/>
      <c r="XEU375" s="314"/>
      <c r="XEV375" s="314"/>
      <c r="XEW375" s="314"/>
      <c r="XEX375" s="314"/>
    </row>
    <row r="376" spans="1:53 16265:16378" ht="40.5" hidden="1" customHeight="1" x14ac:dyDescent="0.2">
      <c r="A376" s="362"/>
      <c r="B376" s="363"/>
      <c r="C376" s="356"/>
      <c r="D376" s="359"/>
      <c r="E376" s="356"/>
      <c r="F376" s="364"/>
      <c r="G376" s="275"/>
      <c r="H376" s="275"/>
      <c r="I376" s="162"/>
      <c r="J376" s="364"/>
      <c r="K376" s="363"/>
      <c r="L376" s="363"/>
      <c r="M376" s="363"/>
      <c r="N376" s="364"/>
      <c r="O376" s="365"/>
      <c r="P376" s="364"/>
      <c r="Q376" s="365"/>
      <c r="R376" s="365"/>
      <c r="S376" s="162"/>
      <c r="T376" s="334">
        <f t="shared" si="1401"/>
        <v>0</v>
      </c>
      <c r="U376" s="356"/>
      <c r="V376" s="356"/>
      <c r="W376" s="275"/>
      <c r="X376" s="364"/>
      <c r="Y376" s="368"/>
      <c r="Z376" s="335">
        <f t="shared" si="1402"/>
        <v>0</v>
      </c>
      <c r="AA376" s="275"/>
      <c r="AB376" s="275"/>
      <c r="AC376" s="368"/>
      <c r="AD376" s="356"/>
      <c r="AE376" s="336">
        <f t="shared" si="1403"/>
        <v>0</v>
      </c>
      <c r="AF376" s="275"/>
      <c r="AG376" s="275"/>
      <c r="AH376" s="368"/>
      <c r="AI376" s="356"/>
      <c r="AJ376" s="336">
        <f t="shared" si="1404"/>
        <v>0</v>
      </c>
      <c r="AK376" s="275"/>
      <c r="AL376" s="275"/>
      <c r="AM376" s="368"/>
      <c r="AN376" s="356"/>
      <c r="AO376" s="336">
        <f t="shared" si="1414"/>
        <v>0</v>
      </c>
      <c r="AP376" s="275"/>
      <c r="AQ376" s="356"/>
      <c r="AR376" s="356"/>
      <c r="AS376" s="357"/>
      <c r="AT376" s="358"/>
      <c r="AU376" s="363"/>
      <c r="AV376" s="363"/>
      <c r="AW376" s="275" t="s">
        <v>90</v>
      </c>
      <c r="AX376" s="275"/>
      <c r="AY376" s="159"/>
      <c r="AZ376" s="159"/>
      <c r="BA376" s="344"/>
      <c r="XAO376" s="314"/>
      <c r="XAP376" s="314"/>
      <c r="XAQ376" s="263"/>
      <c r="XAR376" s="312"/>
      <c r="XAS376" s="263"/>
      <c r="XAT376" s="314"/>
      <c r="XAU376" s="314"/>
      <c r="XAV376" s="314"/>
      <c r="XAW376" s="315"/>
      <c r="XAX376" s="314"/>
      <c r="XAY376" s="314"/>
      <c r="XAZ376" s="314"/>
      <c r="XBA376" s="314"/>
      <c r="XBB376" s="314"/>
      <c r="XBC376" s="314"/>
      <c r="XBD376" s="281"/>
      <c r="XBE376" s="316"/>
      <c r="XBF376" s="317"/>
      <c r="XBG376" s="314"/>
      <c r="XBH376" s="314"/>
      <c r="XBI376" s="314"/>
      <c r="XBJ376" s="314"/>
      <c r="XBK376" s="263"/>
      <c r="XBL376" s="312"/>
      <c r="XBM376" s="263"/>
      <c r="XBN376" s="314"/>
      <c r="XBO376" s="314"/>
      <c r="XBP376" s="314"/>
      <c r="XBQ376" s="315"/>
      <c r="XBR376" s="314"/>
      <c r="XBS376" s="314"/>
      <c r="XBT376" s="314"/>
      <c r="XBU376" s="314"/>
      <c r="XBV376" s="314"/>
      <c r="XBW376" s="281"/>
      <c r="XBX376" s="317"/>
      <c r="XBY376" s="314"/>
      <c r="XBZ376" s="314"/>
      <c r="XCA376" s="318"/>
      <c r="XCB376" s="312"/>
      <c r="XCC376" s="314"/>
      <c r="XCD376" s="314"/>
      <c r="XCE376" s="263"/>
      <c r="XCF376" s="312"/>
      <c r="XCG376" s="263"/>
      <c r="XCH376" s="314"/>
      <c r="XCI376" s="314"/>
      <c r="XCJ376" s="314"/>
      <c r="XCK376" s="315"/>
      <c r="XCL376" s="314"/>
      <c r="XCM376" s="314"/>
      <c r="XCN376" s="314"/>
      <c r="XCO376" s="314"/>
      <c r="XCP376" s="314"/>
      <c r="XCQ376" s="317"/>
      <c r="XCR376" s="314"/>
      <c r="XCS376" s="318"/>
      <c r="XCT376" s="286"/>
      <c r="XCW376" s="314"/>
      <c r="XCX376" s="314"/>
      <c r="XCY376" s="263"/>
      <c r="XCZ376" s="312"/>
      <c r="XDA376" s="263"/>
      <c r="XDB376" s="314"/>
      <c r="XDC376" s="314"/>
      <c r="XDD376" s="314"/>
      <c r="XDE376" s="315"/>
      <c r="XDF376" s="314"/>
      <c r="XDG376" s="314"/>
      <c r="XDH376" s="314"/>
      <c r="XDI376" s="314"/>
      <c r="XDJ376" s="314"/>
      <c r="XDK376" s="314"/>
      <c r="XDL376" s="286"/>
      <c r="XDQ376" s="314"/>
      <c r="XDR376" s="314"/>
      <c r="XDS376" s="263"/>
      <c r="XDT376" s="312"/>
      <c r="XDU376" s="263"/>
      <c r="XDV376" s="314"/>
      <c r="XDW376" s="314"/>
      <c r="XDX376" s="314"/>
      <c r="XDY376" s="315"/>
      <c r="XDZ376" s="314"/>
      <c r="XEA376" s="314"/>
      <c r="XEB376" s="314"/>
      <c r="XEC376" s="314"/>
      <c r="XED376" s="314"/>
      <c r="XEE376" s="286"/>
      <c r="XEK376" s="314"/>
      <c r="XEL376" s="314"/>
      <c r="XEM376" s="263"/>
      <c r="XEN376" s="312"/>
      <c r="XEO376" s="263"/>
      <c r="XEP376" s="314"/>
      <c r="XEQ376" s="314"/>
      <c r="XER376" s="314"/>
      <c r="XES376" s="315"/>
      <c r="XET376" s="314"/>
      <c r="XEU376" s="314"/>
      <c r="XEV376" s="314"/>
      <c r="XEW376" s="314"/>
      <c r="XEX376" s="314"/>
    </row>
    <row r="377" spans="1:53 16265:16378" ht="40.5" hidden="1" customHeight="1" x14ac:dyDescent="0.2">
      <c r="A377" s="362">
        <v>123</v>
      </c>
      <c r="B377" s="363" t="s">
        <v>268</v>
      </c>
      <c r="C377" s="356" t="str">
        <f>+VLOOKUP(B377,$A$770:$B$812,2,0)</f>
        <v>DIEGO PAREDES CUERVO</v>
      </c>
      <c r="D377" s="359" t="s">
        <v>171</v>
      </c>
      <c r="E377" s="356" t="str">
        <f>IF(D377=$D$740,$E$740,IF(D377=$D$741,$E$741,IF(D377=$D$742,$E$742,IF(D377=$D$743,$E$743,IF(D377=$D$744,$E$744,IF(D377=$D$745,$E$745,IF(D377=$D$746,$E$746,IF(D377=$D$747,$E$747,IF(D377=$D$748,$E$748,IF(D377=$D$749,$E$749,IF(D377=VICERRECTORÍA_ACADÉMICA_,$BF$740,IF(D377=_VICERRECTORÍA_INVESTIGACIONES_INNOVACIÓN_Y_EXTENSIÓN_,$BF$741,IF(D377=PLANEACIÓN_,$BF$742,IF(D377=VICERRECTORÍA_ADMINISTRATIVA_FINANCIERA_,$BF$743,IF(D377=VICERRECTORÍA_RESPONSABILIDAD_SOCIAL_Y_BIENESTAR_UNIVERSITARIO_PDI,$BF$744)))))))))))))))</f>
        <v>Promover y facilitar la interacción con la sociedad contribuyendo a la satisfacción de sus demandas, mediante servicios especializados, programas de educación continuada y de proyección social.</v>
      </c>
      <c r="F377" s="364" t="s">
        <v>276</v>
      </c>
      <c r="G377" s="275" t="s">
        <v>271</v>
      </c>
      <c r="H377" s="275" t="s">
        <v>38</v>
      </c>
      <c r="I377" s="162" t="s">
        <v>1465</v>
      </c>
      <c r="J377" s="364" t="s">
        <v>106</v>
      </c>
      <c r="K377" s="364" t="s">
        <v>1833</v>
      </c>
      <c r="L377" s="364" t="s">
        <v>1955</v>
      </c>
      <c r="M377" s="364" t="s">
        <v>1956</v>
      </c>
      <c r="N377" s="364" t="s">
        <v>128</v>
      </c>
      <c r="O377" s="365">
        <f>IF(N377="ALTA",5,IF(N377="MEDIO ALTA",4,IF(N377="MEDIA",3,IF(N377="MEDIO BAJA",2,IF(N377="BAJA",1,0)))))</f>
        <v>1</v>
      </c>
      <c r="P377" s="364" t="s">
        <v>145</v>
      </c>
      <c r="Q377" s="365">
        <f>IF(P377="ALTO",5,IF(P377="MEDIO ALTO",4,IF(P377="MEDIO",3,IF(P377="MEDIO BAJO",2,IF(P377="BAJO",1,0)))))</f>
        <v>2</v>
      </c>
      <c r="R377" s="365">
        <f>Q377*O377</f>
        <v>2</v>
      </c>
      <c r="S377" s="162" t="s">
        <v>327</v>
      </c>
      <c r="T377" s="334">
        <f t="shared" si="1401"/>
        <v>1</v>
      </c>
      <c r="U377" s="356">
        <f t="shared" si="1406"/>
        <v>1</v>
      </c>
      <c r="V377" s="356">
        <f t="shared" si="1462"/>
        <v>0.6</v>
      </c>
      <c r="W377" s="275" t="s">
        <v>1957</v>
      </c>
      <c r="X377" s="364">
        <f>IF(S377="No_existen",5*$X$10,Y377*$X$10)</f>
        <v>0.15000000000000002</v>
      </c>
      <c r="Y377" s="368">
        <f t="shared" ref="Y377" si="1598">ROUND(AVERAGEIF(Z377:Z379,"&gt;0"),0)</f>
        <v>3</v>
      </c>
      <c r="Z377" s="335">
        <f t="shared" si="1402"/>
        <v>2</v>
      </c>
      <c r="AA377" s="275" t="s">
        <v>331</v>
      </c>
      <c r="AB377" s="275"/>
      <c r="AC377" s="368">
        <f t="shared" ref="AC377" si="1599">IF(S377="No_existen",5*$AC$10,AD377*$AC$10)</f>
        <v>0.15</v>
      </c>
      <c r="AD377" s="356">
        <f t="shared" ref="AD377" si="1600">ROUND(AVERAGEIF(AE377:AE379,"&gt;0"),0)</f>
        <v>1</v>
      </c>
      <c r="AE377" s="336">
        <f t="shared" si="1403"/>
        <v>1</v>
      </c>
      <c r="AF377" s="275" t="s">
        <v>307</v>
      </c>
      <c r="AG377" s="275" t="s">
        <v>1958</v>
      </c>
      <c r="AH377" s="368">
        <f t="shared" ref="AH377" si="1601">IF(S377="No_existen",5*$AH$10,AI377*$AH$10)</f>
        <v>0.1</v>
      </c>
      <c r="AI377" s="356">
        <f t="shared" ref="AI377" si="1602">ROUND(AVERAGEIF(AJ377:AJ379,"&gt;0"),0)</f>
        <v>1</v>
      </c>
      <c r="AJ377" s="336">
        <f t="shared" si="1404"/>
        <v>1</v>
      </c>
      <c r="AK377" s="275" t="s">
        <v>304</v>
      </c>
      <c r="AL377" s="275" t="s">
        <v>318</v>
      </c>
      <c r="AM377" s="368">
        <f t="shared" ref="AM377" si="1603">IF(S377="No_existen",5*$AM$10,AN377*$AM$10)</f>
        <v>0.1</v>
      </c>
      <c r="AN377" s="356">
        <f t="shared" ref="AN377" si="1604">ROUND(AVERAGEIF(AO377:AO379,"&gt;0"),0)</f>
        <v>1</v>
      </c>
      <c r="AO377" s="336">
        <f t="shared" si="1414"/>
        <v>1</v>
      </c>
      <c r="AP377" s="275" t="s">
        <v>592</v>
      </c>
      <c r="AQ377" s="356">
        <f t="shared" ref="AQ377" si="1605">ROUND(AVERAGE(U377,Y377,AD377,AI377,AN377),0)</f>
        <v>1</v>
      </c>
      <c r="AR377" s="356" t="str">
        <f t="shared" ref="AR377" si="1606">IF(AQ377&lt;1.5,"FUERTE",IF(AND(AQ377&gt;=1.5,AQ377&lt;2.5),"ACEPTABLE",IF(AQ377&gt;=5,"INEXISTENTE","DÉBIL")))</f>
        <v>FUERTE</v>
      </c>
      <c r="AS377" s="357">
        <f t="shared" ref="AS377" si="1607">IF(R377=0,0,ROUND((R377*AQ377),0))</f>
        <v>2</v>
      </c>
      <c r="AT377" s="358" t="str">
        <f t="shared" ref="AT377" si="1608">IF(AS377&gt;=36,"GRAVE", IF(AS377&lt;=10, "LEVE", "MODERADO"))</f>
        <v>LEVE</v>
      </c>
      <c r="AU377" s="366" t="s">
        <v>1959</v>
      </c>
      <c r="AV377" s="367">
        <v>0</v>
      </c>
      <c r="AW377" s="275" t="s">
        <v>90</v>
      </c>
      <c r="AX377" s="275"/>
      <c r="AY377" s="159"/>
      <c r="AZ377" s="159"/>
      <c r="BA377" s="344"/>
      <c r="XAO377" s="314"/>
      <c r="XAP377" s="314"/>
      <c r="XAQ377" s="263"/>
      <c r="XAR377" s="312"/>
      <c r="XAS377" s="263"/>
      <c r="XAT377" s="314"/>
      <c r="XAU377" s="314"/>
      <c r="XAV377" s="314"/>
      <c r="XAW377" s="315"/>
      <c r="XAX377" s="314"/>
      <c r="XAY377" s="314"/>
      <c r="XAZ377" s="314"/>
      <c r="XBA377" s="314"/>
      <c r="XBB377" s="314"/>
      <c r="XBC377" s="314"/>
      <c r="XBD377" s="281"/>
      <c r="XBE377" s="316"/>
      <c r="XBF377" s="317"/>
      <c r="XBG377" s="314"/>
      <c r="XBH377" s="314"/>
      <c r="XBI377" s="314"/>
      <c r="XBJ377" s="314"/>
      <c r="XBK377" s="263"/>
      <c r="XBL377" s="312"/>
      <c r="XBM377" s="263"/>
      <c r="XBN377" s="314"/>
      <c r="XBO377" s="314"/>
      <c r="XBP377" s="314"/>
      <c r="XBQ377" s="315"/>
      <c r="XBR377" s="314"/>
      <c r="XBS377" s="314"/>
      <c r="XBT377" s="314"/>
      <c r="XBU377" s="314"/>
      <c r="XBV377" s="314"/>
      <c r="XBW377" s="281"/>
      <c r="XBX377" s="317"/>
      <c r="XBY377" s="314"/>
      <c r="XBZ377" s="314"/>
      <c r="XCA377" s="318"/>
      <c r="XCB377" s="312"/>
      <c r="XCC377" s="314"/>
      <c r="XCD377" s="314"/>
      <c r="XCE377" s="263"/>
      <c r="XCF377" s="312"/>
      <c r="XCG377" s="263"/>
      <c r="XCH377" s="314"/>
      <c r="XCI377" s="314"/>
      <c r="XCJ377" s="314"/>
      <c r="XCK377" s="315"/>
      <c r="XCL377" s="314"/>
      <c r="XCM377" s="314"/>
      <c r="XCN377" s="314"/>
      <c r="XCO377" s="314"/>
      <c r="XCP377" s="314"/>
      <c r="XCQ377" s="317"/>
      <c r="XCR377" s="314"/>
      <c r="XCS377" s="318"/>
      <c r="XCT377" s="286"/>
      <c r="XCW377" s="314"/>
      <c r="XCX377" s="314"/>
      <c r="XCY377" s="263"/>
      <c r="XCZ377" s="312"/>
      <c r="XDA377" s="263"/>
      <c r="XDB377" s="314"/>
      <c r="XDC377" s="314"/>
      <c r="XDD377" s="314"/>
      <c r="XDE377" s="315"/>
      <c r="XDF377" s="314"/>
      <c r="XDG377" s="314"/>
      <c r="XDH377" s="314"/>
      <c r="XDI377" s="314"/>
      <c r="XDJ377" s="314"/>
      <c r="XDK377" s="314"/>
      <c r="XDL377" s="286"/>
      <c r="XDQ377" s="314"/>
      <c r="XDR377" s="314"/>
      <c r="XDS377" s="263"/>
      <c r="XDT377" s="312"/>
      <c r="XDU377" s="263"/>
      <c r="XDV377" s="314"/>
      <c r="XDW377" s="314"/>
      <c r="XDX377" s="314"/>
      <c r="XDY377" s="315"/>
      <c r="XDZ377" s="314"/>
      <c r="XEA377" s="314"/>
      <c r="XEB377" s="314"/>
      <c r="XEC377" s="314"/>
      <c r="XED377" s="314"/>
      <c r="XEE377" s="286"/>
      <c r="XEK377" s="314"/>
      <c r="XEL377" s="314"/>
      <c r="XEM377" s="263"/>
      <c r="XEN377" s="312"/>
      <c r="XEO377" s="263"/>
      <c r="XEP377" s="314"/>
      <c r="XEQ377" s="314"/>
      <c r="XER377" s="314"/>
      <c r="XES377" s="315"/>
      <c r="XET377" s="314"/>
      <c r="XEU377" s="314"/>
      <c r="XEV377" s="314"/>
      <c r="XEW377" s="314"/>
      <c r="XEX377" s="314"/>
    </row>
    <row r="378" spans="1:53 16265:16378" ht="40.5" hidden="1" customHeight="1" x14ac:dyDescent="0.2">
      <c r="A378" s="362"/>
      <c r="B378" s="363"/>
      <c r="C378" s="356"/>
      <c r="D378" s="359"/>
      <c r="E378" s="356"/>
      <c r="F378" s="364"/>
      <c r="G378" s="275"/>
      <c r="H378" s="275"/>
      <c r="I378" s="162"/>
      <c r="J378" s="364"/>
      <c r="K378" s="364"/>
      <c r="L378" s="364"/>
      <c r="M378" s="364"/>
      <c r="N378" s="364"/>
      <c r="O378" s="365"/>
      <c r="P378" s="364"/>
      <c r="Q378" s="365"/>
      <c r="R378" s="365"/>
      <c r="S378" s="162" t="s">
        <v>327</v>
      </c>
      <c r="T378" s="334">
        <f t="shared" si="1401"/>
        <v>1</v>
      </c>
      <c r="U378" s="356"/>
      <c r="V378" s="356"/>
      <c r="W378" s="275" t="s">
        <v>1960</v>
      </c>
      <c r="X378" s="364"/>
      <c r="Y378" s="368"/>
      <c r="Z378" s="335">
        <f t="shared" si="1402"/>
        <v>4</v>
      </c>
      <c r="AA378" s="275" t="s">
        <v>330</v>
      </c>
      <c r="AB378" s="275"/>
      <c r="AC378" s="368"/>
      <c r="AD378" s="356"/>
      <c r="AE378" s="336">
        <f t="shared" si="1403"/>
        <v>1</v>
      </c>
      <c r="AF378" s="275" t="s">
        <v>307</v>
      </c>
      <c r="AG378" s="275" t="s">
        <v>1961</v>
      </c>
      <c r="AH378" s="368"/>
      <c r="AI378" s="356"/>
      <c r="AJ378" s="336">
        <f t="shared" si="1404"/>
        <v>1</v>
      </c>
      <c r="AK378" s="275" t="s">
        <v>304</v>
      </c>
      <c r="AL378" s="275" t="s">
        <v>319</v>
      </c>
      <c r="AM378" s="368"/>
      <c r="AN378" s="356"/>
      <c r="AO378" s="336">
        <f t="shared" si="1414"/>
        <v>1</v>
      </c>
      <c r="AP378" s="275" t="s">
        <v>592</v>
      </c>
      <c r="AQ378" s="356"/>
      <c r="AR378" s="356"/>
      <c r="AS378" s="357"/>
      <c r="AT378" s="358"/>
      <c r="AU378" s="366"/>
      <c r="AV378" s="366"/>
      <c r="AW378" s="275" t="s">
        <v>90</v>
      </c>
      <c r="AX378" s="275"/>
      <c r="AY378" s="159"/>
      <c r="AZ378" s="159"/>
      <c r="BA378" s="344"/>
      <c r="XAO378" s="314"/>
      <c r="XAP378" s="314"/>
      <c r="XAQ378" s="263"/>
      <c r="XAR378" s="312"/>
      <c r="XAS378" s="263"/>
      <c r="XAT378" s="314"/>
      <c r="XAU378" s="314"/>
      <c r="XAV378" s="314"/>
      <c r="XAW378" s="315"/>
      <c r="XAX378" s="314"/>
      <c r="XAY378" s="314"/>
      <c r="XAZ378" s="314"/>
      <c r="XBA378" s="314"/>
      <c r="XBB378" s="314"/>
      <c r="XBC378" s="314"/>
      <c r="XBD378" s="281"/>
      <c r="XBE378" s="316"/>
      <c r="XBF378" s="317"/>
      <c r="XBG378" s="314"/>
      <c r="XBH378" s="314"/>
      <c r="XBI378" s="314"/>
      <c r="XBJ378" s="314"/>
      <c r="XBK378" s="263"/>
      <c r="XBL378" s="312"/>
      <c r="XBM378" s="263"/>
      <c r="XBN378" s="314"/>
      <c r="XBO378" s="314"/>
      <c r="XBP378" s="314"/>
      <c r="XBQ378" s="315"/>
      <c r="XBR378" s="314"/>
      <c r="XBS378" s="314"/>
      <c r="XBT378" s="314"/>
      <c r="XBU378" s="314"/>
      <c r="XBV378" s="314"/>
      <c r="XBW378" s="281"/>
      <c r="XBX378" s="317"/>
      <c r="XBY378" s="314"/>
      <c r="XBZ378" s="314"/>
      <c r="XCA378" s="318"/>
      <c r="XCB378" s="312"/>
      <c r="XCC378" s="314"/>
      <c r="XCD378" s="314"/>
      <c r="XCE378" s="263"/>
      <c r="XCF378" s="312"/>
      <c r="XCG378" s="263"/>
      <c r="XCH378" s="314"/>
      <c r="XCI378" s="314"/>
      <c r="XCJ378" s="314"/>
      <c r="XCK378" s="315"/>
      <c r="XCL378" s="314"/>
      <c r="XCM378" s="314"/>
      <c r="XCN378" s="314"/>
      <c r="XCO378" s="314"/>
      <c r="XCP378" s="314"/>
      <c r="XCQ378" s="317"/>
      <c r="XCR378" s="314"/>
      <c r="XCS378" s="318"/>
      <c r="XCT378" s="286"/>
      <c r="XCW378" s="314"/>
      <c r="XCX378" s="314"/>
      <c r="XCY378" s="263"/>
      <c r="XCZ378" s="312"/>
      <c r="XDA378" s="263"/>
      <c r="XDB378" s="314"/>
      <c r="XDC378" s="314"/>
      <c r="XDD378" s="314"/>
      <c r="XDE378" s="315"/>
      <c r="XDF378" s="314"/>
      <c r="XDG378" s="314"/>
      <c r="XDH378" s="314"/>
      <c r="XDI378" s="314"/>
      <c r="XDJ378" s="314"/>
      <c r="XDK378" s="314"/>
      <c r="XDL378" s="286"/>
      <c r="XDQ378" s="314"/>
      <c r="XDR378" s="314"/>
      <c r="XDS378" s="263"/>
      <c r="XDT378" s="312"/>
      <c r="XDU378" s="263"/>
      <c r="XDV378" s="314"/>
      <c r="XDW378" s="314"/>
      <c r="XDX378" s="314"/>
      <c r="XDY378" s="315"/>
      <c r="XDZ378" s="314"/>
      <c r="XEA378" s="314"/>
      <c r="XEB378" s="314"/>
      <c r="XEC378" s="314"/>
      <c r="XED378" s="314"/>
      <c r="XEE378" s="286"/>
      <c r="XEK378" s="314"/>
      <c r="XEL378" s="314"/>
      <c r="XEM378" s="263"/>
      <c r="XEN378" s="312"/>
      <c r="XEO378" s="263"/>
      <c r="XEP378" s="314"/>
      <c r="XEQ378" s="314"/>
      <c r="XER378" s="314"/>
      <c r="XES378" s="315"/>
      <c r="XET378" s="314"/>
      <c r="XEU378" s="314"/>
      <c r="XEV378" s="314"/>
      <c r="XEW378" s="314"/>
      <c r="XEX378" s="314"/>
    </row>
    <row r="379" spans="1:53 16265:16378" ht="40.5" hidden="1" customHeight="1" x14ac:dyDescent="0.2">
      <c r="A379" s="362"/>
      <c r="B379" s="363"/>
      <c r="C379" s="356"/>
      <c r="D379" s="359"/>
      <c r="E379" s="356"/>
      <c r="F379" s="364"/>
      <c r="G379" s="275"/>
      <c r="H379" s="275"/>
      <c r="I379" s="162"/>
      <c r="J379" s="364"/>
      <c r="K379" s="364"/>
      <c r="L379" s="364"/>
      <c r="M379" s="364"/>
      <c r="N379" s="364"/>
      <c r="O379" s="365"/>
      <c r="P379" s="364"/>
      <c r="Q379" s="365"/>
      <c r="R379" s="365"/>
      <c r="S379" s="162"/>
      <c r="T379" s="334">
        <f t="shared" si="1401"/>
        <v>0</v>
      </c>
      <c r="U379" s="356"/>
      <c r="V379" s="356"/>
      <c r="W379" s="275"/>
      <c r="X379" s="364"/>
      <c r="Y379" s="368"/>
      <c r="Z379" s="335">
        <f t="shared" si="1402"/>
        <v>0</v>
      </c>
      <c r="AA379" s="275"/>
      <c r="AB379" s="275"/>
      <c r="AC379" s="368"/>
      <c r="AD379" s="356"/>
      <c r="AE379" s="336">
        <f t="shared" si="1403"/>
        <v>0</v>
      </c>
      <c r="AF379" s="275"/>
      <c r="AG379" s="275"/>
      <c r="AH379" s="368"/>
      <c r="AI379" s="356"/>
      <c r="AJ379" s="336">
        <f t="shared" si="1404"/>
        <v>0</v>
      </c>
      <c r="AK379" s="275"/>
      <c r="AL379" s="275"/>
      <c r="AM379" s="368"/>
      <c r="AN379" s="356"/>
      <c r="AO379" s="336">
        <f t="shared" si="1414"/>
        <v>0</v>
      </c>
      <c r="AP379" s="275"/>
      <c r="AQ379" s="356"/>
      <c r="AR379" s="356"/>
      <c r="AS379" s="357"/>
      <c r="AT379" s="358"/>
      <c r="AU379" s="366"/>
      <c r="AV379" s="366"/>
      <c r="AW379" s="275" t="s">
        <v>90</v>
      </c>
      <c r="AX379" s="275"/>
      <c r="AY379" s="159"/>
      <c r="AZ379" s="159"/>
      <c r="BA379" s="344"/>
      <c r="XAO379" s="314"/>
      <c r="XAP379" s="314"/>
      <c r="XAQ379" s="263"/>
      <c r="XAR379" s="312"/>
      <c r="XAS379" s="263"/>
      <c r="XAT379" s="314"/>
      <c r="XAU379" s="314"/>
      <c r="XAV379" s="314"/>
      <c r="XAW379" s="315"/>
      <c r="XAX379" s="314"/>
      <c r="XAY379" s="314"/>
      <c r="XAZ379" s="314"/>
      <c r="XBA379" s="314"/>
      <c r="XBB379" s="314"/>
      <c r="XBC379" s="314"/>
      <c r="XBD379" s="281"/>
      <c r="XBE379" s="316"/>
      <c r="XBF379" s="317"/>
      <c r="XBG379" s="314"/>
      <c r="XBH379" s="314"/>
      <c r="XBI379" s="314"/>
      <c r="XBJ379" s="314"/>
      <c r="XBK379" s="263"/>
      <c r="XBL379" s="312"/>
      <c r="XBM379" s="263"/>
      <c r="XBN379" s="314"/>
      <c r="XBO379" s="314"/>
      <c r="XBP379" s="314"/>
      <c r="XBQ379" s="315"/>
      <c r="XBR379" s="314"/>
      <c r="XBS379" s="314"/>
      <c r="XBT379" s="314"/>
      <c r="XBU379" s="314"/>
      <c r="XBV379" s="314"/>
      <c r="XBW379" s="281"/>
      <c r="XBX379" s="317"/>
      <c r="XBY379" s="314"/>
      <c r="XBZ379" s="314"/>
      <c r="XCA379" s="318"/>
      <c r="XCB379" s="312"/>
      <c r="XCC379" s="314"/>
      <c r="XCD379" s="314"/>
      <c r="XCE379" s="263"/>
      <c r="XCF379" s="312"/>
      <c r="XCG379" s="263"/>
      <c r="XCH379" s="314"/>
      <c r="XCI379" s="314"/>
      <c r="XCJ379" s="314"/>
      <c r="XCK379" s="315"/>
      <c r="XCL379" s="314"/>
      <c r="XCM379" s="314"/>
      <c r="XCN379" s="314"/>
      <c r="XCO379" s="314"/>
      <c r="XCP379" s="314"/>
      <c r="XCQ379" s="317"/>
      <c r="XCR379" s="314"/>
      <c r="XCS379" s="318"/>
      <c r="XCT379" s="286"/>
      <c r="XCW379" s="314"/>
      <c r="XCX379" s="314"/>
      <c r="XCY379" s="263"/>
      <c r="XCZ379" s="312"/>
      <c r="XDA379" s="263"/>
      <c r="XDB379" s="314"/>
      <c r="XDC379" s="314"/>
      <c r="XDD379" s="314"/>
      <c r="XDE379" s="315"/>
      <c r="XDF379" s="314"/>
      <c r="XDG379" s="314"/>
      <c r="XDH379" s="314"/>
      <c r="XDI379" s="314"/>
      <c r="XDJ379" s="314"/>
      <c r="XDK379" s="314"/>
      <c r="XDL379" s="286"/>
      <c r="XDQ379" s="314"/>
      <c r="XDR379" s="314"/>
      <c r="XDS379" s="263"/>
      <c r="XDT379" s="312"/>
      <c r="XDU379" s="263"/>
      <c r="XDV379" s="314"/>
      <c r="XDW379" s="314"/>
      <c r="XDX379" s="314"/>
      <c r="XDY379" s="315"/>
      <c r="XDZ379" s="314"/>
      <c r="XEA379" s="314"/>
      <c r="XEB379" s="314"/>
      <c r="XEC379" s="314"/>
      <c r="XED379" s="314"/>
      <c r="XEE379" s="286"/>
      <c r="XEK379" s="314"/>
      <c r="XEL379" s="314"/>
      <c r="XEM379" s="263"/>
      <c r="XEN379" s="312"/>
      <c r="XEO379" s="263"/>
      <c r="XEP379" s="314"/>
      <c r="XEQ379" s="314"/>
      <c r="XER379" s="314"/>
      <c r="XES379" s="315"/>
      <c r="XET379" s="314"/>
      <c r="XEU379" s="314"/>
      <c r="XEV379" s="314"/>
      <c r="XEW379" s="314"/>
      <c r="XEX379" s="314"/>
    </row>
    <row r="380" spans="1:53 16265:16378" ht="40.5" hidden="1" customHeight="1" x14ac:dyDescent="0.2">
      <c r="A380" s="362">
        <v>124</v>
      </c>
      <c r="B380" s="363" t="s">
        <v>268</v>
      </c>
      <c r="C380" s="356" t="str">
        <f>+VLOOKUP(B380,$A$770:$B$812,2,0)</f>
        <v>DIEGO PAREDES CUERVO</v>
      </c>
      <c r="D380" s="359" t="s">
        <v>171</v>
      </c>
      <c r="E380" s="356" t="str">
        <f>IF(D380=$D$740,$E$740,IF(D380=$D$741,$E$741,IF(D380=$D$742,$E$742,IF(D380=$D$743,$E$743,IF(D380=$D$744,$E$744,IF(D380=$D$745,$E$745,IF(D380=$D$746,$E$746,IF(D380=$D$747,$E$747,IF(D380=$D$748,$E$748,IF(D380=$D$749,$E$749,IF(D380=VICERRECTORÍA_ACADÉMICA_,$BF$740,IF(D380=_VICERRECTORÍA_INVESTIGACIONES_INNOVACIÓN_Y_EXTENSIÓN_,$BF$741,IF(D380=PLANEACIÓN_,$BF$742,IF(D380=VICERRECTORÍA_ADMINISTRATIVA_FINANCIERA_,$BF$743,IF(D380=VICERRECTORÍA_RESPONSABILIDAD_SOCIAL_Y_BIENESTAR_UNIVERSITARIO_PDI,$BF$744)))))))))))))))</f>
        <v>Promover y facilitar la interacción con la sociedad contribuyendo a la satisfacción de sus demandas, mediante servicios especializados, programas de educación continuada y de proyección social.</v>
      </c>
      <c r="F380" s="364" t="s">
        <v>276</v>
      </c>
      <c r="G380" s="275" t="s">
        <v>271</v>
      </c>
      <c r="H380" s="275" t="s">
        <v>37</v>
      </c>
      <c r="I380" s="162" t="s">
        <v>1704</v>
      </c>
      <c r="J380" s="364" t="s">
        <v>106</v>
      </c>
      <c r="K380" s="364" t="s">
        <v>1962</v>
      </c>
      <c r="L380" s="364" t="s">
        <v>1963</v>
      </c>
      <c r="M380" s="364" t="s">
        <v>1964</v>
      </c>
      <c r="N380" s="364" t="s">
        <v>151</v>
      </c>
      <c r="O380" s="365">
        <f t="shared" ref="O380" si="1609">IF(N380="ALTA",5,IF(N380="MEDIO ALTA",4,IF(N380="MEDIA",3,IF(N380="MEDIO BAJA",2,IF(N380="BAJA",1,0)))))</f>
        <v>2</v>
      </c>
      <c r="P380" s="364" t="s">
        <v>141</v>
      </c>
      <c r="Q380" s="365">
        <f t="shared" ref="Q380:Q386" si="1610">IF(P380="ALTO",5,IF(P380="MEDIO ALTO",4,IF(P380="MEDIO",3,IF(P380="MEDIO BAJO",2,IF(P380="BAJO",1,0)))))</f>
        <v>3</v>
      </c>
      <c r="R380" s="365">
        <f>Q380*O380</f>
        <v>6</v>
      </c>
      <c r="S380" s="162" t="s">
        <v>327</v>
      </c>
      <c r="T380" s="334">
        <f t="shared" si="1401"/>
        <v>1</v>
      </c>
      <c r="U380" s="356">
        <f t="shared" si="1406"/>
        <v>1</v>
      </c>
      <c r="V380" s="356">
        <f t="shared" ref="V380:V443" si="1611">U380*0.6</f>
        <v>0.6</v>
      </c>
      <c r="W380" s="275" t="s">
        <v>1965</v>
      </c>
      <c r="X380" s="364">
        <f>IF(S380="No_existen",5*$X$10,Y380*$X$10)</f>
        <v>0.1</v>
      </c>
      <c r="Y380" s="368">
        <f t="shared" ref="Y380" si="1612">ROUND(AVERAGEIF(Z380:Z382,"&gt;0"),0)</f>
        <v>2</v>
      </c>
      <c r="Z380" s="335">
        <f t="shared" si="1402"/>
        <v>2</v>
      </c>
      <c r="AA380" s="275" t="s">
        <v>331</v>
      </c>
      <c r="AB380" s="275"/>
      <c r="AC380" s="368">
        <f t="shared" ref="AC380" si="1613">IF(S380="No_existen",5*$AC$10,AD380*$AC$10)</f>
        <v>0.15</v>
      </c>
      <c r="AD380" s="356">
        <f t="shared" ref="AD380" si="1614">ROUND(AVERAGEIF(AE380:AE382,"&gt;0"),0)</f>
        <v>1</v>
      </c>
      <c r="AE380" s="336">
        <f t="shared" si="1403"/>
        <v>1</v>
      </c>
      <c r="AF380" s="275" t="s">
        <v>307</v>
      </c>
      <c r="AG380" s="275" t="s">
        <v>1966</v>
      </c>
      <c r="AH380" s="368">
        <f t="shared" ref="AH380" si="1615">IF(S380="No_existen",5*$AH$10,AI380*$AH$10)</f>
        <v>0.1</v>
      </c>
      <c r="AI380" s="356">
        <f t="shared" ref="AI380" si="1616">ROUND(AVERAGEIF(AJ380:AJ382,"&gt;0"),0)</f>
        <v>1</v>
      </c>
      <c r="AJ380" s="336">
        <f t="shared" si="1404"/>
        <v>1</v>
      </c>
      <c r="AK380" s="275" t="s">
        <v>304</v>
      </c>
      <c r="AL380" s="275" t="s">
        <v>312</v>
      </c>
      <c r="AM380" s="368">
        <f t="shared" ref="AM380" si="1617">IF(S380="No_existen",5*$AM$10,AN380*$AM$10)</f>
        <v>0.1</v>
      </c>
      <c r="AN380" s="356">
        <f t="shared" ref="AN380" si="1618">ROUND(AVERAGEIF(AO380:AO382,"&gt;0"),0)</f>
        <v>1</v>
      </c>
      <c r="AO380" s="336">
        <f t="shared" si="1414"/>
        <v>1</v>
      </c>
      <c r="AP380" s="275" t="s">
        <v>592</v>
      </c>
      <c r="AQ380" s="356">
        <f t="shared" ref="AQ380" si="1619">ROUND(AVERAGE(U380,Y380,AD380,AI380,AN380),0)</f>
        <v>1</v>
      </c>
      <c r="AR380" s="356" t="str">
        <f t="shared" ref="AR380" si="1620">IF(AQ380&lt;1.5,"FUERTE",IF(AND(AQ380&gt;=1.5,AQ380&lt;2.5),"ACEPTABLE",IF(AQ380&gt;=5,"INEXISTENTE","DÉBIL")))</f>
        <v>FUERTE</v>
      </c>
      <c r="AS380" s="357">
        <f t="shared" ref="AS380" si="1621">IF(R380=0,0,ROUND((R380*AQ380),0))</f>
        <v>6</v>
      </c>
      <c r="AT380" s="358" t="str">
        <f t="shared" ref="AT380" si="1622">IF(AS380&gt;=36,"GRAVE", IF(AS380&lt;=10, "LEVE", "MODERADO"))</f>
        <v>LEVE</v>
      </c>
      <c r="AU380" s="366" t="s">
        <v>1967</v>
      </c>
      <c r="AV380" s="367">
        <v>1</v>
      </c>
      <c r="AW380" s="275" t="s">
        <v>90</v>
      </c>
      <c r="AX380" s="275"/>
      <c r="AY380" s="159"/>
      <c r="AZ380" s="159"/>
      <c r="BA380" s="344"/>
      <c r="XAO380" s="314"/>
      <c r="XAP380" s="314"/>
      <c r="XAQ380" s="263"/>
      <c r="XAR380" s="312"/>
      <c r="XAS380" s="263"/>
      <c r="XAT380" s="314"/>
      <c r="XAU380" s="314"/>
      <c r="XAV380" s="314"/>
      <c r="XAW380" s="315"/>
      <c r="XAX380" s="314"/>
      <c r="XAY380" s="314"/>
      <c r="XAZ380" s="314"/>
      <c r="XBA380" s="314"/>
      <c r="XBB380" s="314"/>
      <c r="XBC380" s="314"/>
      <c r="XBD380" s="281"/>
      <c r="XBE380" s="316"/>
      <c r="XBF380" s="317"/>
      <c r="XBG380" s="314"/>
      <c r="XBH380" s="314"/>
      <c r="XBI380" s="314"/>
      <c r="XBJ380" s="314"/>
      <c r="XBK380" s="263"/>
      <c r="XBL380" s="312"/>
      <c r="XBM380" s="263"/>
      <c r="XBN380" s="314"/>
      <c r="XBO380" s="314"/>
      <c r="XBP380" s="314"/>
      <c r="XBQ380" s="315"/>
      <c r="XBR380" s="314"/>
      <c r="XBS380" s="314"/>
      <c r="XBT380" s="314"/>
      <c r="XBU380" s="314"/>
      <c r="XBV380" s="314"/>
      <c r="XBW380" s="281"/>
      <c r="XBX380" s="317"/>
      <c r="XBY380" s="314"/>
      <c r="XBZ380" s="314"/>
      <c r="XCA380" s="318"/>
      <c r="XCB380" s="312"/>
      <c r="XCC380" s="314"/>
      <c r="XCD380" s="314"/>
      <c r="XCE380" s="263"/>
      <c r="XCF380" s="312"/>
      <c r="XCG380" s="263"/>
      <c r="XCH380" s="314"/>
      <c r="XCI380" s="314"/>
      <c r="XCJ380" s="314"/>
      <c r="XCK380" s="315"/>
      <c r="XCL380" s="314"/>
      <c r="XCM380" s="314"/>
      <c r="XCN380" s="314"/>
      <c r="XCO380" s="314"/>
      <c r="XCP380" s="314"/>
      <c r="XCQ380" s="317"/>
      <c r="XCR380" s="314"/>
      <c r="XCS380" s="318"/>
      <c r="XCT380" s="286"/>
      <c r="XCW380" s="314"/>
      <c r="XCX380" s="314"/>
      <c r="XCY380" s="263"/>
      <c r="XCZ380" s="312"/>
      <c r="XDA380" s="263"/>
      <c r="XDB380" s="314"/>
      <c r="XDC380" s="314"/>
      <c r="XDD380" s="314"/>
      <c r="XDE380" s="315"/>
      <c r="XDF380" s="314"/>
      <c r="XDG380" s="314"/>
      <c r="XDH380" s="314"/>
      <c r="XDI380" s="314"/>
      <c r="XDJ380" s="314"/>
      <c r="XDK380" s="314"/>
      <c r="XDL380" s="286"/>
      <c r="XDQ380" s="314"/>
      <c r="XDR380" s="314"/>
      <c r="XDS380" s="263"/>
      <c r="XDT380" s="312"/>
      <c r="XDU380" s="263"/>
      <c r="XDV380" s="314"/>
      <c r="XDW380" s="314"/>
      <c r="XDX380" s="314"/>
      <c r="XDY380" s="315"/>
      <c r="XDZ380" s="314"/>
      <c r="XEA380" s="314"/>
      <c r="XEB380" s="314"/>
      <c r="XEC380" s="314"/>
      <c r="XED380" s="314"/>
      <c r="XEE380" s="286"/>
      <c r="XEK380" s="314"/>
      <c r="XEL380" s="314"/>
      <c r="XEM380" s="263"/>
      <c r="XEN380" s="312"/>
      <c r="XEO380" s="263"/>
      <c r="XEP380" s="314"/>
      <c r="XEQ380" s="314"/>
      <c r="XER380" s="314"/>
      <c r="XES380" s="315"/>
      <c r="XET380" s="314"/>
      <c r="XEU380" s="314"/>
      <c r="XEV380" s="314"/>
      <c r="XEW380" s="314"/>
      <c r="XEX380" s="314"/>
    </row>
    <row r="381" spans="1:53 16265:16378" ht="40.5" hidden="1" customHeight="1" x14ac:dyDescent="0.2">
      <c r="A381" s="362"/>
      <c r="B381" s="363"/>
      <c r="C381" s="356"/>
      <c r="D381" s="359"/>
      <c r="E381" s="356"/>
      <c r="F381" s="364"/>
      <c r="G381" s="275"/>
      <c r="H381" s="275"/>
      <c r="I381" s="162"/>
      <c r="J381" s="364"/>
      <c r="K381" s="364"/>
      <c r="L381" s="364"/>
      <c r="M381" s="364"/>
      <c r="N381" s="364"/>
      <c r="O381" s="365"/>
      <c r="P381" s="364"/>
      <c r="Q381" s="365"/>
      <c r="R381" s="365"/>
      <c r="S381" s="162"/>
      <c r="T381" s="334">
        <f t="shared" si="1401"/>
        <v>0</v>
      </c>
      <c r="U381" s="356"/>
      <c r="V381" s="356"/>
      <c r="W381" s="275"/>
      <c r="X381" s="364"/>
      <c r="Y381" s="368"/>
      <c r="Z381" s="335">
        <f t="shared" si="1402"/>
        <v>0</v>
      </c>
      <c r="AA381" s="275"/>
      <c r="AB381" s="275"/>
      <c r="AC381" s="368"/>
      <c r="AD381" s="356"/>
      <c r="AE381" s="336">
        <f t="shared" si="1403"/>
        <v>0</v>
      </c>
      <c r="AF381" s="275"/>
      <c r="AG381" s="275"/>
      <c r="AH381" s="368"/>
      <c r="AI381" s="356"/>
      <c r="AJ381" s="336">
        <f t="shared" si="1404"/>
        <v>0</v>
      </c>
      <c r="AK381" s="275"/>
      <c r="AL381" s="275"/>
      <c r="AM381" s="368"/>
      <c r="AN381" s="356"/>
      <c r="AO381" s="336">
        <f t="shared" si="1414"/>
        <v>0</v>
      </c>
      <c r="AP381" s="275"/>
      <c r="AQ381" s="356"/>
      <c r="AR381" s="356"/>
      <c r="AS381" s="357"/>
      <c r="AT381" s="358"/>
      <c r="AU381" s="366"/>
      <c r="AV381" s="366"/>
      <c r="AW381" s="275" t="s">
        <v>90</v>
      </c>
      <c r="AX381" s="275"/>
      <c r="AY381" s="159"/>
      <c r="AZ381" s="159"/>
      <c r="BA381" s="344"/>
      <c r="XAO381" s="314"/>
      <c r="XAP381" s="314"/>
      <c r="XAQ381" s="263"/>
      <c r="XAR381" s="312"/>
      <c r="XAS381" s="263"/>
      <c r="XAT381" s="314"/>
      <c r="XAU381" s="314"/>
      <c r="XAV381" s="314"/>
      <c r="XAW381" s="315"/>
      <c r="XAX381" s="314"/>
      <c r="XAY381" s="314"/>
      <c r="XAZ381" s="314"/>
      <c r="XBA381" s="314"/>
      <c r="XBB381" s="314"/>
      <c r="XBC381" s="314"/>
      <c r="XBD381" s="281"/>
      <c r="XBE381" s="316"/>
      <c r="XBF381" s="317"/>
      <c r="XBG381" s="314"/>
      <c r="XBH381" s="314"/>
      <c r="XBI381" s="314"/>
      <c r="XBJ381" s="314"/>
      <c r="XBK381" s="263"/>
      <c r="XBL381" s="312"/>
      <c r="XBM381" s="263"/>
      <c r="XBN381" s="314"/>
      <c r="XBO381" s="314"/>
      <c r="XBP381" s="314"/>
      <c r="XBQ381" s="315"/>
      <c r="XBR381" s="314"/>
      <c r="XBS381" s="314"/>
      <c r="XBT381" s="314"/>
      <c r="XBU381" s="314"/>
      <c r="XBV381" s="314"/>
      <c r="XBW381" s="281"/>
      <c r="XBX381" s="317"/>
      <c r="XBY381" s="314"/>
      <c r="XBZ381" s="314"/>
      <c r="XCA381" s="318"/>
      <c r="XCB381" s="312"/>
      <c r="XCC381" s="314"/>
      <c r="XCD381" s="314"/>
      <c r="XCE381" s="263"/>
      <c r="XCF381" s="312"/>
      <c r="XCG381" s="263"/>
      <c r="XCH381" s="314"/>
      <c r="XCI381" s="314"/>
      <c r="XCJ381" s="314"/>
      <c r="XCK381" s="315"/>
      <c r="XCL381" s="314"/>
      <c r="XCM381" s="314"/>
      <c r="XCN381" s="314"/>
      <c r="XCO381" s="314"/>
      <c r="XCP381" s="314"/>
      <c r="XCQ381" s="317"/>
      <c r="XCR381" s="314"/>
      <c r="XCS381" s="318"/>
      <c r="XCT381" s="286"/>
      <c r="XCW381" s="314"/>
      <c r="XCX381" s="314"/>
      <c r="XCY381" s="263"/>
      <c r="XCZ381" s="312"/>
      <c r="XDA381" s="263"/>
      <c r="XDB381" s="314"/>
      <c r="XDC381" s="314"/>
      <c r="XDD381" s="314"/>
      <c r="XDE381" s="315"/>
      <c r="XDF381" s="314"/>
      <c r="XDG381" s="314"/>
      <c r="XDH381" s="314"/>
      <c r="XDI381" s="314"/>
      <c r="XDJ381" s="314"/>
      <c r="XDK381" s="314"/>
      <c r="XDL381" s="286"/>
      <c r="XDQ381" s="314"/>
      <c r="XDR381" s="314"/>
      <c r="XDS381" s="263"/>
      <c r="XDT381" s="312"/>
      <c r="XDU381" s="263"/>
      <c r="XDV381" s="314"/>
      <c r="XDW381" s="314"/>
      <c r="XDX381" s="314"/>
      <c r="XDY381" s="315"/>
      <c r="XDZ381" s="314"/>
      <c r="XEA381" s="314"/>
      <c r="XEB381" s="314"/>
      <c r="XEC381" s="314"/>
      <c r="XED381" s="314"/>
      <c r="XEE381" s="286"/>
      <c r="XEK381" s="314"/>
      <c r="XEL381" s="314"/>
      <c r="XEM381" s="263"/>
      <c r="XEN381" s="312"/>
      <c r="XEO381" s="263"/>
      <c r="XEP381" s="314"/>
      <c r="XEQ381" s="314"/>
      <c r="XER381" s="314"/>
      <c r="XES381" s="315"/>
      <c r="XET381" s="314"/>
      <c r="XEU381" s="314"/>
      <c r="XEV381" s="314"/>
      <c r="XEW381" s="314"/>
      <c r="XEX381" s="314"/>
    </row>
    <row r="382" spans="1:53 16265:16378" ht="40.5" hidden="1" customHeight="1" x14ac:dyDescent="0.2">
      <c r="A382" s="362"/>
      <c r="B382" s="363"/>
      <c r="C382" s="356"/>
      <c r="D382" s="359"/>
      <c r="E382" s="356"/>
      <c r="F382" s="364"/>
      <c r="G382" s="275"/>
      <c r="H382" s="275"/>
      <c r="I382" s="162"/>
      <c r="J382" s="364"/>
      <c r="K382" s="364"/>
      <c r="L382" s="364"/>
      <c r="M382" s="364"/>
      <c r="N382" s="364"/>
      <c r="O382" s="365"/>
      <c r="P382" s="364"/>
      <c r="Q382" s="365"/>
      <c r="R382" s="365"/>
      <c r="S382" s="162"/>
      <c r="T382" s="334">
        <f t="shared" si="1401"/>
        <v>0</v>
      </c>
      <c r="U382" s="356"/>
      <c r="V382" s="356"/>
      <c r="W382" s="275"/>
      <c r="X382" s="364"/>
      <c r="Y382" s="368"/>
      <c r="Z382" s="335">
        <f t="shared" si="1402"/>
        <v>0</v>
      </c>
      <c r="AA382" s="275"/>
      <c r="AB382" s="275"/>
      <c r="AC382" s="368"/>
      <c r="AD382" s="356"/>
      <c r="AE382" s="336">
        <f t="shared" si="1403"/>
        <v>0</v>
      </c>
      <c r="AF382" s="275"/>
      <c r="AG382" s="275"/>
      <c r="AH382" s="368"/>
      <c r="AI382" s="356"/>
      <c r="AJ382" s="336">
        <f t="shared" si="1404"/>
        <v>0</v>
      </c>
      <c r="AK382" s="275"/>
      <c r="AL382" s="275"/>
      <c r="AM382" s="368"/>
      <c r="AN382" s="356"/>
      <c r="AO382" s="336">
        <f t="shared" si="1414"/>
        <v>0</v>
      </c>
      <c r="AP382" s="275"/>
      <c r="AQ382" s="356"/>
      <c r="AR382" s="356"/>
      <c r="AS382" s="357"/>
      <c r="AT382" s="358"/>
      <c r="AU382" s="366"/>
      <c r="AV382" s="366"/>
      <c r="AW382" s="275" t="s">
        <v>90</v>
      </c>
      <c r="AX382" s="275"/>
      <c r="AY382" s="159"/>
      <c r="AZ382" s="159"/>
      <c r="BA382" s="344"/>
      <c r="XAO382" s="314"/>
      <c r="XAP382" s="314"/>
      <c r="XAQ382" s="263"/>
      <c r="XAR382" s="312"/>
      <c r="XAS382" s="263"/>
      <c r="XAT382" s="314"/>
      <c r="XAU382" s="314"/>
      <c r="XAV382" s="314"/>
      <c r="XAW382" s="315"/>
      <c r="XAX382" s="314"/>
      <c r="XAY382" s="314"/>
      <c r="XAZ382" s="314"/>
      <c r="XBA382" s="314"/>
      <c r="XBB382" s="314"/>
      <c r="XBC382" s="314"/>
      <c r="XBD382" s="281"/>
      <c r="XBE382" s="316"/>
      <c r="XBF382" s="317"/>
      <c r="XBG382" s="314"/>
      <c r="XBH382" s="314"/>
      <c r="XBI382" s="314"/>
      <c r="XBJ382" s="314"/>
      <c r="XBK382" s="263"/>
      <c r="XBL382" s="312"/>
      <c r="XBM382" s="263"/>
      <c r="XBN382" s="314"/>
      <c r="XBO382" s="314"/>
      <c r="XBP382" s="314"/>
      <c r="XBQ382" s="315"/>
      <c r="XBR382" s="314"/>
      <c r="XBS382" s="314"/>
      <c r="XBT382" s="314"/>
      <c r="XBU382" s="314"/>
      <c r="XBV382" s="314"/>
      <c r="XBW382" s="281"/>
      <c r="XBX382" s="317"/>
      <c r="XBY382" s="314"/>
      <c r="XBZ382" s="314"/>
      <c r="XCA382" s="318"/>
      <c r="XCB382" s="312"/>
      <c r="XCC382" s="314"/>
      <c r="XCD382" s="314"/>
      <c r="XCE382" s="263"/>
      <c r="XCF382" s="312"/>
      <c r="XCG382" s="263"/>
      <c r="XCH382" s="314"/>
      <c r="XCI382" s="314"/>
      <c r="XCJ382" s="314"/>
      <c r="XCK382" s="315"/>
      <c r="XCL382" s="314"/>
      <c r="XCM382" s="314"/>
      <c r="XCN382" s="314"/>
      <c r="XCO382" s="314"/>
      <c r="XCP382" s="314"/>
      <c r="XCQ382" s="317"/>
      <c r="XCR382" s="314"/>
      <c r="XCS382" s="318"/>
      <c r="XCT382" s="286"/>
      <c r="XCW382" s="314"/>
      <c r="XCX382" s="314"/>
      <c r="XCY382" s="263"/>
      <c r="XCZ382" s="312"/>
      <c r="XDA382" s="263"/>
      <c r="XDB382" s="314"/>
      <c r="XDC382" s="314"/>
      <c r="XDD382" s="314"/>
      <c r="XDE382" s="315"/>
      <c r="XDF382" s="314"/>
      <c r="XDG382" s="314"/>
      <c r="XDH382" s="314"/>
      <c r="XDI382" s="314"/>
      <c r="XDJ382" s="314"/>
      <c r="XDK382" s="314"/>
      <c r="XDL382" s="286"/>
      <c r="XDQ382" s="314"/>
      <c r="XDR382" s="314"/>
      <c r="XDS382" s="263"/>
      <c r="XDT382" s="312"/>
      <c r="XDU382" s="263"/>
      <c r="XDV382" s="314"/>
      <c r="XDW382" s="314"/>
      <c r="XDX382" s="314"/>
      <c r="XDY382" s="315"/>
      <c r="XDZ382" s="314"/>
      <c r="XEA382" s="314"/>
      <c r="XEB382" s="314"/>
      <c r="XEC382" s="314"/>
      <c r="XED382" s="314"/>
      <c r="XEE382" s="286"/>
      <c r="XEK382" s="314"/>
      <c r="XEL382" s="314"/>
      <c r="XEM382" s="263"/>
      <c r="XEN382" s="312"/>
      <c r="XEO382" s="263"/>
      <c r="XEP382" s="314"/>
      <c r="XEQ382" s="314"/>
      <c r="XER382" s="314"/>
      <c r="XES382" s="315"/>
      <c r="XET382" s="314"/>
      <c r="XEU382" s="314"/>
      <c r="XEV382" s="314"/>
      <c r="XEW382" s="314"/>
      <c r="XEX382" s="314"/>
    </row>
    <row r="383" spans="1:53 16265:16378" ht="40.5" hidden="1" customHeight="1" x14ac:dyDescent="0.2">
      <c r="A383" s="362">
        <v>125</v>
      </c>
      <c r="B383" s="363" t="s">
        <v>268</v>
      </c>
      <c r="C383" s="356" t="str">
        <f>+VLOOKUP(B383,$A$770:$B$812,2,0)</f>
        <v>DIEGO PAREDES CUERVO</v>
      </c>
      <c r="D383" s="359" t="s">
        <v>171</v>
      </c>
      <c r="E383" s="356" t="str">
        <f>IF(D383=$D$740,$E$740,IF(D383=$D$741,$E$741,IF(D383=$D$742,$E$742,IF(D383=$D$743,$E$743,IF(D383=$D$744,$E$744,IF(D383=$D$745,$E$745,IF(D383=$D$746,$E$746,IF(D383=$D$747,$E$747,IF(D383=$D$748,$E$748,IF(D383=$D$749,$E$749,IF(D383=VICERRECTORÍA_ACADÉMICA_,$BF$740,IF(D383=_VICERRECTORÍA_INVESTIGACIONES_INNOVACIÓN_Y_EXTENSIÓN_,$BF$741,IF(D383=PLANEACIÓN_,$BF$742,IF(D383=VICERRECTORÍA_ADMINISTRATIVA_FINANCIERA_,$BF$743,IF(D383=VICERRECTORÍA_RESPONSABILIDAD_SOCIAL_Y_BIENESTAR_UNIVERSITARIO_PDI,$BF$744)))))))))))))))</f>
        <v>Promover y facilitar la interacción con la sociedad contribuyendo a la satisfacción de sus demandas, mediante servicios especializados, programas de educación continuada y de proyección social.</v>
      </c>
      <c r="F383" s="364" t="s">
        <v>276</v>
      </c>
      <c r="G383" s="275" t="s">
        <v>271</v>
      </c>
      <c r="H383" s="275" t="s">
        <v>37</v>
      </c>
      <c r="I383" s="163" t="s">
        <v>1710</v>
      </c>
      <c r="J383" s="364" t="s">
        <v>106</v>
      </c>
      <c r="K383" s="363" t="s">
        <v>1844</v>
      </c>
      <c r="L383" s="363" t="s">
        <v>1968</v>
      </c>
      <c r="M383" s="363" t="s">
        <v>1969</v>
      </c>
      <c r="N383" s="364" t="s">
        <v>128</v>
      </c>
      <c r="O383" s="365">
        <f t="shared" ref="O383" si="1623">IF(N383="ALTA",5,IF(N383="MEDIO ALTA",4,IF(N383="MEDIA",3,IF(N383="MEDIO BAJA",2,IF(N383="BAJA",1,0)))))</f>
        <v>1</v>
      </c>
      <c r="P383" s="364" t="s">
        <v>141</v>
      </c>
      <c r="Q383" s="365">
        <f t="shared" si="1610"/>
        <v>3</v>
      </c>
      <c r="R383" s="365">
        <f>Q383*O383</f>
        <v>3</v>
      </c>
      <c r="S383" s="162" t="s">
        <v>327</v>
      </c>
      <c r="T383" s="334">
        <f t="shared" si="1401"/>
        <v>1</v>
      </c>
      <c r="U383" s="356">
        <f t="shared" si="1406"/>
        <v>1</v>
      </c>
      <c r="V383" s="356">
        <f t="shared" si="1611"/>
        <v>0.6</v>
      </c>
      <c r="W383" s="275" t="s">
        <v>1970</v>
      </c>
      <c r="X383" s="364">
        <f>IF(S383="No_existen",5*$X$10,Y383*$X$10)</f>
        <v>0.2</v>
      </c>
      <c r="Y383" s="368">
        <f t="shared" ref="Y383" si="1624">ROUND(AVERAGEIF(Z383:Z385,"&gt;0"),0)</f>
        <v>4</v>
      </c>
      <c r="Z383" s="335">
        <f t="shared" si="1402"/>
        <v>4</v>
      </c>
      <c r="AA383" s="275" t="s">
        <v>330</v>
      </c>
      <c r="AB383" s="275"/>
      <c r="AC383" s="368">
        <f t="shared" ref="AC383" si="1625">IF(S383="No_existen",5*$AC$10,AD383*$AC$10)</f>
        <v>0.15</v>
      </c>
      <c r="AD383" s="356">
        <f t="shared" ref="AD383" si="1626">ROUND(AVERAGEIF(AE383:AE385,"&gt;0"),0)</f>
        <v>1</v>
      </c>
      <c r="AE383" s="336">
        <f t="shared" si="1403"/>
        <v>1</v>
      </c>
      <c r="AF383" s="275" t="s">
        <v>307</v>
      </c>
      <c r="AG383" s="275" t="s">
        <v>1971</v>
      </c>
      <c r="AH383" s="368">
        <f t="shared" ref="AH383" si="1627">IF(S383="No_existen",5*$AH$10,AI383*$AH$10)</f>
        <v>0.1</v>
      </c>
      <c r="AI383" s="356">
        <f t="shared" ref="AI383" si="1628">ROUND(AVERAGEIF(AJ383:AJ385,"&gt;0"),0)</f>
        <v>1</v>
      </c>
      <c r="AJ383" s="336">
        <f t="shared" si="1404"/>
        <v>1</v>
      </c>
      <c r="AK383" s="275" t="s">
        <v>304</v>
      </c>
      <c r="AL383" s="275" t="s">
        <v>319</v>
      </c>
      <c r="AM383" s="368">
        <f t="shared" ref="AM383" si="1629">IF(S383="No_existen",5*$AM$10,AN383*$AM$10)</f>
        <v>0.1</v>
      </c>
      <c r="AN383" s="356">
        <f t="shared" ref="AN383" si="1630">ROUND(AVERAGEIF(AO383:AO385,"&gt;0"),0)</f>
        <v>1</v>
      </c>
      <c r="AO383" s="336">
        <f t="shared" si="1414"/>
        <v>1</v>
      </c>
      <c r="AP383" s="275" t="s">
        <v>592</v>
      </c>
      <c r="AQ383" s="356">
        <f t="shared" ref="AQ383" si="1631">ROUND(AVERAGE(U383,Y383,AD383,AI383,AN383),0)</f>
        <v>2</v>
      </c>
      <c r="AR383" s="356" t="str">
        <f t="shared" ref="AR383" si="1632">IF(AQ383&lt;1.5,"FUERTE",IF(AND(AQ383&gt;=1.5,AQ383&lt;2.5),"ACEPTABLE",IF(AQ383&gt;=5,"INEXISTENTE","DÉBIL")))</f>
        <v>ACEPTABLE</v>
      </c>
      <c r="AS383" s="357">
        <f t="shared" ref="AS383" si="1633">IF(R383=0,0,ROUND((R383*AQ383),0))</f>
        <v>6</v>
      </c>
      <c r="AT383" s="358" t="str">
        <f t="shared" ref="AT383" si="1634">IF(AS383&gt;=36,"GRAVE", IF(AS383&lt;=10, "LEVE", "MODERADO"))</f>
        <v>LEVE</v>
      </c>
      <c r="AU383" s="366" t="s">
        <v>1972</v>
      </c>
      <c r="AV383" s="367">
        <v>0</v>
      </c>
      <c r="AW383" s="275" t="s">
        <v>90</v>
      </c>
      <c r="AX383" s="275"/>
      <c r="AY383" s="159"/>
      <c r="AZ383" s="159"/>
      <c r="BA383" s="344"/>
      <c r="XAO383" s="314"/>
      <c r="XAP383" s="314"/>
      <c r="XAQ383" s="263"/>
      <c r="XAR383" s="312"/>
      <c r="XAS383" s="263"/>
      <c r="XAT383" s="314"/>
      <c r="XAU383" s="314"/>
      <c r="XAV383" s="314"/>
      <c r="XAW383" s="315"/>
      <c r="XAX383" s="314"/>
      <c r="XAY383" s="314"/>
      <c r="XAZ383" s="314"/>
      <c r="XBA383" s="314"/>
      <c r="XBB383" s="314"/>
      <c r="XBC383" s="314"/>
      <c r="XBD383" s="281"/>
      <c r="XBE383" s="316"/>
      <c r="XBF383" s="317"/>
      <c r="XBG383" s="314"/>
      <c r="XBH383" s="314"/>
      <c r="XBI383" s="314"/>
      <c r="XBJ383" s="314"/>
      <c r="XBK383" s="263"/>
      <c r="XBL383" s="312"/>
      <c r="XBM383" s="263"/>
      <c r="XBN383" s="314"/>
      <c r="XBO383" s="314"/>
      <c r="XBP383" s="314"/>
      <c r="XBQ383" s="315"/>
      <c r="XBR383" s="314"/>
      <c r="XBS383" s="314"/>
      <c r="XBT383" s="314"/>
      <c r="XBU383" s="314"/>
      <c r="XBV383" s="314"/>
      <c r="XBW383" s="281"/>
      <c r="XBX383" s="317"/>
      <c r="XBY383" s="314"/>
      <c r="XBZ383" s="314"/>
      <c r="XCA383" s="318"/>
      <c r="XCB383" s="312"/>
      <c r="XCC383" s="314"/>
      <c r="XCD383" s="314"/>
      <c r="XCE383" s="263"/>
      <c r="XCF383" s="312"/>
      <c r="XCG383" s="263"/>
      <c r="XCH383" s="314"/>
      <c r="XCI383" s="314"/>
      <c r="XCJ383" s="314"/>
      <c r="XCK383" s="315"/>
      <c r="XCL383" s="314"/>
      <c r="XCM383" s="314"/>
      <c r="XCN383" s="314"/>
      <c r="XCO383" s="314"/>
      <c r="XCP383" s="314"/>
      <c r="XCQ383" s="317"/>
      <c r="XCR383" s="314"/>
      <c r="XCS383" s="318"/>
      <c r="XCT383" s="286"/>
      <c r="XCW383" s="314"/>
      <c r="XCX383" s="314"/>
      <c r="XCY383" s="263"/>
      <c r="XCZ383" s="312"/>
      <c r="XDA383" s="263"/>
      <c r="XDB383" s="314"/>
      <c r="XDC383" s="314"/>
      <c r="XDD383" s="314"/>
      <c r="XDE383" s="315"/>
      <c r="XDF383" s="314"/>
      <c r="XDG383" s="314"/>
      <c r="XDH383" s="314"/>
      <c r="XDI383" s="314"/>
      <c r="XDJ383" s="314"/>
      <c r="XDK383" s="314"/>
      <c r="XDL383" s="286"/>
      <c r="XDQ383" s="314"/>
      <c r="XDR383" s="314"/>
      <c r="XDS383" s="263"/>
      <c r="XDT383" s="312"/>
      <c r="XDU383" s="263"/>
      <c r="XDV383" s="314"/>
      <c r="XDW383" s="314"/>
      <c r="XDX383" s="314"/>
      <c r="XDY383" s="315"/>
      <c r="XDZ383" s="314"/>
      <c r="XEA383" s="314"/>
      <c r="XEB383" s="314"/>
      <c r="XEC383" s="314"/>
      <c r="XED383" s="314"/>
      <c r="XEE383" s="286"/>
      <c r="XEK383" s="314"/>
      <c r="XEL383" s="314"/>
      <c r="XEM383" s="263"/>
      <c r="XEN383" s="312"/>
      <c r="XEO383" s="263"/>
      <c r="XEP383" s="314"/>
      <c r="XEQ383" s="314"/>
      <c r="XER383" s="314"/>
      <c r="XES383" s="315"/>
      <c r="XET383" s="314"/>
      <c r="XEU383" s="314"/>
      <c r="XEV383" s="314"/>
      <c r="XEW383" s="314"/>
      <c r="XEX383" s="314"/>
    </row>
    <row r="384" spans="1:53 16265:16378" ht="40.5" hidden="1" customHeight="1" x14ac:dyDescent="0.2">
      <c r="A384" s="362"/>
      <c r="B384" s="363"/>
      <c r="C384" s="356"/>
      <c r="D384" s="359"/>
      <c r="E384" s="356"/>
      <c r="F384" s="364"/>
      <c r="G384" s="275"/>
      <c r="H384" s="275"/>
      <c r="I384" s="163"/>
      <c r="J384" s="364"/>
      <c r="K384" s="363"/>
      <c r="L384" s="363"/>
      <c r="M384" s="363"/>
      <c r="N384" s="364"/>
      <c r="O384" s="365"/>
      <c r="P384" s="364"/>
      <c r="Q384" s="365"/>
      <c r="R384" s="365"/>
      <c r="S384" s="162"/>
      <c r="T384" s="334">
        <f t="shared" si="1401"/>
        <v>0</v>
      </c>
      <c r="U384" s="356"/>
      <c r="V384" s="356"/>
      <c r="W384" s="275"/>
      <c r="X384" s="364"/>
      <c r="Y384" s="368"/>
      <c r="Z384" s="335">
        <f t="shared" si="1402"/>
        <v>0</v>
      </c>
      <c r="AA384" s="275"/>
      <c r="AB384" s="275"/>
      <c r="AC384" s="368"/>
      <c r="AD384" s="356"/>
      <c r="AE384" s="336">
        <f t="shared" si="1403"/>
        <v>0</v>
      </c>
      <c r="AF384" s="275"/>
      <c r="AG384" s="275"/>
      <c r="AH384" s="368"/>
      <c r="AI384" s="356"/>
      <c r="AJ384" s="336">
        <f t="shared" si="1404"/>
        <v>0</v>
      </c>
      <c r="AK384" s="275"/>
      <c r="AL384" s="275"/>
      <c r="AM384" s="368"/>
      <c r="AN384" s="356"/>
      <c r="AO384" s="336">
        <f t="shared" si="1414"/>
        <v>0</v>
      </c>
      <c r="AP384" s="275"/>
      <c r="AQ384" s="356"/>
      <c r="AR384" s="356"/>
      <c r="AS384" s="357"/>
      <c r="AT384" s="358"/>
      <c r="AU384" s="366"/>
      <c r="AV384" s="366"/>
      <c r="AW384" s="275" t="s">
        <v>90</v>
      </c>
      <c r="AX384" s="275"/>
      <c r="AY384" s="159"/>
      <c r="AZ384" s="159"/>
      <c r="BA384" s="344"/>
      <c r="XAO384" s="314"/>
      <c r="XAP384" s="314"/>
      <c r="XAQ384" s="263"/>
      <c r="XAR384" s="312"/>
      <c r="XAS384" s="263"/>
      <c r="XAT384" s="314"/>
      <c r="XAU384" s="314"/>
      <c r="XAV384" s="314"/>
      <c r="XAW384" s="315"/>
      <c r="XAX384" s="314"/>
      <c r="XAY384" s="314"/>
      <c r="XAZ384" s="314"/>
      <c r="XBA384" s="314"/>
      <c r="XBB384" s="314"/>
      <c r="XBC384" s="314"/>
      <c r="XBD384" s="281"/>
      <c r="XBE384" s="316"/>
      <c r="XBF384" s="317"/>
      <c r="XBG384" s="314"/>
      <c r="XBH384" s="314"/>
      <c r="XBI384" s="314"/>
      <c r="XBJ384" s="314"/>
      <c r="XBK384" s="263"/>
      <c r="XBL384" s="312"/>
      <c r="XBM384" s="263"/>
      <c r="XBN384" s="314"/>
      <c r="XBO384" s="314"/>
      <c r="XBP384" s="314"/>
      <c r="XBQ384" s="315"/>
      <c r="XBR384" s="314"/>
      <c r="XBS384" s="314"/>
      <c r="XBT384" s="314"/>
      <c r="XBU384" s="314"/>
      <c r="XBV384" s="314"/>
      <c r="XBW384" s="281"/>
      <c r="XBX384" s="317"/>
      <c r="XBY384" s="314"/>
      <c r="XBZ384" s="314"/>
      <c r="XCA384" s="318"/>
      <c r="XCB384" s="312"/>
      <c r="XCC384" s="314"/>
      <c r="XCD384" s="314"/>
      <c r="XCE384" s="263"/>
      <c r="XCF384" s="312"/>
      <c r="XCG384" s="263"/>
      <c r="XCH384" s="314"/>
      <c r="XCI384" s="314"/>
      <c r="XCJ384" s="314"/>
      <c r="XCK384" s="315"/>
      <c r="XCL384" s="314"/>
      <c r="XCM384" s="314"/>
      <c r="XCN384" s="314"/>
      <c r="XCO384" s="314"/>
      <c r="XCP384" s="314"/>
      <c r="XCQ384" s="317"/>
      <c r="XCR384" s="314"/>
      <c r="XCS384" s="318"/>
      <c r="XCT384" s="286"/>
      <c r="XCW384" s="314"/>
      <c r="XCX384" s="314"/>
      <c r="XCY384" s="263"/>
      <c r="XCZ384" s="312"/>
      <c r="XDA384" s="263"/>
      <c r="XDB384" s="314"/>
      <c r="XDC384" s="314"/>
      <c r="XDD384" s="314"/>
      <c r="XDE384" s="315"/>
      <c r="XDF384" s="314"/>
      <c r="XDG384" s="314"/>
      <c r="XDH384" s="314"/>
      <c r="XDI384" s="314"/>
      <c r="XDJ384" s="314"/>
      <c r="XDK384" s="314"/>
      <c r="XDL384" s="286"/>
      <c r="XDQ384" s="314"/>
      <c r="XDR384" s="314"/>
      <c r="XDS384" s="263"/>
      <c r="XDT384" s="312"/>
      <c r="XDU384" s="263"/>
      <c r="XDV384" s="314"/>
      <c r="XDW384" s="314"/>
      <c r="XDX384" s="314"/>
      <c r="XDY384" s="315"/>
      <c r="XDZ384" s="314"/>
      <c r="XEA384" s="314"/>
      <c r="XEB384" s="314"/>
      <c r="XEC384" s="314"/>
      <c r="XED384" s="314"/>
      <c r="XEE384" s="286"/>
      <c r="XEK384" s="314"/>
      <c r="XEL384" s="314"/>
      <c r="XEM384" s="263"/>
      <c r="XEN384" s="312"/>
      <c r="XEO384" s="263"/>
      <c r="XEP384" s="314"/>
      <c r="XEQ384" s="314"/>
      <c r="XER384" s="314"/>
      <c r="XES384" s="315"/>
      <c r="XET384" s="314"/>
      <c r="XEU384" s="314"/>
      <c r="XEV384" s="314"/>
      <c r="XEW384" s="314"/>
      <c r="XEX384" s="314"/>
    </row>
    <row r="385" spans="1:53 16265:16378" ht="40.5" hidden="1" customHeight="1" x14ac:dyDescent="0.2">
      <c r="A385" s="362"/>
      <c r="B385" s="363"/>
      <c r="C385" s="356"/>
      <c r="D385" s="359"/>
      <c r="E385" s="356"/>
      <c r="F385" s="364"/>
      <c r="G385" s="275"/>
      <c r="H385" s="275"/>
      <c r="I385" s="275"/>
      <c r="J385" s="364"/>
      <c r="K385" s="363"/>
      <c r="L385" s="363"/>
      <c r="M385" s="363"/>
      <c r="N385" s="364"/>
      <c r="O385" s="365"/>
      <c r="P385" s="364"/>
      <c r="Q385" s="365"/>
      <c r="R385" s="365"/>
      <c r="S385" s="162"/>
      <c r="T385" s="334">
        <f t="shared" si="1401"/>
        <v>0</v>
      </c>
      <c r="U385" s="356"/>
      <c r="V385" s="356"/>
      <c r="W385" s="275"/>
      <c r="X385" s="364"/>
      <c r="Y385" s="368"/>
      <c r="Z385" s="335">
        <f t="shared" si="1402"/>
        <v>0</v>
      </c>
      <c r="AA385" s="275"/>
      <c r="AB385" s="275"/>
      <c r="AC385" s="368"/>
      <c r="AD385" s="356"/>
      <c r="AE385" s="336">
        <f t="shared" si="1403"/>
        <v>0</v>
      </c>
      <c r="AF385" s="275"/>
      <c r="AG385" s="275"/>
      <c r="AH385" s="368"/>
      <c r="AI385" s="356"/>
      <c r="AJ385" s="336">
        <f t="shared" si="1404"/>
        <v>0</v>
      </c>
      <c r="AK385" s="275"/>
      <c r="AL385" s="275"/>
      <c r="AM385" s="368"/>
      <c r="AN385" s="356"/>
      <c r="AO385" s="336">
        <f t="shared" si="1414"/>
        <v>0</v>
      </c>
      <c r="AP385" s="275"/>
      <c r="AQ385" s="356"/>
      <c r="AR385" s="356"/>
      <c r="AS385" s="357"/>
      <c r="AT385" s="358"/>
      <c r="AU385" s="366"/>
      <c r="AV385" s="366"/>
      <c r="AW385" s="275" t="s">
        <v>90</v>
      </c>
      <c r="AX385" s="275"/>
      <c r="AY385" s="159"/>
      <c r="AZ385" s="159"/>
      <c r="BA385" s="344"/>
      <c r="XAO385" s="314"/>
      <c r="XAP385" s="314"/>
      <c r="XAQ385" s="263"/>
      <c r="XAR385" s="312"/>
      <c r="XAS385" s="263"/>
      <c r="XAT385" s="314"/>
      <c r="XAU385" s="314"/>
      <c r="XAV385" s="314"/>
      <c r="XAW385" s="315"/>
      <c r="XAX385" s="314"/>
      <c r="XAY385" s="314"/>
      <c r="XAZ385" s="314"/>
      <c r="XBA385" s="314"/>
      <c r="XBB385" s="314"/>
      <c r="XBC385" s="314"/>
      <c r="XBD385" s="281"/>
      <c r="XBE385" s="316"/>
      <c r="XBF385" s="317"/>
      <c r="XBG385" s="314"/>
      <c r="XBH385" s="314"/>
      <c r="XBI385" s="314"/>
      <c r="XBJ385" s="314"/>
      <c r="XBK385" s="263"/>
      <c r="XBL385" s="312"/>
      <c r="XBM385" s="263"/>
      <c r="XBN385" s="314"/>
      <c r="XBO385" s="314"/>
      <c r="XBP385" s="314"/>
      <c r="XBQ385" s="315"/>
      <c r="XBR385" s="314"/>
      <c r="XBS385" s="314"/>
      <c r="XBT385" s="314"/>
      <c r="XBU385" s="314"/>
      <c r="XBV385" s="314"/>
      <c r="XBW385" s="281"/>
      <c r="XBX385" s="317"/>
      <c r="XBY385" s="314"/>
      <c r="XBZ385" s="314"/>
      <c r="XCA385" s="318"/>
      <c r="XCB385" s="312"/>
      <c r="XCC385" s="314"/>
      <c r="XCD385" s="314"/>
      <c r="XCE385" s="263"/>
      <c r="XCF385" s="312"/>
      <c r="XCG385" s="263"/>
      <c r="XCH385" s="314"/>
      <c r="XCI385" s="314"/>
      <c r="XCJ385" s="314"/>
      <c r="XCK385" s="315"/>
      <c r="XCL385" s="314"/>
      <c r="XCM385" s="314"/>
      <c r="XCN385" s="314"/>
      <c r="XCO385" s="314"/>
      <c r="XCP385" s="314"/>
      <c r="XCQ385" s="317"/>
      <c r="XCR385" s="314"/>
      <c r="XCS385" s="318"/>
      <c r="XCT385" s="286"/>
      <c r="XCW385" s="314"/>
      <c r="XCX385" s="314"/>
      <c r="XCY385" s="263"/>
      <c r="XCZ385" s="312"/>
      <c r="XDA385" s="263"/>
      <c r="XDB385" s="314"/>
      <c r="XDC385" s="314"/>
      <c r="XDD385" s="314"/>
      <c r="XDE385" s="315"/>
      <c r="XDF385" s="314"/>
      <c r="XDG385" s="314"/>
      <c r="XDH385" s="314"/>
      <c r="XDI385" s="314"/>
      <c r="XDJ385" s="314"/>
      <c r="XDK385" s="314"/>
      <c r="XDL385" s="286"/>
      <c r="XDQ385" s="314"/>
      <c r="XDR385" s="314"/>
      <c r="XDS385" s="263"/>
      <c r="XDT385" s="312"/>
      <c r="XDU385" s="263"/>
      <c r="XDV385" s="314"/>
      <c r="XDW385" s="314"/>
      <c r="XDX385" s="314"/>
      <c r="XDY385" s="315"/>
      <c r="XDZ385" s="314"/>
      <c r="XEA385" s="314"/>
      <c r="XEB385" s="314"/>
      <c r="XEC385" s="314"/>
      <c r="XED385" s="314"/>
      <c r="XEE385" s="286"/>
      <c r="XEK385" s="314"/>
      <c r="XEL385" s="314"/>
      <c r="XEM385" s="263"/>
      <c r="XEN385" s="312"/>
      <c r="XEO385" s="263"/>
      <c r="XEP385" s="314"/>
      <c r="XEQ385" s="314"/>
      <c r="XER385" s="314"/>
      <c r="XES385" s="315"/>
      <c r="XET385" s="314"/>
      <c r="XEU385" s="314"/>
      <c r="XEV385" s="314"/>
      <c r="XEW385" s="314"/>
      <c r="XEX385" s="314"/>
    </row>
    <row r="386" spans="1:53 16265:16378" ht="40.5" hidden="1" customHeight="1" x14ac:dyDescent="0.2">
      <c r="A386" s="362">
        <v>126</v>
      </c>
      <c r="B386" s="363" t="s">
        <v>268</v>
      </c>
      <c r="C386" s="356" t="str">
        <f>+VLOOKUP(B386,$A$770:$B$812,2,0)</f>
        <v>DIEGO PAREDES CUERVO</v>
      </c>
      <c r="D386" s="359" t="s">
        <v>171</v>
      </c>
      <c r="E386" s="356" t="str">
        <f>IF(D386=$D$740,$E$740,IF(D386=$D$741,$E$741,IF(D386=$D$742,$E$742,IF(D386=$D$743,$E$743,IF(D386=$D$744,$E$744,IF(D386=$D$745,$E$745,IF(D386=$D$746,$E$746,IF(D386=$D$747,$E$747,IF(D386=$D$748,$E$748,IF(D386=$D$749,$E$749,IF(D386=VICERRECTORÍA_ACADÉMICA_,$BF$740,IF(D386=_VICERRECTORÍA_INVESTIGACIONES_INNOVACIÓN_Y_EXTENSIÓN_,$BF$741,IF(D386=PLANEACIÓN_,$BF$742,IF(D386=VICERRECTORÍA_ADMINISTRATIVA_FINANCIERA_,$BF$743,IF(D386=VICERRECTORÍA_RESPONSABILIDAD_SOCIAL_Y_BIENESTAR_UNIVERSITARIO_PDI,$BF$744)))))))))))))))</f>
        <v>Promover y facilitar la interacción con la sociedad contribuyendo a la satisfacción de sus demandas, mediante servicios especializados, programas de educación continuada y de proyección social.</v>
      </c>
      <c r="F386" s="364" t="s">
        <v>276</v>
      </c>
      <c r="G386" s="275" t="s">
        <v>271</v>
      </c>
      <c r="H386" s="275" t="s">
        <v>37</v>
      </c>
      <c r="I386" s="275" t="s">
        <v>1973</v>
      </c>
      <c r="J386" s="364" t="s">
        <v>106</v>
      </c>
      <c r="K386" s="364" t="s">
        <v>1974</v>
      </c>
      <c r="L386" s="364" t="s">
        <v>1975</v>
      </c>
      <c r="M386" s="364" t="s">
        <v>1976</v>
      </c>
      <c r="N386" s="364" t="s">
        <v>128</v>
      </c>
      <c r="O386" s="365">
        <f t="shared" ref="O386" si="1635">IF(N386="ALTA",5,IF(N386="MEDIO ALTA",4,IF(N386="MEDIA",3,IF(N386="MEDIO BAJA",2,IF(N386="BAJA",1,0)))))</f>
        <v>1</v>
      </c>
      <c r="P386" s="364" t="s">
        <v>144</v>
      </c>
      <c r="Q386" s="365">
        <f t="shared" si="1610"/>
        <v>4</v>
      </c>
      <c r="R386" s="365">
        <f>Q386*O386</f>
        <v>4</v>
      </c>
      <c r="S386" s="162" t="s">
        <v>327</v>
      </c>
      <c r="T386" s="334">
        <f t="shared" si="1401"/>
        <v>1</v>
      </c>
      <c r="U386" s="356">
        <f t="shared" si="1406"/>
        <v>1</v>
      </c>
      <c r="V386" s="356">
        <f t="shared" si="1611"/>
        <v>0.6</v>
      </c>
      <c r="W386" s="275" t="s">
        <v>1977</v>
      </c>
      <c r="X386" s="364">
        <f>IF(S386="No_existen",5*$X$10,Y386*$X$10)</f>
        <v>0.2</v>
      </c>
      <c r="Y386" s="368">
        <f t="shared" ref="Y386" si="1636">ROUND(AVERAGEIF(Z386:Z388,"&gt;0"),0)</f>
        <v>4</v>
      </c>
      <c r="Z386" s="335">
        <f t="shared" si="1402"/>
        <v>4</v>
      </c>
      <c r="AA386" s="275" t="s">
        <v>330</v>
      </c>
      <c r="AB386" s="275"/>
      <c r="AC386" s="368">
        <f t="shared" ref="AC386" si="1637">IF(S386="No_existen",5*$AC$10,AD386*$AC$10)</f>
        <v>0.15</v>
      </c>
      <c r="AD386" s="356">
        <f t="shared" ref="AD386" si="1638">ROUND(AVERAGEIF(AE386:AE388,"&gt;0"),0)</f>
        <v>1</v>
      </c>
      <c r="AE386" s="336">
        <f t="shared" si="1403"/>
        <v>1</v>
      </c>
      <c r="AF386" s="275" t="s">
        <v>307</v>
      </c>
      <c r="AG386" s="275" t="s">
        <v>1696</v>
      </c>
      <c r="AH386" s="368">
        <f t="shared" ref="AH386" si="1639">IF(S386="No_existen",5*$AH$10,AI386*$AH$10)</f>
        <v>0.1</v>
      </c>
      <c r="AI386" s="356">
        <f t="shared" ref="AI386" si="1640">ROUND(AVERAGEIF(AJ386:AJ388,"&gt;0"),0)</f>
        <v>1</v>
      </c>
      <c r="AJ386" s="336">
        <f t="shared" si="1404"/>
        <v>1</v>
      </c>
      <c r="AK386" s="275" t="s">
        <v>304</v>
      </c>
      <c r="AL386" s="275" t="s">
        <v>319</v>
      </c>
      <c r="AM386" s="368">
        <f t="shared" ref="AM386" si="1641">IF(S386="No_existen",5*$AM$10,AN386*$AM$10)</f>
        <v>0.1</v>
      </c>
      <c r="AN386" s="356">
        <f t="shared" ref="AN386" si="1642">ROUND(AVERAGEIF(AO386:AO388,"&gt;0"),0)</f>
        <v>1</v>
      </c>
      <c r="AO386" s="336">
        <f t="shared" si="1414"/>
        <v>1</v>
      </c>
      <c r="AP386" s="275" t="s">
        <v>592</v>
      </c>
      <c r="AQ386" s="356">
        <f t="shared" ref="AQ386" si="1643">ROUND(AVERAGE(U386,Y386,AD386,AI386,AN386),0)</f>
        <v>2</v>
      </c>
      <c r="AR386" s="356" t="str">
        <f t="shared" ref="AR386" si="1644">IF(AQ386&lt;1.5,"FUERTE",IF(AND(AQ386&gt;=1.5,AQ386&lt;2.5),"ACEPTABLE",IF(AQ386&gt;=5,"INEXISTENTE","DÉBIL")))</f>
        <v>ACEPTABLE</v>
      </c>
      <c r="AS386" s="357">
        <f t="shared" ref="AS386" si="1645">IF(R386=0,0,ROUND((R386*AQ386),0))</f>
        <v>8</v>
      </c>
      <c r="AT386" s="358" t="str">
        <f t="shared" ref="AT386" si="1646">IF(AS386&gt;=36,"GRAVE", IF(AS386&lt;=10, "LEVE", "MODERADO"))</f>
        <v>LEVE</v>
      </c>
      <c r="AU386" s="359" t="s">
        <v>1978</v>
      </c>
      <c r="AV386" s="372">
        <v>0</v>
      </c>
      <c r="AW386" s="275" t="s">
        <v>90</v>
      </c>
      <c r="AX386" s="275"/>
      <c r="AY386" s="159"/>
      <c r="AZ386" s="159"/>
      <c r="BA386" s="344"/>
      <c r="XAO386" s="314"/>
      <c r="XAP386" s="314"/>
      <c r="XAQ386" s="263"/>
      <c r="XAR386" s="312"/>
      <c r="XAS386" s="263"/>
      <c r="XAT386" s="314"/>
      <c r="XAU386" s="314"/>
      <c r="XAV386" s="314"/>
      <c r="XAW386" s="315"/>
      <c r="XAX386" s="314"/>
      <c r="XAY386" s="314"/>
      <c r="XAZ386" s="314"/>
      <c r="XBA386" s="314"/>
      <c r="XBB386" s="314"/>
      <c r="XBC386" s="314"/>
      <c r="XBD386" s="281"/>
      <c r="XBE386" s="316"/>
      <c r="XBF386" s="317"/>
      <c r="XBG386" s="314"/>
      <c r="XBH386" s="314"/>
      <c r="XBI386" s="314"/>
      <c r="XBJ386" s="314"/>
      <c r="XBK386" s="263"/>
      <c r="XBL386" s="312"/>
      <c r="XBM386" s="263"/>
      <c r="XBN386" s="314"/>
      <c r="XBO386" s="314"/>
      <c r="XBP386" s="314"/>
      <c r="XBQ386" s="315"/>
      <c r="XBR386" s="314"/>
      <c r="XBS386" s="314"/>
      <c r="XBT386" s="314"/>
      <c r="XBU386" s="314"/>
      <c r="XBV386" s="314"/>
      <c r="XBW386" s="281"/>
      <c r="XBX386" s="317"/>
      <c r="XBY386" s="314"/>
      <c r="XBZ386" s="314"/>
      <c r="XCA386" s="318"/>
      <c r="XCB386" s="312"/>
      <c r="XCC386" s="314"/>
      <c r="XCD386" s="314"/>
      <c r="XCE386" s="263"/>
      <c r="XCF386" s="312"/>
      <c r="XCG386" s="263"/>
      <c r="XCH386" s="314"/>
      <c r="XCI386" s="314"/>
      <c r="XCJ386" s="314"/>
      <c r="XCK386" s="315"/>
      <c r="XCL386" s="314"/>
      <c r="XCM386" s="314"/>
      <c r="XCN386" s="314"/>
      <c r="XCO386" s="314"/>
      <c r="XCP386" s="314"/>
      <c r="XCQ386" s="317"/>
      <c r="XCR386" s="314"/>
      <c r="XCS386" s="318"/>
      <c r="XCT386" s="286"/>
      <c r="XCW386" s="314"/>
      <c r="XCX386" s="314"/>
      <c r="XCY386" s="263"/>
      <c r="XCZ386" s="312"/>
      <c r="XDA386" s="263"/>
      <c r="XDB386" s="314"/>
      <c r="XDC386" s="314"/>
      <c r="XDD386" s="314"/>
      <c r="XDE386" s="315"/>
      <c r="XDF386" s="314"/>
      <c r="XDG386" s="314"/>
      <c r="XDH386" s="314"/>
      <c r="XDI386" s="314"/>
      <c r="XDJ386" s="314"/>
      <c r="XDK386" s="314"/>
      <c r="XDL386" s="286"/>
      <c r="XDQ386" s="314"/>
      <c r="XDR386" s="314"/>
      <c r="XDS386" s="263"/>
      <c r="XDT386" s="312"/>
      <c r="XDU386" s="263"/>
      <c r="XDV386" s="314"/>
      <c r="XDW386" s="314"/>
      <c r="XDX386" s="314"/>
      <c r="XDY386" s="315"/>
      <c r="XDZ386" s="314"/>
      <c r="XEA386" s="314"/>
      <c r="XEB386" s="314"/>
      <c r="XEC386" s="314"/>
      <c r="XED386" s="314"/>
      <c r="XEE386" s="286"/>
      <c r="XEK386" s="314"/>
      <c r="XEL386" s="314"/>
      <c r="XEM386" s="263"/>
      <c r="XEN386" s="312"/>
      <c r="XEO386" s="263"/>
      <c r="XEP386" s="314"/>
      <c r="XEQ386" s="314"/>
      <c r="XER386" s="314"/>
      <c r="XES386" s="315"/>
      <c r="XET386" s="314"/>
      <c r="XEU386" s="314"/>
      <c r="XEV386" s="314"/>
      <c r="XEW386" s="314"/>
      <c r="XEX386" s="314"/>
    </row>
    <row r="387" spans="1:53 16265:16378" ht="40.5" hidden="1" customHeight="1" x14ac:dyDescent="0.2">
      <c r="A387" s="362"/>
      <c r="B387" s="363"/>
      <c r="C387" s="356"/>
      <c r="D387" s="359"/>
      <c r="E387" s="356"/>
      <c r="F387" s="364"/>
      <c r="G387" s="275"/>
      <c r="H387" s="275"/>
      <c r="I387" s="275"/>
      <c r="J387" s="364"/>
      <c r="K387" s="364"/>
      <c r="L387" s="364"/>
      <c r="M387" s="364"/>
      <c r="N387" s="364"/>
      <c r="O387" s="365"/>
      <c r="P387" s="364"/>
      <c r="Q387" s="365"/>
      <c r="R387" s="365"/>
      <c r="S387" s="162"/>
      <c r="T387" s="334">
        <f t="shared" si="1401"/>
        <v>0</v>
      </c>
      <c r="U387" s="356"/>
      <c r="V387" s="356"/>
      <c r="W387" s="275"/>
      <c r="X387" s="364"/>
      <c r="Y387" s="368"/>
      <c r="Z387" s="335">
        <f t="shared" si="1402"/>
        <v>0</v>
      </c>
      <c r="AA387" s="275"/>
      <c r="AB387" s="275"/>
      <c r="AC387" s="368"/>
      <c r="AD387" s="356"/>
      <c r="AE387" s="336">
        <f t="shared" si="1403"/>
        <v>0</v>
      </c>
      <c r="AF387" s="275"/>
      <c r="AG387" s="275"/>
      <c r="AH387" s="368"/>
      <c r="AI387" s="356"/>
      <c r="AJ387" s="336">
        <f t="shared" si="1404"/>
        <v>0</v>
      </c>
      <c r="AK387" s="275"/>
      <c r="AL387" s="275"/>
      <c r="AM387" s="368"/>
      <c r="AN387" s="356"/>
      <c r="AO387" s="336">
        <f t="shared" si="1414"/>
        <v>0</v>
      </c>
      <c r="AP387" s="275"/>
      <c r="AQ387" s="356"/>
      <c r="AR387" s="356"/>
      <c r="AS387" s="357"/>
      <c r="AT387" s="358"/>
      <c r="AU387" s="359"/>
      <c r="AV387" s="359"/>
      <c r="AW387" s="275" t="s">
        <v>90</v>
      </c>
      <c r="AX387" s="275"/>
      <c r="AY387" s="159"/>
      <c r="AZ387" s="159"/>
      <c r="BA387" s="344"/>
      <c r="XAO387" s="314"/>
      <c r="XAP387" s="314"/>
      <c r="XAQ387" s="263"/>
      <c r="XAR387" s="312"/>
      <c r="XAS387" s="263"/>
      <c r="XAT387" s="314"/>
      <c r="XAU387" s="314"/>
      <c r="XAV387" s="314"/>
      <c r="XAW387" s="315"/>
      <c r="XAX387" s="314"/>
      <c r="XAY387" s="314"/>
      <c r="XAZ387" s="314"/>
      <c r="XBA387" s="314"/>
      <c r="XBB387" s="314"/>
      <c r="XBC387" s="314"/>
      <c r="XBD387" s="281"/>
      <c r="XBE387" s="316"/>
      <c r="XBF387" s="317"/>
      <c r="XBG387" s="314"/>
      <c r="XBH387" s="314"/>
      <c r="XBI387" s="314"/>
      <c r="XBJ387" s="314"/>
      <c r="XBK387" s="263"/>
      <c r="XBL387" s="312"/>
      <c r="XBM387" s="263"/>
      <c r="XBN387" s="314"/>
      <c r="XBO387" s="314"/>
      <c r="XBP387" s="314"/>
      <c r="XBQ387" s="315"/>
      <c r="XBR387" s="314"/>
      <c r="XBS387" s="314"/>
      <c r="XBT387" s="314"/>
      <c r="XBU387" s="314"/>
      <c r="XBV387" s="314"/>
      <c r="XBW387" s="281"/>
      <c r="XBX387" s="317"/>
      <c r="XBY387" s="314"/>
      <c r="XBZ387" s="314"/>
      <c r="XCA387" s="318"/>
      <c r="XCB387" s="312"/>
      <c r="XCC387" s="314"/>
      <c r="XCD387" s="314"/>
      <c r="XCE387" s="263"/>
      <c r="XCF387" s="312"/>
      <c r="XCG387" s="263"/>
      <c r="XCH387" s="314"/>
      <c r="XCI387" s="314"/>
      <c r="XCJ387" s="314"/>
      <c r="XCK387" s="315"/>
      <c r="XCL387" s="314"/>
      <c r="XCM387" s="314"/>
      <c r="XCN387" s="314"/>
      <c r="XCO387" s="314"/>
      <c r="XCP387" s="314"/>
      <c r="XCQ387" s="317"/>
      <c r="XCR387" s="314"/>
      <c r="XCS387" s="318"/>
      <c r="XCT387" s="286"/>
      <c r="XCW387" s="314"/>
      <c r="XCX387" s="314"/>
      <c r="XCY387" s="263"/>
      <c r="XCZ387" s="312"/>
      <c r="XDA387" s="263"/>
      <c r="XDB387" s="314"/>
      <c r="XDC387" s="314"/>
      <c r="XDD387" s="314"/>
      <c r="XDE387" s="315"/>
      <c r="XDF387" s="314"/>
      <c r="XDG387" s="314"/>
      <c r="XDH387" s="314"/>
      <c r="XDI387" s="314"/>
      <c r="XDJ387" s="314"/>
      <c r="XDK387" s="314"/>
      <c r="XDL387" s="286"/>
      <c r="XDQ387" s="314"/>
      <c r="XDR387" s="314"/>
      <c r="XDS387" s="263"/>
      <c r="XDT387" s="312"/>
      <c r="XDU387" s="263"/>
      <c r="XDV387" s="314"/>
      <c r="XDW387" s="314"/>
      <c r="XDX387" s="314"/>
      <c r="XDY387" s="315"/>
      <c r="XDZ387" s="314"/>
      <c r="XEA387" s="314"/>
      <c r="XEB387" s="314"/>
      <c r="XEC387" s="314"/>
      <c r="XED387" s="314"/>
      <c r="XEE387" s="286"/>
      <c r="XEK387" s="314"/>
      <c r="XEL387" s="314"/>
      <c r="XEM387" s="263"/>
      <c r="XEN387" s="312"/>
      <c r="XEO387" s="263"/>
      <c r="XEP387" s="314"/>
      <c r="XEQ387" s="314"/>
      <c r="XER387" s="314"/>
      <c r="XES387" s="315"/>
      <c r="XET387" s="314"/>
      <c r="XEU387" s="314"/>
      <c r="XEV387" s="314"/>
      <c r="XEW387" s="314"/>
      <c r="XEX387" s="314"/>
    </row>
    <row r="388" spans="1:53 16265:16378" ht="40.5" hidden="1" customHeight="1" x14ac:dyDescent="0.2">
      <c r="A388" s="362"/>
      <c r="B388" s="363"/>
      <c r="C388" s="356"/>
      <c r="D388" s="359"/>
      <c r="E388" s="356"/>
      <c r="F388" s="364"/>
      <c r="G388" s="275"/>
      <c r="H388" s="275"/>
      <c r="I388" s="275"/>
      <c r="J388" s="364"/>
      <c r="K388" s="364"/>
      <c r="L388" s="364"/>
      <c r="M388" s="364"/>
      <c r="N388" s="364"/>
      <c r="O388" s="365"/>
      <c r="P388" s="364"/>
      <c r="Q388" s="365"/>
      <c r="R388" s="365"/>
      <c r="S388" s="162"/>
      <c r="T388" s="334">
        <f t="shared" si="1401"/>
        <v>0</v>
      </c>
      <c r="U388" s="356"/>
      <c r="V388" s="356"/>
      <c r="W388" s="275"/>
      <c r="X388" s="364"/>
      <c r="Y388" s="368"/>
      <c r="Z388" s="335">
        <f t="shared" si="1402"/>
        <v>0</v>
      </c>
      <c r="AA388" s="275"/>
      <c r="AB388" s="275"/>
      <c r="AC388" s="368"/>
      <c r="AD388" s="356"/>
      <c r="AE388" s="336">
        <f t="shared" si="1403"/>
        <v>0</v>
      </c>
      <c r="AF388" s="275"/>
      <c r="AG388" s="275"/>
      <c r="AH388" s="368"/>
      <c r="AI388" s="356"/>
      <c r="AJ388" s="336">
        <f t="shared" si="1404"/>
        <v>0</v>
      </c>
      <c r="AK388" s="275"/>
      <c r="AL388" s="275"/>
      <c r="AM388" s="368"/>
      <c r="AN388" s="356"/>
      <c r="AO388" s="336">
        <f t="shared" si="1414"/>
        <v>0</v>
      </c>
      <c r="AP388" s="275"/>
      <c r="AQ388" s="356"/>
      <c r="AR388" s="356"/>
      <c r="AS388" s="357"/>
      <c r="AT388" s="358"/>
      <c r="AU388" s="359"/>
      <c r="AV388" s="359"/>
      <c r="AW388" s="275" t="s">
        <v>90</v>
      </c>
      <c r="AX388" s="275"/>
      <c r="AY388" s="159"/>
      <c r="AZ388" s="159"/>
      <c r="BA388" s="344"/>
      <c r="XAO388" s="314"/>
      <c r="XAP388" s="314"/>
      <c r="XAQ388" s="263"/>
      <c r="XAR388" s="312"/>
      <c r="XAS388" s="263"/>
      <c r="XAT388" s="314"/>
      <c r="XAU388" s="314"/>
      <c r="XAV388" s="314"/>
      <c r="XAW388" s="315"/>
      <c r="XAX388" s="314"/>
      <c r="XAY388" s="314"/>
      <c r="XAZ388" s="314"/>
      <c r="XBA388" s="314"/>
      <c r="XBB388" s="314"/>
      <c r="XBC388" s="314"/>
      <c r="XBD388" s="281"/>
      <c r="XBE388" s="316"/>
      <c r="XBF388" s="317"/>
      <c r="XBG388" s="314"/>
      <c r="XBH388" s="314"/>
      <c r="XBI388" s="314"/>
      <c r="XBJ388" s="314"/>
      <c r="XBK388" s="263"/>
      <c r="XBL388" s="312"/>
      <c r="XBM388" s="263"/>
      <c r="XBN388" s="314"/>
      <c r="XBO388" s="314"/>
      <c r="XBP388" s="314"/>
      <c r="XBQ388" s="315"/>
      <c r="XBR388" s="314"/>
      <c r="XBS388" s="314"/>
      <c r="XBT388" s="314"/>
      <c r="XBU388" s="314"/>
      <c r="XBV388" s="314"/>
      <c r="XBW388" s="281"/>
      <c r="XBX388" s="317"/>
      <c r="XBY388" s="314"/>
      <c r="XBZ388" s="314"/>
      <c r="XCA388" s="318"/>
      <c r="XCB388" s="312"/>
      <c r="XCC388" s="314"/>
      <c r="XCD388" s="314"/>
      <c r="XCE388" s="263"/>
      <c r="XCF388" s="312"/>
      <c r="XCG388" s="263"/>
      <c r="XCH388" s="314"/>
      <c r="XCI388" s="314"/>
      <c r="XCJ388" s="314"/>
      <c r="XCK388" s="315"/>
      <c r="XCL388" s="314"/>
      <c r="XCM388" s="314"/>
      <c r="XCN388" s="314"/>
      <c r="XCO388" s="314"/>
      <c r="XCP388" s="314"/>
      <c r="XCQ388" s="317"/>
      <c r="XCR388" s="314"/>
      <c r="XCS388" s="318"/>
      <c r="XCT388" s="286"/>
      <c r="XCW388" s="314"/>
      <c r="XCX388" s="314"/>
      <c r="XCY388" s="263"/>
      <c r="XCZ388" s="312"/>
      <c r="XDA388" s="263"/>
      <c r="XDB388" s="314"/>
      <c r="XDC388" s="314"/>
      <c r="XDD388" s="314"/>
      <c r="XDE388" s="315"/>
      <c r="XDF388" s="314"/>
      <c r="XDG388" s="314"/>
      <c r="XDH388" s="314"/>
      <c r="XDI388" s="314"/>
      <c r="XDJ388" s="314"/>
      <c r="XDK388" s="314"/>
      <c r="XDL388" s="286"/>
      <c r="XDQ388" s="314"/>
      <c r="XDR388" s="314"/>
      <c r="XDS388" s="263"/>
      <c r="XDT388" s="312"/>
      <c r="XDU388" s="263"/>
      <c r="XDV388" s="314"/>
      <c r="XDW388" s="314"/>
      <c r="XDX388" s="314"/>
      <c r="XDY388" s="315"/>
      <c r="XDZ388" s="314"/>
      <c r="XEA388" s="314"/>
      <c r="XEB388" s="314"/>
      <c r="XEC388" s="314"/>
      <c r="XED388" s="314"/>
      <c r="XEE388" s="286"/>
      <c r="XEK388" s="314"/>
      <c r="XEL388" s="314"/>
      <c r="XEM388" s="263"/>
      <c r="XEN388" s="312"/>
      <c r="XEO388" s="263"/>
      <c r="XEP388" s="314"/>
      <c r="XEQ388" s="314"/>
      <c r="XER388" s="314"/>
      <c r="XES388" s="315"/>
      <c r="XET388" s="314"/>
      <c r="XEU388" s="314"/>
      <c r="XEV388" s="314"/>
      <c r="XEW388" s="314"/>
      <c r="XEX388" s="314"/>
    </row>
    <row r="389" spans="1:53 16265:16378" ht="40.5" hidden="1" customHeight="1" x14ac:dyDescent="0.2">
      <c r="A389" s="362">
        <v>127</v>
      </c>
      <c r="B389" s="363" t="s">
        <v>268</v>
      </c>
      <c r="C389" s="356" t="str">
        <f>+VLOOKUP(B389,$A$770:$B$812,2,0)</f>
        <v>DIEGO PAREDES CUERVO</v>
      </c>
      <c r="D389" s="359" t="s">
        <v>171</v>
      </c>
      <c r="E389" s="356" t="str">
        <f>IF(D389=$D$740,$E$740,IF(D389=$D$741,$E$741,IF(D389=$D$742,$E$742,IF(D389=$D$743,$E$743,IF(D389=$D$744,$E$744,IF(D389=$D$745,$E$745,IF(D389=$D$746,$E$746,IF(D389=$D$747,$E$747,IF(D389=$D$748,$E$748,IF(D389=$D$749,$E$749,IF(D389=VICERRECTORÍA_ACADÉMICA_,$BF$740,IF(D389=_VICERRECTORÍA_INVESTIGACIONES_INNOVACIÓN_Y_EXTENSIÓN_,$BF$741,IF(D389=PLANEACIÓN_,$BF$742,IF(D389=VICERRECTORÍA_ADMINISTRATIVA_FINANCIERA_,$BF$743,IF(D389=VICERRECTORÍA_RESPONSABILIDAD_SOCIAL_Y_BIENESTAR_UNIVERSITARIO_PDI,$BF$744)))))))))))))))</f>
        <v>Promover y facilitar la interacción con la sociedad contribuyendo a la satisfacción de sus demandas, mediante servicios especializados, programas de educación continuada y de proyección social.</v>
      </c>
      <c r="F389" s="364" t="s">
        <v>276</v>
      </c>
      <c r="G389" s="275" t="s">
        <v>271</v>
      </c>
      <c r="H389" s="275" t="s">
        <v>37</v>
      </c>
      <c r="I389" s="275" t="s">
        <v>1979</v>
      </c>
      <c r="J389" s="364" t="s">
        <v>106</v>
      </c>
      <c r="K389" s="364" t="s">
        <v>1716</v>
      </c>
      <c r="L389" s="364" t="s">
        <v>1980</v>
      </c>
      <c r="M389" s="364" t="s">
        <v>1981</v>
      </c>
      <c r="N389" s="364" t="s">
        <v>128</v>
      </c>
      <c r="O389" s="365">
        <f t="shared" ref="O389" si="1647">IF(N389="ALTA",5,IF(N389="MEDIO ALTA",4,IF(N389="MEDIA",3,IF(N389="MEDIO BAJA",2,IF(N389="BAJA",1,0)))))</f>
        <v>1</v>
      </c>
      <c r="P389" s="364" t="s">
        <v>144</v>
      </c>
      <c r="Q389" s="365">
        <f t="shared" ref="Q389" si="1648">IF(P389="ALTO",5,IF(P389="MEDIO ALTO",4,IF(P389="MEDIO",3,IF(P389="MEDIO BAJO",2,IF(P389="BAJO",1,0)))))</f>
        <v>4</v>
      </c>
      <c r="R389" s="365">
        <f t="shared" ref="R389:R404" si="1649">Q389*O389</f>
        <v>4</v>
      </c>
      <c r="S389" s="162" t="s">
        <v>327</v>
      </c>
      <c r="T389" s="334">
        <f t="shared" si="1401"/>
        <v>1</v>
      </c>
      <c r="U389" s="356">
        <f t="shared" si="1406"/>
        <v>1</v>
      </c>
      <c r="V389" s="356">
        <f t="shared" si="1611"/>
        <v>0.6</v>
      </c>
      <c r="W389" s="275" t="s">
        <v>1982</v>
      </c>
      <c r="X389" s="364">
        <f>IF(S389="No_existen",5*$X$10,Y389*$X$10)</f>
        <v>0.1</v>
      </c>
      <c r="Y389" s="368">
        <f t="shared" ref="Y389" si="1650">ROUND(AVERAGEIF(Z389:Z391,"&gt;0"),0)</f>
        <v>2</v>
      </c>
      <c r="Z389" s="335">
        <f t="shared" si="1402"/>
        <v>2</v>
      </c>
      <c r="AA389" s="275" t="s">
        <v>331</v>
      </c>
      <c r="AB389" s="275"/>
      <c r="AC389" s="368">
        <f t="shared" ref="AC389" si="1651">IF(S389="No_existen",5*$AC$10,AD389*$AC$10)</f>
        <v>0.15</v>
      </c>
      <c r="AD389" s="356">
        <f t="shared" ref="AD389" si="1652">ROUND(AVERAGEIF(AE389:AE391,"&gt;0"),0)</f>
        <v>1</v>
      </c>
      <c r="AE389" s="336">
        <f t="shared" si="1403"/>
        <v>1</v>
      </c>
      <c r="AF389" s="275" t="s">
        <v>307</v>
      </c>
      <c r="AG389" s="275" t="s">
        <v>1983</v>
      </c>
      <c r="AH389" s="368">
        <f t="shared" ref="AH389" si="1653">IF(S389="No_existen",5*$AH$10,AI389*$AH$10)</f>
        <v>0.1</v>
      </c>
      <c r="AI389" s="356">
        <f t="shared" ref="AI389" si="1654">ROUND(AVERAGEIF(AJ389:AJ391,"&gt;0"),0)</f>
        <v>1</v>
      </c>
      <c r="AJ389" s="336">
        <f t="shared" si="1404"/>
        <v>1</v>
      </c>
      <c r="AK389" s="275" t="s">
        <v>304</v>
      </c>
      <c r="AL389" s="275" t="s">
        <v>311</v>
      </c>
      <c r="AM389" s="368">
        <f t="shared" ref="AM389" si="1655">IF(S389="No_existen",5*$AM$10,AN389*$AM$10)</f>
        <v>0.1</v>
      </c>
      <c r="AN389" s="356">
        <f t="shared" ref="AN389" si="1656">ROUND(AVERAGEIF(AO389:AO391,"&gt;0"),0)</f>
        <v>1</v>
      </c>
      <c r="AO389" s="336">
        <f t="shared" si="1414"/>
        <v>1</v>
      </c>
      <c r="AP389" s="275" t="s">
        <v>592</v>
      </c>
      <c r="AQ389" s="356">
        <f t="shared" ref="AQ389" si="1657">ROUND(AVERAGE(U389,Y389,AD389,AI389,AN389),0)</f>
        <v>1</v>
      </c>
      <c r="AR389" s="356" t="str">
        <f t="shared" ref="AR389" si="1658">IF(AQ389&lt;1.5,"FUERTE",IF(AND(AQ389&gt;=1.5,AQ389&lt;2.5),"ACEPTABLE",IF(AQ389&gt;=5,"INEXISTENTE","DÉBIL")))</f>
        <v>FUERTE</v>
      </c>
      <c r="AS389" s="357">
        <f t="shared" ref="AS389" si="1659">IF(R389=0,0,ROUND((R389*AQ389),0))</f>
        <v>4</v>
      </c>
      <c r="AT389" s="358" t="str">
        <f t="shared" ref="AT389" si="1660">IF(AS389&gt;=36,"GRAVE", IF(AS389&lt;=10, "LEVE", "MODERADO"))</f>
        <v>LEVE</v>
      </c>
      <c r="AU389" s="359" t="s">
        <v>1984</v>
      </c>
      <c r="AV389" s="372">
        <v>1</v>
      </c>
      <c r="AW389" s="275" t="s">
        <v>90</v>
      </c>
      <c r="AX389" s="275"/>
      <c r="AY389" s="159"/>
      <c r="AZ389" s="159"/>
      <c r="BA389" s="344"/>
      <c r="XAO389" s="314"/>
      <c r="XAP389" s="314"/>
      <c r="XAQ389" s="263"/>
      <c r="XAR389" s="312"/>
      <c r="XAS389" s="263"/>
      <c r="XAT389" s="314"/>
      <c r="XAU389" s="314"/>
      <c r="XAV389" s="314"/>
      <c r="XAW389" s="315"/>
      <c r="XAX389" s="314"/>
      <c r="XAY389" s="314"/>
      <c r="XAZ389" s="314"/>
      <c r="XBA389" s="314"/>
      <c r="XBB389" s="314"/>
      <c r="XBC389" s="314"/>
      <c r="XBD389" s="281"/>
      <c r="XBE389" s="316"/>
      <c r="XBF389" s="317"/>
      <c r="XBG389" s="314"/>
      <c r="XBH389" s="314"/>
      <c r="XBI389" s="314"/>
      <c r="XBJ389" s="314"/>
      <c r="XBK389" s="263"/>
      <c r="XBL389" s="312"/>
      <c r="XBM389" s="263"/>
      <c r="XBN389" s="314"/>
      <c r="XBO389" s="314"/>
      <c r="XBP389" s="314"/>
      <c r="XBQ389" s="315"/>
      <c r="XBR389" s="314"/>
      <c r="XBS389" s="314"/>
      <c r="XBT389" s="314"/>
      <c r="XBU389" s="314"/>
      <c r="XBV389" s="314"/>
      <c r="XBW389" s="281"/>
      <c r="XBX389" s="317"/>
      <c r="XBY389" s="314"/>
      <c r="XBZ389" s="314"/>
      <c r="XCA389" s="318"/>
      <c r="XCB389" s="312"/>
      <c r="XCC389" s="314"/>
      <c r="XCD389" s="314"/>
      <c r="XCE389" s="263"/>
      <c r="XCF389" s="312"/>
      <c r="XCG389" s="263"/>
      <c r="XCH389" s="314"/>
      <c r="XCI389" s="314"/>
      <c r="XCJ389" s="314"/>
      <c r="XCK389" s="315"/>
      <c r="XCL389" s="314"/>
      <c r="XCM389" s="314"/>
      <c r="XCN389" s="314"/>
      <c r="XCO389" s="314"/>
      <c r="XCP389" s="314"/>
      <c r="XCQ389" s="317"/>
      <c r="XCR389" s="314"/>
      <c r="XCS389" s="318"/>
      <c r="XCT389" s="286"/>
      <c r="XCW389" s="314"/>
      <c r="XCX389" s="314"/>
      <c r="XCY389" s="263"/>
      <c r="XCZ389" s="312"/>
      <c r="XDA389" s="263"/>
      <c r="XDB389" s="314"/>
      <c r="XDC389" s="314"/>
      <c r="XDD389" s="314"/>
      <c r="XDE389" s="315"/>
      <c r="XDF389" s="314"/>
      <c r="XDG389" s="314"/>
      <c r="XDH389" s="314"/>
      <c r="XDI389" s="314"/>
      <c r="XDJ389" s="314"/>
      <c r="XDK389" s="314"/>
      <c r="XDL389" s="286"/>
      <c r="XDQ389" s="314"/>
      <c r="XDR389" s="314"/>
      <c r="XDS389" s="263"/>
      <c r="XDT389" s="312"/>
      <c r="XDU389" s="263"/>
      <c r="XDV389" s="314"/>
      <c r="XDW389" s="314"/>
      <c r="XDX389" s="314"/>
      <c r="XDY389" s="315"/>
      <c r="XDZ389" s="314"/>
      <c r="XEA389" s="314"/>
      <c r="XEB389" s="314"/>
      <c r="XEC389" s="314"/>
      <c r="XED389" s="314"/>
      <c r="XEE389" s="286"/>
      <c r="XEK389" s="314"/>
      <c r="XEL389" s="314"/>
      <c r="XEM389" s="263"/>
      <c r="XEN389" s="312"/>
      <c r="XEO389" s="263"/>
      <c r="XEP389" s="314"/>
      <c r="XEQ389" s="314"/>
      <c r="XER389" s="314"/>
      <c r="XES389" s="315"/>
      <c r="XET389" s="314"/>
      <c r="XEU389" s="314"/>
      <c r="XEV389" s="314"/>
      <c r="XEW389" s="314"/>
      <c r="XEX389" s="314"/>
    </row>
    <row r="390" spans="1:53 16265:16378" ht="40.5" hidden="1" customHeight="1" x14ac:dyDescent="0.2">
      <c r="A390" s="362"/>
      <c r="B390" s="363"/>
      <c r="C390" s="356"/>
      <c r="D390" s="359"/>
      <c r="E390" s="356"/>
      <c r="F390" s="364"/>
      <c r="G390" s="275"/>
      <c r="H390" s="275"/>
      <c r="I390" s="275"/>
      <c r="J390" s="364"/>
      <c r="K390" s="364"/>
      <c r="L390" s="364"/>
      <c r="M390" s="364"/>
      <c r="N390" s="364"/>
      <c r="O390" s="365"/>
      <c r="P390" s="364"/>
      <c r="Q390" s="365"/>
      <c r="R390" s="365"/>
      <c r="S390" s="162"/>
      <c r="T390" s="334">
        <f t="shared" si="1401"/>
        <v>0</v>
      </c>
      <c r="U390" s="356"/>
      <c r="V390" s="356"/>
      <c r="W390" s="275"/>
      <c r="X390" s="364"/>
      <c r="Y390" s="368"/>
      <c r="Z390" s="335">
        <f t="shared" si="1402"/>
        <v>0</v>
      </c>
      <c r="AA390" s="275"/>
      <c r="AB390" s="275"/>
      <c r="AC390" s="368"/>
      <c r="AD390" s="356"/>
      <c r="AE390" s="336">
        <f t="shared" si="1403"/>
        <v>0</v>
      </c>
      <c r="AF390" s="275"/>
      <c r="AG390" s="275"/>
      <c r="AH390" s="368"/>
      <c r="AI390" s="356"/>
      <c r="AJ390" s="336">
        <f t="shared" si="1404"/>
        <v>0</v>
      </c>
      <c r="AK390" s="275"/>
      <c r="AL390" s="275"/>
      <c r="AM390" s="368"/>
      <c r="AN390" s="356"/>
      <c r="AO390" s="336">
        <f t="shared" si="1414"/>
        <v>0</v>
      </c>
      <c r="AP390" s="275"/>
      <c r="AQ390" s="356"/>
      <c r="AR390" s="356"/>
      <c r="AS390" s="357"/>
      <c r="AT390" s="358"/>
      <c r="AU390" s="359"/>
      <c r="AV390" s="359"/>
      <c r="AW390" s="275" t="s">
        <v>90</v>
      </c>
      <c r="AX390" s="275"/>
      <c r="AY390" s="159"/>
      <c r="AZ390" s="159"/>
      <c r="BA390" s="344"/>
      <c r="XAO390" s="314"/>
      <c r="XAP390" s="314"/>
      <c r="XAQ390" s="263"/>
      <c r="XAR390" s="312"/>
      <c r="XAS390" s="263"/>
      <c r="XAT390" s="314"/>
      <c r="XAU390" s="314"/>
      <c r="XAV390" s="314"/>
      <c r="XAW390" s="315"/>
      <c r="XAX390" s="314"/>
      <c r="XAY390" s="314"/>
      <c r="XAZ390" s="314"/>
      <c r="XBA390" s="314"/>
      <c r="XBB390" s="314"/>
      <c r="XBC390" s="314"/>
      <c r="XBD390" s="281"/>
      <c r="XBE390" s="316"/>
      <c r="XBF390" s="317"/>
      <c r="XBG390" s="314"/>
      <c r="XBH390" s="314"/>
      <c r="XBI390" s="314"/>
      <c r="XBJ390" s="314"/>
      <c r="XBK390" s="263"/>
      <c r="XBL390" s="312"/>
      <c r="XBM390" s="263"/>
      <c r="XBN390" s="314"/>
      <c r="XBO390" s="314"/>
      <c r="XBP390" s="314"/>
      <c r="XBQ390" s="315"/>
      <c r="XBR390" s="314"/>
      <c r="XBS390" s="314"/>
      <c r="XBT390" s="314"/>
      <c r="XBU390" s="314"/>
      <c r="XBV390" s="314"/>
      <c r="XBW390" s="281"/>
      <c r="XBX390" s="317"/>
      <c r="XBY390" s="314"/>
      <c r="XBZ390" s="314"/>
      <c r="XCA390" s="318"/>
      <c r="XCB390" s="312"/>
      <c r="XCC390" s="314"/>
      <c r="XCD390" s="314"/>
      <c r="XCE390" s="263"/>
      <c r="XCF390" s="312"/>
      <c r="XCG390" s="263"/>
      <c r="XCH390" s="314"/>
      <c r="XCI390" s="314"/>
      <c r="XCJ390" s="314"/>
      <c r="XCK390" s="315"/>
      <c r="XCL390" s="314"/>
      <c r="XCM390" s="314"/>
      <c r="XCN390" s="314"/>
      <c r="XCO390" s="314"/>
      <c r="XCP390" s="314"/>
      <c r="XCQ390" s="317"/>
      <c r="XCR390" s="314"/>
      <c r="XCS390" s="318"/>
      <c r="XCT390" s="286"/>
      <c r="XCW390" s="314"/>
      <c r="XCX390" s="314"/>
      <c r="XCY390" s="263"/>
      <c r="XCZ390" s="312"/>
      <c r="XDA390" s="263"/>
      <c r="XDB390" s="314"/>
      <c r="XDC390" s="314"/>
      <c r="XDD390" s="314"/>
      <c r="XDE390" s="315"/>
      <c r="XDF390" s="314"/>
      <c r="XDG390" s="314"/>
      <c r="XDH390" s="314"/>
      <c r="XDI390" s="314"/>
      <c r="XDJ390" s="314"/>
      <c r="XDK390" s="314"/>
      <c r="XDL390" s="286"/>
      <c r="XDQ390" s="314"/>
      <c r="XDR390" s="314"/>
      <c r="XDS390" s="263"/>
      <c r="XDT390" s="312"/>
      <c r="XDU390" s="263"/>
      <c r="XDV390" s="314"/>
      <c r="XDW390" s="314"/>
      <c r="XDX390" s="314"/>
      <c r="XDY390" s="315"/>
      <c r="XDZ390" s="314"/>
      <c r="XEA390" s="314"/>
      <c r="XEB390" s="314"/>
      <c r="XEC390" s="314"/>
      <c r="XED390" s="314"/>
      <c r="XEE390" s="286"/>
      <c r="XEK390" s="314"/>
      <c r="XEL390" s="314"/>
      <c r="XEM390" s="263"/>
      <c r="XEN390" s="312"/>
      <c r="XEO390" s="263"/>
      <c r="XEP390" s="314"/>
      <c r="XEQ390" s="314"/>
      <c r="XER390" s="314"/>
      <c r="XES390" s="315"/>
      <c r="XET390" s="314"/>
      <c r="XEU390" s="314"/>
      <c r="XEV390" s="314"/>
      <c r="XEW390" s="314"/>
      <c r="XEX390" s="314"/>
    </row>
    <row r="391" spans="1:53 16265:16378" ht="40.5" hidden="1" customHeight="1" x14ac:dyDescent="0.2">
      <c r="A391" s="362"/>
      <c r="B391" s="363"/>
      <c r="C391" s="356"/>
      <c r="D391" s="359"/>
      <c r="E391" s="356"/>
      <c r="F391" s="364"/>
      <c r="G391" s="275"/>
      <c r="H391" s="275"/>
      <c r="I391" s="275"/>
      <c r="J391" s="364"/>
      <c r="K391" s="364"/>
      <c r="L391" s="364"/>
      <c r="M391" s="364"/>
      <c r="N391" s="364"/>
      <c r="O391" s="365"/>
      <c r="P391" s="364"/>
      <c r="Q391" s="365"/>
      <c r="R391" s="365"/>
      <c r="S391" s="162"/>
      <c r="T391" s="334">
        <f t="shared" si="1401"/>
        <v>0</v>
      </c>
      <c r="U391" s="356"/>
      <c r="V391" s="356"/>
      <c r="W391" s="275"/>
      <c r="X391" s="364"/>
      <c r="Y391" s="368"/>
      <c r="Z391" s="335">
        <f t="shared" si="1402"/>
        <v>0</v>
      </c>
      <c r="AA391" s="275"/>
      <c r="AB391" s="275"/>
      <c r="AC391" s="368"/>
      <c r="AD391" s="356"/>
      <c r="AE391" s="336">
        <f t="shared" si="1403"/>
        <v>0</v>
      </c>
      <c r="AF391" s="275"/>
      <c r="AG391" s="275"/>
      <c r="AH391" s="368"/>
      <c r="AI391" s="356"/>
      <c r="AJ391" s="336">
        <f t="shared" si="1404"/>
        <v>0</v>
      </c>
      <c r="AK391" s="275"/>
      <c r="AL391" s="275"/>
      <c r="AM391" s="368"/>
      <c r="AN391" s="356"/>
      <c r="AO391" s="336">
        <f t="shared" si="1414"/>
        <v>0</v>
      </c>
      <c r="AP391" s="275"/>
      <c r="AQ391" s="356"/>
      <c r="AR391" s="356"/>
      <c r="AS391" s="357"/>
      <c r="AT391" s="358"/>
      <c r="AU391" s="359"/>
      <c r="AV391" s="359"/>
      <c r="AW391" s="275" t="s">
        <v>90</v>
      </c>
      <c r="AX391" s="275"/>
      <c r="AY391" s="159"/>
      <c r="AZ391" s="159"/>
      <c r="BA391" s="344"/>
      <c r="XAO391" s="314"/>
      <c r="XAP391" s="314"/>
      <c r="XAQ391" s="263"/>
      <c r="XAR391" s="312"/>
      <c r="XAS391" s="263"/>
      <c r="XAT391" s="314"/>
      <c r="XAU391" s="314"/>
      <c r="XAV391" s="314"/>
      <c r="XAW391" s="315"/>
      <c r="XAX391" s="314"/>
      <c r="XAY391" s="314"/>
      <c r="XAZ391" s="314"/>
      <c r="XBA391" s="314"/>
      <c r="XBB391" s="314"/>
      <c r="XBC391" s="314"/>
      <c r="XBD391" s="281"/>
      <c r="XBE391" s="316"/>
      <c r="XBF391" s="317"/>
      <c r="XBG391" s="314"/>
      <c r="XBH391" s="314"/>
      <c r="XBI391" s="314"/>
      <c r="XBJ391" s="314"/>
      <c r="XBK391" s="263"/>
      <c r="XBL391" s="312"/>
      <c r="XBM391" s="263"/>
      <c r="XBN391" s="314"/>
      <c r="XBO391" s="314"/>
      <c r="XBP391" s="314"/>
      <c r="XBQ391" s="315"/>
      <c r="XBR391" s="314"/>
      <c r="XBS391" s="314"/>
      <c r="XBT391" s="314"/>
      <c r="XBU391" s="314"/>
      <c r="XBV391" s="314"/>
      <c r="XBW391" s="281"/>
      <c r="XBX391" s="317"/>
      <c r="XBY391" s="314"/>
      <c r="XBZ391" s="314"/>
      <c r="XCA391" s="318"/>
      <c r="XCB391" s="312"/>
      <c r="XCC391" s="314"/>
      <c r="XCD391" s="314"/>
      <c r="XCE391" s="263"/>
      <c r="XCF391" s="312"/>
      <c r="XCG391" s="263"/>
      <c r="XCH391" s="314"/>
      <c r="XCI391" s="314"/>
      <c r="XCJ391" s="314"/>
      <c r="XCK391" s="315"/>
      <c r="XCL391" s="314"/>
      <c r="XCM391" s="314"/>
      <c r="XCN391" s="314"/>
      <c r="XCO391" s="314"/>
      <c r="XCP391" s="314"/>
      <c r="XCQ391" s="317"/>
      <c r="XCR391" s="314"/>
      <c r="XCS391" s="318"/>
      <c r="XCT391" s="286"/>
      <c r="XCW391" s="314"/>
      <c r="XCX391" s="314"/>
      <c r="XCY391" s="263"/>
      <c r="XCZ391" s="312"/>
      <c r="XDA391" s="263"/>
      <c r="XDB391" s="314"/>
      <c r="XDC391" s="314"/>
      <c r="XDD391" s="314"/>
      <c r="XDE391" s="315"/>
      <c r="XDF391" s="314"/>
      <c r="XDG391" s="314"/>
      <c r="XDH391" s="314"/>
      <c r="XDI391" s="314"/>
      <c r="XDJ391" s="314"/>
      <c r="XDK391" s="314"/>
      <c r="XDL391" s="286"/>
      <c r="XDQ391" s="314"/>
      <c r="XDR391" s="314"/>
      <c r="XDS391" s="263"/>
      <c r="XDT391" s="312"/>
      <c r="XDU391" s="263"/>
      <c r="XDV391" s="314"/>
      <c r="XDW391" s="314"/>
      <c r="XDX391" s="314"/>
      <c r="XDY391" s="315"/>
      <c r="XDZ391" s="314"/>
      <c r="XEA391" s="314"/>
      <c r="XEB391" s="314"/>
      <c r="XEC391" s="314"/>
      <c r="XED391" s="314"/>
      <c r="XEE391" s="286"/>
      <c r="XEK391" s="314"/>
      <c r="XEL391" s="314"/>
      <c r="XEM391" s="263"/>
      <c r="XEN391" s="312"/>
      <c r="XEO391" s="263"/>
      <c r="XEP391" s="314"/>
      <c r="XEQ391" s="314"/>
      <c r="XER391" s="314"/>
      <c r="XES391" s="315"/>
      <c r="XET391" s="314"/>
      <c r="XEU391" s="314"/>
      <c r="XEV391" s="314"/>
      <c r="XEW391" s="314"/>
      <c r="XEX391" s="314"/>
    </row>
    <row r="392" spans="1:53 16265:16378" ht="40.5" hidden="1" customHeight="1" x14ac:dyDescent="0.2">
      <c r="A392" s="362">
        <v>128</v>
      </c>
      <c r="B392" s="363" t="s">
        <v>268</v>
      </c>
      <c r="C392" s="356" t="str">
        <f>+VLOOKUP(B392,$A$770:$B$812,2,0)</f>
        <v>DIEGO PAREDES CUERVO</v>
      </c>
      <c r="D392" s="359" t="s">
        <v>171</v>
      </c>
      <c r="E392" s="356" t="str">
        <f>IF(D392=$D$740,$E$740,IF(D392=$D$741,$E$741,IF(D392=$D$742,$E$742,IF(D392=$D$743,$E$743,IF(D392=$D$744,$E$744,IF(D392=$D$745,$E$745,IF(D392=$D$746,$E$746,IF(D392=$D$747,$E$747,IF(D392=$D$748,$E$748,IF(D392=$D$749,$E$749,IF(D392=VICERRECTORÍA_ACADÉMICA_,$BF$740,IF(D392=_VICERRECTORÍA_INVESTIGACIONES_INNOVACIÓN_Y_EXTENSIÓN_,$BF$741,IF(D392=PLANEACIÓN_,$BF$742,IF(D392=VICERRECTORÍA_ADMINISTRATIVA_FINANCIERA_,$BF$743,IF(D392=VICERRECTORÍA_RESPONSABILIDAD_SOCIAL_Y_BIENESTAR_UNIVERSITARIO_PDI,$BF$744)))))))))))))))</f>
        <v>Promover y facilitar la interacción con la sociedad contribuyendo a la satisfacción de sus demandas, mediante servicios especializados, programas de educación continuada y de proyección social.</v>
      </c>
      <c r="F392" s="364" t="s">
        <v>276</v>
      </c>
      <c r="G392" s="275" t="s">
        <v>271</v>
      </c>
      <c r="H392" s="275" t="s">
        <v>37</v>
      </c>
      <c r="I392" s="275" t="s">
        <v>1721</v>
      </c>
      <c r="J392" s="364" t="s">
        <v>106</v>
      </c>
      <c r="K392" s="364" t="s">
        <v>1985</v>
      </c>
      <c r="L392" s="364" t="s">
        <v>1986</v>
      </c>
      <c r="M392" s="364" t="s">
        <v>1987</v>
      </c>
      <c r="N392" s="364" t="s">
        <v>151</v>
      </c>
      <c r="O392" s="365">
        <f t="shared" ref="O392" si="1661">IF(N392="ALTA",5,IF(N392="MEDIO ALTA",4,IF(N392="MEDIA",3,IF(N392="MEDIO BAJA",2,IF(N392="BAJA",1,0)))))</f>
        <v>2</v>
      </c>
      <c r="P392" s="364" t="s">
        <v>141</v>
      </c>
      <c r="Q392" s="365">
        <f t="shared" ref="Q392" si="1662">IF(P392="ALTO",5,IF(P392="MEDIO ALTO",4,IF(P392="MEDIO",3,IF(P392="MEDIO BAJO",2,IF(P392="BAJO",1,0)))))</f>
        <v>3</v>
      </c>
      <c r="R392" s="365">
        <f>Q392*O392</f>
        <v>6</v>
      </c>
      <c r="S392" s="162" t="s">
        <v>327</v>
      </c>
      <c r="T392" s="334">
        <f t="shared" si="1401"/>
        <v>1</v>
      </c>
      <c r="U392" s="356">
        <f t="shared" si="1406"/>
        <v>1</v>
      </c>
      <c r="V392" s="356">
        <f t="shared" si="1611"/>
        <v>0.6</v>
      </c>
      <c r="W392" s="275" t="s">
        <v>1988</v>
      </c>
      <c r="X392" s="364">
        <f>IF(S392="No_existen",5*$X$10,Y392*$X$10)</f>
        <v>0.1</v>
      </c>
      <c r="Y392" s="368">
        <f t="shared" ref="Y392" si="1663">ROUND(AVERAGEIF(Z392:Z394,"&gt;0"),0)</f>
        <v>2</v>
      </c>
      <c r="Z392" s="335">
        <f t="shared" si="1402"/>
        <v>2</v>
      </c>
      <c r="AA392" s="275" t="s">
        <v>331</v>
      </c>
      <c r="AB392" s="275"/>
      <c r="AC392" s="368">
        <f t="shared" ref="AC392" si="1664">IF(S392="No_existen",5*$AC$10,AD392*$AC$10)</f>
        <v>0.15</v>
      </c>
      <c r="AD392" s="356">
        <f t="shared" ref="AD392" si="1665">ROUND(AVERAGEIF(AE392:AE394,"&gt;0"),0)</f>
        <v>1</v>
      </c>
      <c r="AE392" s="336">
        <f t="shared" si="1403"/>
        <v>1</v>
      </c>
      <c r="AF392" s="275" t="s">
        <v>307</v>
      </c>
      <c r="AG392" s="275" t="s">
        <v>1989</v>
      </c>
      <c r="AH392" s="368">
        <f t="shared" ref="AH392" si="1666">IF(S392="No_existen",5*$AH$10,AI392*$AH$10)</f>
        <v>0.1</v>
      </c>
      <c r="AI392" s="356">
        <f t="shared" ref="AI392" si="1667">ROUND(AVERAGEIF(AJ392:AJ394,"&gt;0"),0)</f>
        <v>1</v>
      </c>
      <c r="AJ392" s="336">
        <f t="shared" si="1404"/>
        <v>1</v>
      </c>
      <c r="AK392" s="275" t="s">
        <v>304</v>
      </c>
      <c r="AL392" s="275" t="s">
        <v>319</v>
      </c>
      <c r="AM392" s="368">
        <f t="shared" ref="AM392" si="1668">IF(S392="No_existen",5*$AM$10,AN392*$AM$10)</f>
        <v>0.1</v>
      </c>
      <c r="AN392" s="356">
        <f t="shared" ref="AN392" si="1669">ROUND(AVERAGEIF(AO392:AO394,"&gt;0"),0)</f>
        <v>1</v>
      </c>
      <c r="AO392" s="336">
        <f t="shared" si="1414"/>
        <v>1</v>
      </c>
      <c r="AP392" s="275" t="s">
        <v>592</v>
      </c>
      <c r="AQ392" s="356">
        <f t="shared" ref="AQ392" si="1670">ROUND(AVERAGE(U392,Y392,AD392,AI392,AN392),0)</f>
        <v>1</v>
      </c>
      <c r="AR392" s="356" t="str">
        <f t="shared" ref="AR392" si="1671">IF(AQ392&lt;1.5,"FUERTE",IF(AND(AQ392&gt;=1.5,AQ392&lt;2.5),"ACEPTABLE",IF(AQ392&gt;=5,"INEXISTENTE","DÉBIL")))</f>
        <v>FUERTE</v>
      </c>
      <c r="AS392" s="357">
        <f t="shared" ref="AS392" si="1672">IF(R392=0,0,ROUND((R392*AQ392),0))</f>
        <v>6</v>
      </c>
      <c r="AT392" s="358" t="str">
        <f t="shared" ref="AT392" si="1673">IF(AS392&gt;=36,"GRAVE", IF(AS392&lt;=10, "LEVE", "MODERADO"))</f>
        <v>LEVE</v>
      </c>
      <c r="AU392" s="359" t="s">
        <v>1990</v>
      </c>
      <c r="AV392" s="372">
        <v>0</v>
      </c>
      <c r="AW392" s="275" t="s">
        <v>90</v>
      </c>
      <c r="AX392" s="275"/>
      <c r="AY392" s="159"/>
      <c r="AZ392" s="159"/>
      <c r="BA392" s="344"/>
      <c r="XAO392" s="314"/>
      <c r="XAP392" s="314"/>
      <c r="XAQ392" s="263"/>
      <c r="XAR392" s="312"/>
      <c r="XAS392" s="263"/>
      <c r="XAT392" s="314"/>
      <c r="XAU392" s="314"/>
      <c r="XAV392" s="314"/>
      <c r="XAW392" s="315"/>
      <c r="XAX392" s="314"/>
      <c r="XAY392" s="314"/>
      <c r="XAZ392" s="314"/>
      <c r="XBA392" s="314"/>
      <c r="XBB392" s="314"/>
      <c r="XBC392" s="314"/>
      <c r="XBD392" s="281"/>
      <c r="XBE392" s="316"/>
      <c r="XBF392" s="317"/>
      <c r="XBG392" s="314"/>
      <c r="XBH392" s="314"/>
      <c r="XBI392" s="314"/>
      <c r="XBJ392" s="314"/>
      <c r="XBK392" s="263"/>
      <c r="XBL392" s="312"/>
      <c r="XBM392" s="263"/>
      <c r="XBN392" s="314"/>
      <c r="XBO392" s="314"/>
      <c r="XBP392" s="314"/>
      <c r="XBQ392" s="315"/>
      <c r="XBR392" s="314"/>
      <c r="XBS392" s="314"/>
      <c r="XBT392" s="314"/>
      <c r="XBU392" s="314"/>
      <c r="XBV392" s="314"/>
      <c r="XBW392" s="281"/>
      <c r="XBX392" s="317"/>
      <c r="XBY392" s="314"/>
      <c r="XBZ392" s="314"/>
      <c r="XCA392" s="318"/>
      <c r="XCB392" s="312"/>
      <c r="XCC392" s="314"/>
      <c r="XCD392" s="314"/>
      <c r="XCE392" s="263"/>
      <c r="XCF392" s="312"/>
      <c r="XCG392" s="263"/>
      <c r="XCH392" s="314"/>
      <c r="XCI392" s="314"/>
      <c r="XCJ392" s="314"/>
      <c r="XCK392" s="315"/>
      <c r="XCL392" s="314"/>
      <c r="XCM392" s="314"/>
      <c r="XCN392" s="314"/>
      <c r="XCO392" s="314"/>
      <c r="XCP392" s="314"/>
      <c r="XCQ392" s="317"/>
      <c r="XCR392" s="314"/>
      <c r="XCS392" s="318"/>
      <c r="XCT392" s="286"/>
      <c r="XCW392" s="314"/>
      <c r="XCX392" s="314"/>
      <c r="XCY392" s="263"/>
      <c r="XCZ392" s="312"/>
      <c r="XDA392" s="263"/>
      <c r="XDB392" s="314"/>
      <c r="XDC392" s="314"/>
      <c r="XDD392" s="314"/>
      <c r="XDE392" s="315"/>
      <c r="XDF392" s="314"/>
      <c r="XDG392" s="314"/>
      <c r="XDH392" s="314"/>
      <c r="XDI392" s="314"/>
      <c r="XDJ392" s="314"/>
      <c r="XDK392" s="314"/>
      <c r="XDL392" s="286"/>
      <c r="XDQ392" s="314"/>
      <c r="XDR392" s="314"/>
      <c r="XDS392" s="263"/>
      <c r="XDT392" s="312"/>
      <c r="XDU392" s="263"/>
      <c r="XDV392" s="314"/>
      <c r="XDW392" s="314"/>
      <c r="XDX392" s="314"/>
      <c r="XDY392" s="315"/>
      <c r="XDZ392" s="314"/>
      <c r="XEA392" s="314"/>
      <c r="XEB392" s="314"/>
      <c r="XEC392" s="314"/>
      <c r="XED392" s="314"/>
      <c r="XEE392" s="286"/>
      <c r="XEK392" s="314"/>
      <c r="XEL392" s="314"/>
      <c r="XEM392" s="263"/>
      <c r="XEN392" s="312"/>
      <c r="XEO392" s="263"/>
      <c r="XEP392" s="314"/>
      <c r="XEQ392" s="314"/>
      <c r="XER392" s="314"/>
      <c r="XES392" s="315"/>
      <c r="XET392" s="314"/>
      <c r="XEU392" s="314"/>
      <c r="XEV392" s="314"/>
      <c r="XEW392" s="314"/>
      <c r="XEX392" s="314"/>
    </row>
    <row r="393" spans="1:53 16265:16378" ht="40.5" hidden="1" customHeight="1" x14ac:dyDescent="0.2">
      <c r="A393" s="362"/>
      <c r="B393" s="363"/>
      <c r="C393" s="356"/>
      <c r="D393" s="359"/>
      <c r="E393" s="356"/>
      <c r="F393" s="364"/>
      <c r="G393" s="275"/>
      <c r="H393" s="275"/>
      <c r="I393" s="275"/>
      <c r="J393" s="364"/>
      <c r="K393" s="364"/>
      <c r="L393" s="364"/>
      <c r="M393" s="364"/>
      <c r="N393" s="364"/>
      <c r="O393" s="365"/>
      <c r="P393" s="364"/>
      <c r="Q393" s="365"/>
      <c r="R393" s="365"/>
      <c r="S393" s="162"/>
      <c r="T393" s="334">
        <f t="shared" si="1401"/>
        <v>0</v>
      </c>
      <c r="U393" s="356"/>
      <c r="V393" s="356"/>
      <c r="W393" s="275"/>
      <c r="X393" s="364"/>
      <c r="Y393" s="368"/>
      <c r="Z393" s="335">
        <f t="shared" si="1402"/>
        <v>0</v>
      </c>
      <c r="AA393" s="275"/>
      <c r="AB393" s="275"/>
      <c r="AC393" s="368"/>
      <c r="AD393" s="356"/>
      <c r="AE393" s="336">
        <f t="shared" si="1403"/>
        <v>0</v>
      </c>
      <c r="AF393" s="275"/>
      <c r="AG393" s="275"/>
      <c r="AH393" s="368"/>
      <c r="AI393" s="356"/>
      <c r="AJ393" s="336">
        <f t="shared" si="1404"/>
        <v>0</v>
      </c>
      <c r="AK393" s="275"/>
      <c r="AL393" s="275"/>
      <c r="AM393" s="368"/>
      <c r="AN393" s="356"/>
      <c r="AO393" s="336">
        <f t="shared" si="1414"/>
        <v>0</v>
      </c>
      <c r="AP393" s="275"/>
      <c r="AQ393" s="356"/>
      <c r="AR393" s="356"/>
      <c r="AS393" s="357"/>
      <c r="AT393" s="358"/>
      <c r="AU393" s="359"/>
      <c r="AV393" s="359"/>
      <c r="AW393" s="275" t="s">
        <v>90</v>
      </c>
      <c r="AX393" s="275"/>
      <c r="AY393" s="159"/>
      <c r="AZ393" s="159"/>
      <c r="BA393" s="344"/>
      <c r="XAO393" s="314"/>
      <c r="XAP393" s="314"/>
      <c r="XAQ393" s="263"/>
      <c r="XAR393" s="312"/>
      <c r="XAS393" s="263"/>
      <c r="XAT393" s="314"/>
      <c r="XAU393" s="314"/>
      <c r="XAV393" s="314"/>
      <c r="XAW393" s="315"/>
      <c r="XAX393" s="314"/>
      <c r="XAY393" s="314"/>
      <c r="XAZ393" s="314"/>
      <c r="XBA393" s="314"/>
      <c r="XBB393" s="314"/>
      <c r="XBC393" s="314"/>
      <c r="XBD393" s="281"/>
      <c r="XBE393" s="316"/>
      <c r="XBF393" s="317"/>
      <c r="XBG393" s="314"/>
      <c r="XBH393" s="314"/>
      <c r="XBI393" s="314"/>
      <c r="XBJ393" s="314"/>
      <c r="XBK393" s="263"/>
      <c r="XBL393" s="312"/>
      <c r="XBM393" s="263"/>
      <c r="XBN393" s="314"/>
      <c r="XBO393" s="314"/>
      <c r="XBP393" s="314"/>
      <c r="XBQ393" s="315"/>
      <c r="XBR393" s="314"/>
      <c r="XBS393" s="314"/>
      <c r="XBT393" s="314"/>
      <c r="XBU393" s="314"/>
      <c r="XBV393" s="314"/>
      <c r="XBW393" s="281"/>
      <c r="XBX393" s="317"/>
      <c r="XBY393" s="314"/>
      <c r="XBZ393" s="314"/>
      <c r="XCA393" s="318"/>
      <c r="XCB393" s="312"/>
      <c r="XCC393" s="314"/>
      <c r="XCD393" s="314"/>
      <c r="XCE393" s="263"/>
      <c r="XCF393" s="312"/>
      <c r="XCG393" s="263"/>
      <c r="XCH393" s="314"/>
      <c r="XCI393" s="314"/>
      <c r="XCJ393" s="314"/>
      <c r="XCK393" s="315"/>
      <c r="XCL393" s="314"/>
      <c r="XCM393" s="314"/>
      <c r="XCN393" s="314"/>
      <c r="XCO393" s="314"/>
      <c r="XCP393" s="314"/>
      <c r="XCQ393" s="317"/>
      <c r="XCR393" s="314"/>
      <c r="XCS393" s="318"/>
      <c r="XCT393" s="286"/>
      <c r="XCW393" s="314"/>
      <c r="XCX393" s="314"/>
      <c r="XCY393" s="263"/>
      <c r="XCZ393" s="312"/>
      <c r="XDA393" s="263"/>
      <c r="XDB393" s="314"/>
      <c r="XDC393" s="314"/>
      <c r="XDD393" s="314"/>
      <c r="XDE393" s="315"/>
      <c r="XDF393" s="314"/>
      <c r="XDG393" s="314"/>
      <c r="XDH393" s="314"/>
      <c r="XDI393" s="314"/>
      <c r="XDJ393" s="314"/>
      <c r="XDK393" s="314"/>
      <c r="XDL393" s="286"/>
      <c r="XDQ393" s="314"/>
      <c r="XDR393" s="314"/>
      <c r="XDS393" s="263"/>
      <c r="XDT393" s="312"/>
      <c r="XDU393" s="263"/>
      <c r="XDV393" s="314"/>
      <c r="XDW393" s="314"/>
      <c r="XDX393" s="314"/>
      <c r="XDY393" s="315"/>
      <c r="XDZ393" s="314"/>
      <c r="XEA393" s="314"/>
      <c r="XEB393" s="314"/>
      <c r="XEC393" s="314"/>
      <c r="XED393" s="314"/>
      <c r="XEE393" s="286"/>
      <c r="XEK393" s="314"/>
      <c r="XEL393" s="314"/>
      <c r="XEM393" s="263"/>
      <c r="XEN393" s="312"/>
      <c r="XEO393" s="263"/>
      <c r="XEP393" s="314"/>
      <c r="XEQ393" s="314"/>
      <c r="XER393" s="314"/>
      <c r="XES393" s="315"/>
      <c r="XET393" s="314"/>
      <c r="XEU393" s="314"/>
      <c r="XEV393" s="314"/>
      <c r="XEW393" s="314"/>
      <c r="XEX393" s="314"/>
    </row>
    <row r="394" spans="1:53 16265:16378" ht="40.5" hidden="1" customHeight="1" x14ac:dyDescent="0.2">
      <c r="A394" s="362"/>
      <c r="B394" s="363"/>
      <c r="C394" s="356"/>
      <c r="D394" s="359"/>
      <c r="E394" s="356"/>
      <c r="F394" s="364"/>
      <c r="G394" s="275"/>
      <c r="H394" s="275"/>
      <c r="I394" s="275"/>
      <c r="J394" s="364"/>
      <c r="K394" s="364"/>
      <c r="L394" s="364"/>
      <c r="M394" s="364"/>
      <c r="N394" s="364"/>
      <c r="O394" s="365"/>
      <c r="P394" s="364"/>
      <c r="Q394" s="365"/>
      <c r="R394" s="365"/>
      <c r="S394" s="162"/>
      <c r="T394" s="334">
        <f t="shared" si="1401"/>
        <v>0</v>
      </c>
      <c r="U394" s="356"/>
      <c r="V394" s="356"/>
      <c r="W394" s="275"/>
      <c r="X394" s="364"/>
      <c r="Y394" s="368"/>
      <c r="Z394" s="335">
        <f t="shared" si="1402"/>
        <v>0</v>
      </c>
      <c r="AA394" s="275"/>
      <c r="AB394" s="275"/>
      <c r="AC394" s="368"/>
      <c r="AD394" s="356"/>
      <c r="AE394" s="336">
        <f t="shared" si="1403"/>
        <v>0</v>
      </c>
      <c r="AF394" s="275"/>
      <c r="AG394" s="275"/>
      <c r="AH394" s="368"/>
      <c r="AI394" s="356"/>
      <c r="AJ394" s="336">
        <f t="shared" si="1404"/>
        <v>0</v>
      </c>
      <c r="AK394" s="275"/>
      <c r="AL394" s="275"/>
      <c r="AM394" s="368"/>
      <c r="AN394" s="356"/>
      <c r="AO394" s="336">
        <f t="shared" si="1414"/>
        <v>0</v>
      </c>
      <c r="AP394" s="275"/>
      <c r="AQ394" s="356"/>
      <c r="AR394" s="356"/>
      <c r="AS394" s="357"/>
      <c r="AT394" s="358"/>
      <c r="AU394" s="359"/>
      <c r="AV394" s="359"/>
      <c r="AW394" s="275" t="s">
        <v>90</v>
      </c>
      <c r="AX394" s="275"/>
      <c r="AY394" s="159"/>
      <c r="AZ394" s="159"/>
      <c r="BA394" s="344"/>
      <c r="XAO394" s="314"/>
      <c r="XAP394" s="314"/>
      <c r="XAQ394" s="263"/>
      <c r="XAR394" s="312"/>
      <c r="XAS394" s="263"/>
      <c r="XAT394" s="314"/>
      <c r="XAU394" s="314"/>
      <c r="XAV394" s="314"/>
      <c r="XAW394" s="315"/>
      <c r="XAX394" s="314"/>
      <c r="XAY394" s="314"/>
      <c r="XAZ394" s="314"/>
      <c r="XBA394" s="314"/>
      <c r="XBB394" s="314"/>
      <c r="XBC394" s="314"/>
      <c r="XBD394" s="281"/>
      <c r="XBE394" s="316"/>
      <c r="XBF394" s="317"/>
      <c r="XBG394" s="314"/>
      <c r="XBH394" s="314"/>
      <c r="XBI394" s="314"/>
      <c r="XBJ394" s="314"/>
      <c r="XBK394" s="263"/>
      <c r="XBL394" s="312"/>
      <c r="XBM394" s="263"/>
      <c r="XBN394" s="314"/>
      <c r="XBO394" s="314"/>
      <c r="XBP394" s="314"/>
      <c r="XBQ394" s="315"/>
      <c r="XBR394" s="314"/>
      <c r="XBS394" s="314"/>
      <c r="XBT394" s="314"/>
      <c r="XBU394" s="314"/>
      <c r="XBV394" s="314"/>
      <c r="XBW394" s="281"/>
      <c r="XBX394" s="317"/>
      <c r="XBY394" s="314"/>
      <c r="XBZ394" s="314"/>
      <c r="XCA394" s="318"/>
      <c r="XCB394" s="312"/>
      <c r="XCC394" s="314"/>
      <c r="XCD394" s="314"/>
      <c r="XCE394" s="263"/>
      <c r="XCF394" s="312"/>
      <c r="XCG394" s="263"/>
      <c r="XCH394" s="314"/>
      <c r="XCI394" s="314"/>
      <c r="XCJ394" s="314"/>
      <c r="XCK394" s="315"/>
      <c r="XCL394" s="314"/>
      <c r="XCM394" s="314"/>
      <c r="XCN394" s="314"/>
      <c r="XCO394" s="314"/>
      <c r="XCP394" s="314"/>
      <c r="XCQ394" s="317"/>
      <c r="XCR394" s="314"/>
      <c r="XCS394" s="318"/>
      <c r="XCT394" s="286"/>
      <c r="XCW394" s="314"/>
      <c r="XCX394" s="314"/>
      <c r="XCY394" s="263"/>
      <c r="XCZ394" s="312"/>
      <c r="XDA394" s="263"/>
      <c r="XDB394" s="314"/>
      <c r="XDC394" s="314"/>
      <c r="XDD394" s="314"/>
      <c r="XDE394" s="315"/>
      <c r="XDF394" s="314"/>
      <c r="XDG394" s="314"/>
      <c r="XDH394" s="314"/>
      <c r="XDI394" s="314"/>
      <c r="XDJ394" s="314"/>
      <c r="XDK394" s="314"/>
      <c r="XDL394" s="286"/>
      <c r="XDQ394" s="314"/>
      <c r="XDR394" s="314"/>
      <c r="XDS394" s="263"/>
      <c r="XDT394" s="312"/>
      <c r="XDU394" s="263"/>
      <c r="XDV394" s="314"/>
      <c r="XDW394" s="314"/>
      <c r="XDX394" s="314"/>
      <c r="XDY394" s="315"/>
      <c r="XDZ394" s="314"/>
      <c r="XEA394" s="314"/>
      <c r="XEB394" s="314"/>
      <c r="XEC394" s="314"/>
      <c r="XED394" s="314"/>
      <c r="XEE394" s="286"/>
      <c r="XEK394" s="314"/>
      <c r="XEL394" s="314"/>
      <c r="XEM394" s="263"/>
      <c r="XEN394" s="312"/>
      <c r="XEO394" s="263"/>
      <c r="XEP394" s="314"/>
      <c r="XEQ394" s="314"/>
      <c r="XER394" s="314"/>
      <c r="XES394" s="315"/>
      <c r="XET394" s="314"/>
      <c r="XEU394" s="314"/>
      <c r="XEV394" s="314"/>
      <c r="XEW394" s="314"/>
      <c r="XEX394" s="314"/>
    </row>
    <row r="395" spans="1:53 16265:16378" ht="40.5" hidden="1" customHeight="1" x14ac:dyDescent="0.2">
      <c r="A395" s="362">
        <v>129</v>
      </c>
      <c r="B395" s="363" t="s">
        <v>268</v>
      </c>
      <c r="C395" s="356" t="str">
        <f>+VLOOKUP(B395,$A$770:$B$812,2,0)</f>
        <v>DIEGO PAREDES CUERVO</v>
      </c>
      <c r="D395" s="359" t="s">
        <v>171</v>
      </c>
      <c r="E395" s="356" t="str">
        <f>IF(D395=$D$740,$E$740,IF(D395=$D$741,$E$741,IF(D395=$D$742,$E$742,IF(D395=$D$743,$E$743,IF(D395=$D$744,$E$744,IF(D395=$D$745,$E$745,IF(D395=$D$746,$E$746,IF(D395=$D$747,$E$747,IF(D395=$D$748,$E$748,IF(D395=$D$749,$E$749,IF(D395=VICERRECTORÍA_ACADÉMICA_,$BF$740,IF(D395=_VICERRECTORÍA_INVESTIGACIONES_INNOVACIÓN_Y_EXTENSIÓN_,$BF$741,IF(D395=PLANEACIÓN_,$BF$742,IF(D395=VICERRECTORÍA_ADMINISTRATIVA_FINANCIERA_,$BF$743,IF(D395=VICERRECTORÍA_RESPONSABILIDAD_SOCIAL_Y_BIENESTAR_UNIVERSITARIO_PDI,$BF$744)))))))))))))))</f>
        <v>Promover y facilitar la interacción con la sociedad contribuyendo a la satisfacción de sus demandas, mediante servicios especializados, programas de educación continuada y de proyección social.</v>
      </c>
      <c r="F395" s="364" t="s">
        <v>276</v>
      </c>
      <c r="G395" s="275" t="s">
        <v>271</v>
      </c>
      <c r="H395" s="275" t="s">
        <v>37</v>
      </c>
      <c r="I395" s="275" t="s">
        <v>1991</v>
      </c>
      <c r="J395" s="364" t="s">
        <v>112</v>
      </c>
      <c r="K395" s="364" t="s">
        <v>1866</v>
      </c>
      <c r="L395" s="364" t="s">
        <v>1992</v>
      </c>
      <c r="M395" s="364" t="s">
        <v>1993</v>
      </c>
      <c r="N395" s="364" t="s">
        <v>128</v>
      </c>
      <c r="O395" s="365">
        <f t="shared" ref="O395" si="1674">IF(N395="ALTA",5,IF(N395="MEDIO ALTA",4,IF(N395="MEDIA",3,IF(N395="MEDIO BAJA",2,IF(N395="BAJA",1,0)))))</f>
        <v>1</v>
      </c>
      <c r="P395" s="364" t="s">
        <v>140</v>
      </c>
      <c r="Q395" s="365">
        <f t="shared" ref="Q395" si="1675">IF(P395="ALTO",5,IF(P395="MEDIO ALTO",4,IF(P395="MEDIO",3,IF(P395="MEDIO BAJO",2,IF(P395="BAJO",1,0)))))</f>
        <v>5</v>
      </c>
      <c r="R395" s="365">
        <f t="shared" si="1649"/>
        <v>5</v>
      </c>
      <c r="S395" s="162" t="s">
        <v>327</v>
      </c>
      <c r="T395" s="334">
        <f t="shared" ref="T395:T427" si="1676">IF(S395=$S$826,1,IF(S395=$S$822,5,IF(S395=$S$823,4,IF(S395=$S$824,3,IF(S395=$S$825,2,0)))))</f>
        <v>1</v>
      </c>
      <c r="U395" s="356">
        <f t="shared" si="1406"/>
        <v>1</v>
      </c>
      <c r="V395" s="356">
        <f t="shared" si="1611"/>
        <v>0.6</v>
      </c>
      <c r="W395" s="275" t="s">
        <v>1994</v>
      </c>
      <c r="X395" s="364">
        <f t="shared" ref="X395" si="1677">IF(S395="No_existen",5*$X$10,Y395*$X$10)</f>
        <v>0.2</v>
      </c>
      <c r="Y395" s="368">
        <f t="shared" ref="Y395" si="1678">ROUND(AVERAGEIF(Z395:Z397,"&gt;0"),0)</f>
        <v>4</v>
      </c>
      <c r="Z395" s="335">
        <f t="shared" ref="Z395:Z427" si="1679">IF(AA395=$AA$824,1,IF(AA395=$AA$823,2,IF(AA395=$AA$822,4,IF(S395="No_existen",5,0))))</f>
        <v>4</v>
      </c>
      <c r="AA395" s="275" t="s">
        <v>330</v>
      </c>
      <c r="AB395" s="275"/>
      <c r="AC395" s="368">
        <f t="shared" ref="AC395" si="1680">IF(S395="No_existen",5*$AC$10,AD395*$AC$10)</f>
        <v>0.15</v>
      </c>
      <c r="AD395" s="356">
        <f t="shared" ref="AD395" si="1681">ROUND(AVERAGEIF(AE395:AE397,"&gt;0"),0)</f>
        <v>1</v>
      </c>
      <c r="AE395" s="336">
        <f t="shared" ref="AE395:AE427" si="1682">IF(AF395=$AG$823,1,IF(AF395=$AG$822,4,IF(S395="No_existen",5,0)))</f>
        <v>1</v>
      </c>
      <c r="AF395" s="275" t="s">
        <v>307</v>
      </c>
      <c r="AG395" s="275" t="s">
        <v>1995</v>
      </c>
      <c r="AH395" s="368">
        <f t="shared" ref="AH395" si="1683">IF(S395="No_existen",5*$AH$10,AI395*$AH$10)</f>
        <v>0.1</v>
      </c>
      <c r="AI395" s="356">
        <f t="shared" ref="AI395" si="1684">ROUND(AVERAGEIF(AJ395:AJ397,"&gt;0"),0)</f>
        <v>1</v>
      </c>
      <c r="AJ395" s="336">
        <f t="shared" ref="AJ395:AJ427" si="1685">IF(AK395=$AK$822,1,IF(AK395=$AK$823,4,IF(S395="No_existen",5,0)))</f>
        <v>1</v>
      </c>
      <c r="AK395" s="275" t="s">
        <v>304</v>
      </c>
      <c r="AL395" s="275" t="s">
        <v>311</v>
      </c>
      <c r="AM395" s="368">
        <f t="shared" ref="AM395" si="1686">IF(S395="No_existen",5*$AM$10,AN395*$AM$10)</f>
        <v>0.1</v>
      </c>
      <c r="AN395" s="356">
        <f t="shared" ref="AN395" si="1687">ROUND(AVERAGEIF(AO395:AO397,"&gt;0"),0)</f>
        <v>1</v>
      </c>
      <c r="AO395" s="336">
        <f t="shared" si="1414"/>
        <v>1</v>
      </c>
      <c r="AP395" s="275" t="s">
        <v>592</v>
      </c>
      <c r="AQ395" s="356">
        <f t="shared" ref="AQ395" si="1688">ROUND(AVERAGE(U395,Y395,AD395,AI395,AN395),0)</f>
        <v>2</v>
      </c>
      <c r="AR395" s="356" t="str">
        <f t="shared" ref="AR395" si="1689">IF(AQ395&lt;1.5,"FUERTE",IF(AND(AQ395&gt;=1.5,AQ395&lt;2.5),"ACEPTABLE",IF(AQ395&gt;=5,"INEXISTENTE","DÉBIL")))</f>
        <v>ACEPTABLE</v>
      </c>
      <c r="AS395" s="357">
        <f t="shared" ref="AS395" si="1690">IF(R395=0,0,ROUND((R395*AQ395),0))</f>
        <v>10</v>
      </c>
      <c r="AT395" s="358" t="str">
        <f t="shared" ref="AT395" si="1691">IF(AS395&gt;=36,"GRAVE", IF(AS395&lt;=10, "LEVE", "MODERADO"))</f>
        <v>LEVE</v>
      </c>
      <c r="AU395" s="359" t="s">
        <v>1996</v>
      </c>
      <c r="AV395" s="372">
        <v>1</v>
      </c>
      <c r="AW395" s="275" t="s">
        <v>90</v>
      </c>
      <c r="AX395" s="275"/>
      <c r="AY395" s="159"/>
      <c r="AZ395" s="159"/>
      <c r="BA395" s="344"/>
      <c r="XAO395" s="314"/>
      <c r="XAP395" s="314"/>
      <c r="XAQ395" s="263"/>
      <c r="XAR395" s="312"/>
      <c r="XAS395" s="263"/>
      <c r="XAT395" s="314"/>
      <c r="XAU395" s="314"/>
      <c r="XAV395" s="314"/>
      <c r="XAW395" s="315"/>
      <c r="XAX395" s="314"/>
      <c r="XAY395" s="314"/>
      <c r="XAZ395" s="314"/>
      <c r="XBA395" s="314"/>
      <c r="XBB395" s="314"/>
      <c r="XBC395" s="314"/>
      <c r="XBD395" s="281"/>
      <c r="XBE395" s="316"/>
      <c r="XBF395" s="317"/>
      <c r="XBG395" s="314"/>
      <c r="XBH395" s="314"/>
      <c r="XBI395" s="314"/>
      <c r="XBJ395" s="314"/>
      <c r="XBK395" s="263"/>
      <c r="XBL395" s="312"/>
      <c r="XBM395" s="263"/>
      <c r="XBN395" s="314"/>
      <c r="XBO395" s="314"/>
      <c r="XBP395" s="314"/>
      <c r="XBQ395" s="315"/>
      <c r="XBR395" s="314"/>
      <c r="XBS395" s="314"/>
      <c r="XBT395" s="314"/>
      <c r="XBU395" s="314"/>
      <c r="XBV395" s="314"/>
      <c r="XBW395" s="281"/>
      <c r="XBX395" s="317"/>
      <c r="XBY395" s="314"/>
      <c r="XBZ395" s="314"/>
      <c r="XCA395" s="318"/>
      <c r="XCB395" s="312"/>
      <c r="XCC395" s="314"/>
      <c r="XCD395" s="314"/>
      <c r="XCE395" s="263"/>
      <c r="XCF395" s="312"/>
      <c r="XCG395" s="263"/>
      <c r="XCH395" s="314"/>
      <c r="XCI395" s="314"/>
      <c r="XCJ395" s="314"/>
      <c r="XCK395" s="315"/>
      <c r="XCL395" s="314"/>
      <c r="XCM395" s="314"/>
      <c r="XCN395" s="314"/>
      <c r="XCO395" s="314"/>
      <c r="XCP395" s="314"/>
      <c r="XCQ395" s="317"/>
      <c r="XCR395" s="314"/>
      <c r="XCS395" s="318"/>
      <c r="XCT395" s="286"/>
      <c r="XCW395" s="314"/>
      <c r="XCX395" s="314"/>
      <c r="XCY395" s="263"/>
      <c r="XCZ395" s="312"/>
      <c r="XDA395" s="263"/>
      <c r="XDB395" s="314"/>
      <c r="XDC395" s="314"/>
      <c r="XDD395" s="314"/>
      <c r="XDE395" s="315"/>
      <c r="XDF395" s="314"/>
      <c r="XDG395" s="314"/>
      <c r="XDH395" s="314"/>
      <c r="XDI395" s="314"/>
      <c r="XDJ395" s="314"/>
      <c r="XDK395" s="314"/>
      <c r="XDL395" s="286"/>
      <c r="XDQ395" s="314"/>
      <c r="XDR395" s="314"/>
      <c r="XDS395" s="263"/>
      <c r="XDT395" s="312"/>
      <c r="XDU395" s="263"/>
      <c r="XDV395" s="314"/>
      <c r="XDW395" s="314"/>
      <c r="XDX395" s="314"/>
      <c r="XDY395" s="315"/>
      <c r="XDZ395" s="314"/>
      <c r="XEA395" s="314"/>
      <c r="XEB395" s="314"/>
      <c r="XEC395" s="314"/>
      <c r="XED395" s="314"/>
      <c r="XEE395" s="286"/>
      <c r="XEK395" s="314"/>
      <c r="XEL395" s="314"/>
      <c r="XEM395" s="263"/>
      <c r="XEN395" s="312"/>
      <c r="XEO395" s="263"/>
      <c r="XEP395" s="314"/>
      <c r="XEQ395" s="314"/>
      <c r="XER395" s="314"/>
      <c r="XES395" s="315"/>
      <c r="XET395" s="314"/>
      <c r="XEU395" s="314"/>
      <c r="XEV395" s="314"/>
      <c r="XEW395" s="314"/>
      <c r="XEX395" s="314"/>
    </row>
    <row r="396" spans="1:53 16265:16378" ht="40.5" hidden="1" customHeight="1" x14ac:dyDescent="0.2">
      <c r="A396" s="362"/>
      <c r="B396" s="363"/>
      <c r="C396" s="356"/>
      <c r="D396" s="359"/>
      <c r="E396" s="356"/>
      <c r="F396" s="364"/>
      <c r="G396" s="275"/>
      <c r="H396" s="275"/>
      <c r="I396" s="275"/>
      <c r="J396" s="364"/>
      <c r="K396" s="364"/>
      <c r="L396" s="364"/>
      <c r="M396" s="364"/>
      <c r="N396" s="364"/>
      <c r="O396" s="365"/>
      <c r="P396" s="364"/>
      <c r="Q396" s="365"/>
      <c r="R396" s="365"/>
      <c r="S396" s="162"/>
      <c r="T396" s="334">
        <f t="shared" si="1676"/>
        <v>0</v>
      </c>
      <c r="U396" s="356"/>
      <c r="V396" s="356"/>
      <c r="W396" s="275"/>
      <c r="X396" s="364"/>
      <c r="Y396" s="368"/>
      <c r="Z396" s="335">
        <f t="shared" si="1679"/>
        <v>0</v>
      </c>
      <c r="AA396" s="275"/>
      <c r="AB396" s="275"/>
      <c r="AC396" s="368"/>
      <c r="AD396" s="356"/>
      <c r="AE396" s="336">
        <f t="shared" si="1682"/>
        <v>0</v>
      </c>
      <c r="AF396" s="275"/>
      <c r="AG396" s="275"/>
      <c r="AH396" s="368"/>
      <c r="AI396" s="356"/>
      <c r="AJ396" s="336">
        <f t="shared" si="1685"/>
        <v>0</v>
      </c>
      <c r="AK396" s="275"/>
      <c r="AL396" s="275"/>
      <c r="AM396" s="368"/>
      <c r="AN396" s="356"/>
      <c r="AO396" s="336">
        <f t="shared" ref="AO396:AO459" si="1692">IF(AP396="Preventivo",1,IF(AP396="Detectivo",4, IF(S396="No_existen",5,0)))</f>
        <v>0</v>
      </c>
      <c r="AP396" s="275"/>
      <c r="AQ396" s="356"/>
      <c r="AR396" s="356"/>
      <c r="AS396" s="357"/>
      <c r="AT396" s="358"/>
      <c r="AU396" s="359"/>
      <c r="AV396" s="359"/>
      <c r="AW396" s="275" t="s">
        <v>90</v>
      </c>
      <c r="AX396" s="275"/>
      <c r="AY396" s="159"/>
      <c r="AZ396" s="159"/>
      <c r="BA396" s="344"/>
      <c r="XAO396" s="314"/>
      <c r="XAP396" s="314"/>
      <c r="XAQ396" s="263"/>
      <c r="XAR396" s="312"/>
      <c r="XAS396" s="263"/>
      <c r="XAT396" s="314"/>
      <c r="XAU396" s="314"/>
      <c r="XAV396" s="314"/>
      <c r="XAW396" s="315"/>
      <c r="XAX396" s="314"/>
      <c r="XAY396" s="314"/>
      <c r="XAZ396" s="314"/>
      <c r="XBA396" s="314"/>
      <c r="XBB396" s="314"/>
      <c r="XBC396" s="314"/>
      <c r="XBD396" s="281"/>
      <c r="XBE396" s="316"/>
      <c r="XBF396" s="317"/>
      <c r="XBG396" s="314"/>
      <c r="XBH396" s="314"/>
      <c r="XBI396" s="314"/>
      <c r="XBJ396" s="314"/>
      <c r="XBK396" s="263"/>
      <c r="XBL396" s="312"/>
      <c r="XBM396" s="263"/>
      <c r="XBN396" s="314"/>
      <c r="XBO396" s="314"/>
      <c r="XBP396" s="314"/>
      <c r="XBQ396" s="315"/>
      <c r="XBR396" s="314"/>
      <c r="XBS396" s="314"/>
      <c r="XBT396" s="314"/>
      <c r="XBU396" s="314"/>
      <c r="XBV396" s="314"/>
      <c r="XBW396" s="281"/>
      <c r="XBX396" s="317"/>
      <c r="XBY396" s="314"/>
      <c r="XBZ396" s="314"/>
      <c r="XCA396" s="318"/>
      <c r="XCB396" s="312"/>
      <c r="XCC396" s="314"/>
      <c r="XCD396" s="314"/>
      <c r="XCE396" s="263"/>
      <c r="XCF396" s="312"/>
      <c r="XCG396" s="263"/>
      <c r="XCH396" s="314"/>
      <c r="XCI396" s="314"/>
      <c r="XCJ396" s="314"/>
      <c r="XCK396" s="315"/>
      <c r="XCL396" s="314"/>
      <c r="XCM396" s="314"/>
      <c r="XCN396" s="314"/>
      <c r="XCO396" s="314"/>
      <c r="XCP396" s="314"/>
      <c r="XCQ396" s="317"/>
      <c r="XCR396" s="314"/>
      <c r="XCS396" s="318"/>
      <c r="XCT396" s="286"/>
      <c r="XCW396" s="314"/>
      <c r="XCX396" s="314"/>
      <c r="XCY396" s="263"/>
      <c r="XCZ396" s="312"/>
      <c r="XDA396" s="263"/>
      <c r="XDB396" s="314"/>
      <c r="XDC396" s="314"/>
      <c r="XDD396" s="314"/>
      <c r="XDE396" s="315"/>
      <c r="XDF396" s="314"/>
      <c r="XDG396" s="314"/>
      <c r="XDH396" s="314"/>
      <c r="XDI396" s="314"/>
      <c r="XDJ396" s="314"/>
      <c r="XDK396" s="314"/>
      <c r="XDL396" s="286"/>
      <c r="XDQ396" s="314"/>
      <c r="XDR396" s="314"/>
      <c r="XDS396" s="263"/>
      <c r="XDT396" s="312"/>
      <c r="XDU396" s="263"/>
      <c r="XDV396" s="314"/>
      <c r="XDW396" s="314"/>
      <c r="XDX396" s="314"/>
      <c r="XDY396" s="315"/>
      <c r="XDZ396" s="314"/>
      <c r="XEA396" s="314"/>
      <c r="XEB396" s="314"/>
      <c r="XEC396" s="314"/>
      <c r="XED396" s="314"/>
      <c r="XEE396" s="286"/>
      <c r="XEK396" s="314"/>
      <c r="XEL396" s="314"/>
      <c r="XEM396" s="263"/>
      <c r="XEN396" s="312"/>
      <c r="XEO396" s="263"/>
      <c r="XEP396" s="314"/>
      <c r="XEQ396" s="314"/>
      <c r="XER396" s="314"/>
      <c r="XES396" s="315"/>
      <c r="XET396" s="314"/>
      <c r="XEU396" s="314"/>
      <c r="XEV396" s="314"/>
      <c r="XEW396" s="314"/>
      <c r="XEX396" s="314"/>
    </row>
    <row r="397" spans="1:53 16265:16378" ht="40.5" hidden="1" customHeight="1" x14ac:dyDescent="0.2">
      <c r="A397" s="362"/>
      <c r="B397" s="363"/>
      <c r="C397" s="356"/>
      <c r="D397" s="359"/>
      <c r="E397" s="356"/>
      <c r="F397" s="364"/>
      <c r="G397" s="275"/>
      <c r="H397" s="275"/>
      <c r="I397" s="275"/>
      <c r="J397" s="364"/>
      <c r="K397" s="364"/>
      <c r="L397" s="364"/>
      <c r="M397" s="364"/>
      <c r="N397" s="364"/>
      <c r="O397" s="365"/>
      <c r="P397" s="364"/>
      <c r="Q397" s="365"/>
      <c r="R397" s="365"/>
      <c r="S397" s="162"/>
      <c r="T397" s="334">
        <f t="shared" si="1676"/>
        <v>0</v>
      </c>
      <c r="U397" s="356"/>
      <c r="V397" s="356"/>
      <c r="W397" s="275"/>
      <c r="X397" s="364"/>
      <c r="Y397" s="368"/>
      <c r="Z397" s="335">
        <f t="shared" si="1679"/>
        <v>0</v>
      </c>
      <c r="AA397" s="275"/>
      <c r="AB397" s="275"/>
      <c r="AC397" s="368"/>
      <c r="AD397" s="356"/>
      <c r="AE397" s="336">
        <f t="shared" si="1682"/>
        <v>0</v>
      </c>
      <c r="AF397" s="275"/>
      <c r="AG397" s="275"/>
      <c r="AH397" s="368"/>
      <c r="AI397" s="356"/>
      <c r="AJ397" s="336">
        <f t="shared" si="1685"/>
        <v>0</v>
      </c>
      <c r="AK397" s="275"/>
      <c r="AL397" s="275"/>
      <c r="AM397" s="368"/>
      <c r="AN397" s="356"/>
      <c r="AO397" s="336">
        <f t="shared" si="1692"/>
        <v>0</v>
      </c>
      <c r="AP397" s="275"/>
      <c r="AQ397" s="356"/>
      <c r="AR397" s="356"/>
      <c r="AS397" s="357"/>
      <c r="AT397" s="358"/>
      <c r="AU397" s="359"/>
      <c r="AV397" s="359"/>
      <c r="AW397" s="275" t="s">
        <v>90</v>
      </c>
      <c r="AX397" s="275"/>
      <c r="AY397" s="159"/>
      <c r="AZ397" s="159"/>
      <c r="BA397" s="344"/>
      <c r="XAO397" s="314"/>
      <c r="XAP397" s="314"/>
      <c r="XAQ397" s="263"/>
      <c r="XAR397" s="312"/>
      <c r="XAS397" s="263"/>
      <c r="XAT397" s="314"/>
      <c r="XAU397" s="314"/>
      <c r="XAV397" s="314"/>
      <c r="XAW397" s="315"/>
      <c r="XAX397" s="314"/>
      <c r="XAY397" s="314"/>
      <c r="XAZ397" s="314"/>
      <c r="XBA397" s="314"/>
      <c r="XBB397" s="314"/>
      <c r="XBC397" s="314"/>
      <c r="XBD397" s="281"/>
      <c r="XBE397" s="316"/>
      <c r="XBF397" s="317"/>
      <c r="XBG397" s="314"/>
      <c r="XBH397" s="314"/>
      <c r="XBI397" s="314"/>
      <c r="XBJ397" s="314"/>
      <c r="XBK397" s="263"/>
      <c r="XBL397" s="312"/>
      <c r="XBM397" s="263"/>
      <c r="XBN397" s="314"/>
      <c r="XBO397" s="314"/>
      <c r="XBP397" s="314"/>
      <c r="XBQ397" s="315"/>
      <c r="XBR397" s="314"/>
      <c r="XBS397" s="314"/>
      <c r="XBT397" s="314"/>
      <c r="XBU397" s="314"/>
      <c r="XBV397" s="314"/>
      <c r="XBW397" s="281"/>
      <c r="XBX397" s="317"/>
      <c r="XBY397" s="314"/>
      <c r="XBZ397" s="314"/>
      <c r="XCA397" s="318"/>
      <c r="XCB397" s="312"/>
      <c r="XCC397" s="314"/>
      <c r="XCD397" s="314"/>
      <c r="XCE397" s="263"/>
      <c r="XCF397" s="312"/>
      <c r="XCG397" s="263"/>
      <c r="XCH397" s="314"/>
      <c r="XCI397" s="314"/>
      <c r="XCJ397" s="314"/>
      <c r="XCK397" s="315"/>
      <c r="XCL397" s="314"/>
      <c r="XCM397" s="314"/>
      <c r="XCN397" s="314"/>
      <c r="XCO397" s="314"/>
      <c r="XCP397" s="314"/>
      <c r="XCQ397" s="317"/>
      <c r="XCR397" s="314"/>
      <c r="XCS397" s="318"/>
      <c r="XCT397" s="286"/>
      <c r="XCW397" s="314"/>
      <c r="XCX397" s="314"/>
      <c r="XCY397" s="263"/>
      <c r="XCZ397" s="312"/>
      <c r="XDA397" s="263"/>
      <c r="XDB397" s="314"/>
      <c r="XDC397" s="314"/>
      <c r="XDD397" s="314"/>
      <c r="XDE397" s="315"/>
      <c r="XDF397" s="314"/>
      <c r="XDG397" s="314"/>
      <c r="XDH397" s="314"/>
      <c r="XDI397" s="314"/>
      <c r="XDJ397" s="314"/>
      <c r="XDK397" s="314"/>
      <c r="XDL397" s="286"/>
      <c r="XDQ397" s="314"/>
      <c r="XDR397" s="314"/>
      <c r="XDS397" s="263"/>
      <c r="XDT397" s="312"/>
      <c r="XDU397" s="263"/>
      <c r="XDV397" s="314"/>
      <c r="XDW397" s="314"/>
      <c r="XDX397" s="314"/>
      <c r="XDY397" s="315"/>
      <c r="XDZ397" s="314"/>
      <c r="XEA397" s="314"/>
      <c r="XEB397" s="314"/>
      <c r="XEC397" s="314"/>
      <c r="XED397" s="314"/>
      <c r="XEE397" s="286"/>
      <c r="XEK397" s="314"/>
      <c r="XEL397" s="314"/>
      <c r="XEM397" s="263"/>
      <c r="XEN397" s="312"/>
      <c r="XEO397" s="263"/>
      <c r="XEP397" s="314"/>
      <c r="XEQ397" s="314"/>
      <c r="XER397" s="314"/>
      <c r="XES397" s="315"/>
      <c r="XET397" s="314"/>
      <c r="XEU397" s="314"/>
      <c r="XEV397" s="314"/>
      <c r="XEW397" s="314"/>
      <c r="XEX397" s="314"/>
    </row>
    <row r="398" spans="1:53 16265:16378" ht="40.5" hidden="1" customHeight="1" x14ac:dyDescent="0.2">
      <c r="A398" s="362">
        <v>130</v>
      </c>
      <c r="B398" s="363" t="s">
        <v>268</v>
      </c>
      <c r="C398" s="356" t="str">
        <f>+VLOOKUP(B398,$A$770:$B$812,2,0)</f>
        <v>DIEGO PAREDES CUERVO</v>
      </c>
      <c r="D398" s="359" t="s">
        <v>171</v>
      </c>
      <c r="E398" s="356" t="str">
        <f>IF(D398=$D$740,$E$740,IF(D398=$D$741,$E$741,IF(D398=$D$742,$E$742,IF(D398=$D$743,$E$743,IF(D398=$D$744,$E$744,IF(D398=$D$745,$E$745,IF(D398=$D$746,$E$746,IF(D398=$D$747,$E$747,IF(D398=$D$748,$E$748,IF(D398=$D$749,$E$749,IF(D398=VICERRECTORÍA_ACADÉMICA_,$BF$740,IF(D398=_VICERRECTORÍA_INVESTIGACIONES_INNOVACIÓN_Y_EXTENSIÓN_,$BF$741,IF(D398=PLANEACIÓN_,$BF$742,IF(D398=VICERRECTORÍA_ADMINISTRATIVA_FINANCIERA_,$BF$743,IF(D398=VICERRECTORÍA_RESPONSABILIDAD_SOCIAL_Y_BIENESTAR_UNIVERSITARIO_PDI,$BF$744)))))))))))))))</f>
        <v>Promover y facilitar la interacción con la sociedad contribuyendo a la satisfacción de sus demandas, mediante servicios especializados, programas de educación continuada y de proyección social.</v>
      </c>
      <c r="F398" s="364" t="s">
        <v>276</v>
      </c>
      <c r="G398" s="275" t="s">
        <v>271</v>
      </c>
      <c r="H398" s="275" t="s">
        <v>34</v>
      </c>
      <c r="I398" s="275" t="s">
        <v>1733</v>
      </c>
      <c r="J398" s="364" t="s">
        <v>143</v>
      </c>
      <c r="K398" s="364" t="s">
        <v>1734</v>
      </c>
      <c r="L398" s="364" t="s">
        <v>1997</v>
      </c>
      <c r="M398" s="364" t="s">
        <v>1736</v>
      </c>
      <c r="N398" s="364" t="s">
        <v>128</v>
      </c>
      <c r="O398" s="365">
        <f t="shared" ref="O398" si="1693">IF(N398="ALTA",5,IF(N398="MEDIO ALTA",4,IF(N398="MEDIA",3,IF(N398="MEDIO BAJA",2,IF(N398="BAJA",1,0)))))</f>
        <v>1</v>
      </c>
      <c r="P398" s="364" t="s">
        <v>140</v>
      </c>
      <c r="Q398" s="365">
        <f t="shared" ref="Q398" si="1694">IF(P398="ALTO",5,IF(P398="MEDIO ALTO",4,IF(P398="MEDIO",3,IF(P398="MEDIO BAJO",2,IF(P398="BAJO",1,0)))))</f>
        <v>5</v>
      </c>
      <c r="R398" s="365">
        <f>Q398*O398</f>
        <v>5</v>
      </c>
      <c r="S398" s="162" t="s">
        <v>327</v>
      </c>
      <c r="T398" s="334">
        <f t="shared" si="1676"/>
        <v>1</v>
      </c>
      <c r="U398" s="356">
        <f t="shared" ref="U398:U446" si="1695">ROUND(AVERAGEIF(T398:T400,"&gt;0"),0)</f>
        <v>1</v>
      </c>
      <c r="V398" s="356">
        <f t="shared" si="1611"/>
        <v>0.6</v>
      </c>
      <c r="W398" s="275" t="s">
        <v>1998</v>
      </c>
      <c r="X398" s="364">
        <f t="shared" ref="X398" si="1696">IF(S398="No_existen",5*$X$10,Y398*$X$10)</f>
        <v>0.2</v>
      </c>
      <c r="Y398" s="368">
        <f t="shared" ref="Y398" si="1697">ROUND(AVERAGEIF(Z398:Z400,"&gt;0"),0)</f>
        <v>4</v>
      </c>
      <c r="Z398" s="335">
        <f t="shared" si="1679"/>
        <v>4</v>
      </c>
      <c r="AA398" s="275" t="s">
        <v>330</v>
      </c>
      <c r="AB398" s="275"/>
      <c r="AC398" s="368">
        <f t="shared" ref="AC398" si="1698">IF(S398="No_existen",5*$AC$10,AD398*$AC$10)</f>
        <v>0.15</v>
      </c>
      <c r="AD398" s="356">
        <f t="shared" ref="AD398" si="1699">ROUND(AVERAGEIF(AE398:AE400,"&gt;0"),0)</f>
        <v>1</v>
      </c>
      <c r="AE398" s="336">
        <f t="shared" si="1682"/>
        <v>1</v>
      </c>
      <c r="AF398" s="275" t="s">
        <v>307</v>
      </c>
      <c r="AG398" s="275" t="s">
        <v>1999</v>
      </c>
      <c r="AH398" s="368">
        <f t="shared" ref="AH398" si="1700">IF(S398="No_existen",5*$AH$10,AI398*$AH$10)</f>
        <v>0.1</v>
      </c>
      <c r="AI398" s="356">
        <f t="shared" ref="AI398" si="1701">ROUND(AVERAGEIF(AJ398:AJ400,"&gt;0"),0)</f>
        <v>1</v>
      </c>
      <c r="AJ398" s="336">
        <f t="shared" si="1685"/>
        <v>1</v>
      </c>
      <c r="AK398" s="275" t="s">
        <v>304</v>
      </c>
      <c r="AL398" s="275" t="s">
        <v>319</v>
      </c>
      <c r="AM398" s="368">
        <f t="shared" ref="AM398" si="1702">IF(S398="No_existen",5*$AM$10,AN398*$AM$10)</f>
        <v>0.1</v>
      </c>
      <c r="AN398" s="356">
        <f t="shared" ref="AN398" si="1703">ROUND(AVERAGEIF(AO398:AO400,"&gt;0"),0)</f>
        <v>1</v>
      </c>
      <c r="AO398" s="336">
        <f t="shared" si="1692"/>
        <v>1</v>
      </c>
      <c r="AP398" s="275" t="s">
        <v>592</v>
      </c>
      <c r="AQ398" s="356">
        <f t="shared" ref="AQ398" si="1704">ROUND(AVERAGE(U398,Y398,AD398,AI398,AN398),0)</f>
        <v>2</v>
      </c>
      <c r="AR398" s="356" t="str">
        <f t="shared" ref="AR398" si="1705">IF(AQ398&lt;1.5,"FUERTE",IF(AND(AQ398&gt;=1.5,AQ398&lt;2.5),"ACEPTABLE",IF(AQ398&gt;=5,"INEXISTENTE","DÉBIL")))</f>
        <v>ACEPTABLE</v>
      </c>
      <c r="AS398" s="357">
        <f t="shared" ref="AS398" si="1706">IF(R398=0,0,ROUND((R398*AQ398),0))</f>
        <v>10</v>
      </c>
      <c r="AT398" s="358" t="str">
        <f t="shared" ref="AT398" si="1707">IF(AS398&gt;=36,"GRAVE", IF(AS398&lt;=10, "LEVE", "MODERADO"))</f>
        <v>LEVE</v>
      </c>
      <c r="AU398" s="359" t="s">
        <v>1738</v>
      </c>
      <c r="AV398" s="372">
        <v>0</v>
      </c>
      <c r="AW398" s="275" t="s">
        <v>90</v>
      </c>
      <c r="AX398" s="275"/>
      <c r="AY398" s="159"/>
      <c r="AZ398" s="159"/>
      <c r="BA398" s="344"/>
      <c r="XAO398" s="314"/>
      <c r="XAP398" s="314"/>
      <c r="XAQ398" s="263"/>
      <c r="XAR398" s="312"/>
      <c r="XAS398" s="263"/>
      <c r="XAT398" s="314"/>
      <c r="XAU398" s="314"/>
      <c r="XAV398" s="314"/>
      <c r="XAW398" s="315"/>
      <c r="XAX398" s="314"/>
      <c r="XAY398" s="314"/>
      <c r="XAZ398" s="314"/>
      <c r="XBA398" s="314"/>
      <c r="XBB398" s="314"/>
      <c r="XBC398" s="314"/>
      <c r="XBD398" s="281"/>
      <c r="XBE398" s="316"/>
      <c r="XBF398" s="317"/>
      <c r="XBG398" s="314"/>
      <c r="XBH398" s="314"/>
      <c r="XBI398" s="314"/>
      <c r="XBJ398" s="314"/>
      <c r="XBK398" s="263"/>
      <c r="XBL398" s="312"/>
      <c r="XBM398" s="263"/>
      <c r="XBN398" s="314"/>
      <c r="XBO398" s="314"/>
      <c r="XBP398" s="314"/>
      <c r="XBQ398" s="315"/>
      <c r="XBR398" s="314"/>
      <c r="XBS398" s="314"/>
      <c r="XBT398" s="314"/>
      <c r="XBU398" s="314"/>
      <c r="XBV398" s="314"/>
      <c r="XBW398" s="281"/>
      <c r="XBX398" s="317"/>
      <c r="XBY398" s="314"/>
      <c r="XBZ398" s="314"/>
      <c r="XCA398" s="318"/>
      <c r="XCB398" s="312"/>
      <c r="XCC398" s="314"/>
      <c r="XCD398" s="314"/>
      <c r="XCE398" s="263"/>
      <c r="XCF398" s="312"/>
      <c r="XCG398" s="263"/>
      <c r="XCH398" s="314"/>
      <c r="XCI398" s="314"/>
      <c r="XCJ398" s="314"/>
      <c r="XCK398" s="315"/>
      <c r="XCL398" s="314"/>
      <c r="XCM398" s="314"/>
      <c r="XCN398" s="314"/>
      <c r="XCO398" s="314"/>
      <c r="XCP398" s="314"/>
      <c r="XCQ398" s="317"/>
      <c r="XCR398" s="314"/>
      <c r="XCS398" s="318"/>
      <c r="XCT398" s="286"/>
      <c r="XCW398" s="314"/>
      <c r="XCX398" s="314"/>
      <c r="XCY398" s="263"/>
      <c r="XCZ398" s="312"/>
      <c r="XDA398" s="263"/>
      <c r="XDB398" s="314"/>
      <c r="XDC398" s="314"/>
      <c r="XDD398" s="314"/>
      <c r="XDE398" s="315"/>
      <c r="XDF398" s="314"/>
      <c r="XDG398" s="314"/>
      <c r="XDH398" s="314"/>
      <c r="XDI398" s="314"/>
      <c r="XDJ398" s="314"/>
      <c r="XDK398" s="314"/>
      <c r="XDL398" s="286"/>
      <c r="XDQ398" s="314"/>
      <c r="XDR398" s="314"/>
      <c r="XDS398" s="263"/>
      <c r="XDT398" s="312"/>
      <c r="XDU398" s="263"/>
      <c r="XDV398" s="314"/>
      <c r="XDW398" s="314"/>
      <c r="XDX398" s="314"/>
      <c r="XDY398" s="315"/>
      <c r="XDZ398" s="314"/>
      <c r="XEA398" s="314"/>
      <c r="XEB398" s="314"/>
      <c r="XEC398" s="314"/>
      <c r="XED398" s="314"/>
      <c r="XEE398" s="286"/>
      <c r="XEK398" s="314"/>
      <c r="XEL398" s="314"/>
      <c r="XEM398" s="263"/>
      <c r="XEN398" s="312"/>
      <c r="XEO398" s="263"/>
      <c r="XEP398" s="314"/>
      <c r="XEQ398" s="314"/>
      <c r="XER398" s="314"/>
      <c r="XES398" s="315"/>
      <c r="XET398" s="314"/>
      <c r="XEU398" s="314"/>
      <c r="XEV398" s="314"/>
      <c r="XEW398" s="314"/>
      <c r="XEX398" s="314"/>
    </row>
    <row r="399" spans="1:53 16265:16378" ht="40.5" hidden="1" customHeight="1" x14ac:dyDescent="0.2">
      <c r="A399" s="362"/>
      <c r="B399" s="363"/>
      <c r="C399" s="356"/>
      <c r="D399" s="359"/>
      <c r="E399" s="356"/>
      <c r="F399" s="364"/>
      <c r="G399" s="275"/>
      <c r="H399" s="275"/>
      <c r="I399" s="275"/>
      <c r="J399" s="364"/>
      <c r="K399" s="364"/>
      <c r="L399" s="364"/>
      <c r="M399" s="364"/>
      <c r="N399" s="364"/>
      <c r="O399" s="365"/>
      <c r="P399" s="364"/>
      <c r="Q399" s="365"/>
      <c r="R399" s="365"/>
      <c r="S399" s="162"/>
      <c r="T399" s="334">
        <f t="shared" si="1676"/>
        <v>0</v>
      </c>
      <c r="U399" s="356"/>
      <c r="V399" s="356"/>
      <c r="W399" s="275"/>
      <c r="X399" s="364"/>
      <c r="Y399" s="368"/>
      <c r="Z399" s="335">
        <f t="shared" si="1679"/>
        <v>0</v>
      </c>
      <c r="AA399" s="275"/>
      <c r="AB399" s="275"/>
      <c r="AC399" s="368"/>
      <c r="AD399" s="356"/>
      <c r="AE399" s="336">
        <f t="shared" si="1682"/>
        <v>0</v>
      </c>
      <c r="AF399" s="275"/>
      <c r="AG399" s="275"/>
      <c r="AH399" s="368"/>
      <c r="AI399" s="356"/>
      <c r="AJ399" s="336">
        <f t="shared" si="1685"/>
        <v>0</v>
      </c>
      <c r="AK399" s="275"/>
      <c r="AL399" s="275"/>
      <c r="AM399" s="368"/>
      <c r="AN399" s="356"/>
      <c r="AO399" s="336">
        <f t="shared" si="1692"/>
        <v>0</v>
      </c>
      <c r="AP399" s="275"/>
      <c r="AQ399" s="356"/>
      <c r="AR399" s="356"/>
      <c r="AS399" s="357"/>
      <c r="AT399" s="358"/>
      <c r="AU399" s="359"/>
      <c r="AV399" s="359"/>
      <c r="AW399" s="275" t="s">
        <v>90</v>
      </c>
      <c r="AX399" s="275"/>
      <c r="AY399" s="159"/>
      <c r="AZ399" s="159"/>
      <c r="BA399" s="344"/>
      <c r="XAO399" s="314"/>
      <c r="XAP399" s="314"/>
      <c r="XAQ399" s="263"/>
      <c r="XAR399" s="312"/>
      <c r="XAS399" s="263"/>
      <c r="XAT399" s="314"/>
      <c r="XAU399" s="314"/>
      <c r="XAV399" s="314"/>
      <c r="XAW399" s="315"/>
      <c r="XAX399" s="314"/>
      <c r="XAY399" s="314"/>
      <c r="XAZ399" s="314"/>
      <c r="XBA399" s="314"/>
      <c r="XBB399" s="314"/>
      <c r="XBC399" s="314"/>
      <c r="XBD399" s="281"/>
      <c r="XBE399" s="316"/>
      <c r="XBF399" s="317"/>
      <c r="XBG399" s="314"/>
      <c r="XBH399" s="314"/>
      <c r="XBI399" s="314"/>
      <c r="XBJ399" s="314"/>
      <c r="XBK399" s="263"/>
      <c r="XBL399" s="312"/>
      <c r="XBM399" s="263"/>
      <c r="XBN399" s="314"/>
      <c r="XBO399" s="314"/>
      <c r="XBP399" s="314"/>
      <c r="XBQ399" s="315"/>
      <c r="XBR399" s="314"/>
      <c r="XBS399" s="314"/>
      <c r="XBT399" s="314"/>
      <c r="XBU399" s="314"/>
      <c r="XBV399" s="314"/>
      <c r="XBW399" s="281"/>
      <c r="XBX399" s="317"/>
      <c r="XBY399" s="314"/>
      <c r="XBZ399" s="314"/>
      <c r="XCA399" s="318"/>
      <c r="XCB399" s="312"/>
      <c r="XCC399" s="314"/>
      <c r="XCD399" s="314"/>
      <c r="XCE399" s="263"/>
      <c r="XCF399" s="312"/>
      <c r="XCG399" s="263"/>
      <c r="XCH399" s="314"/>
      <c r="XCI399" s="314"/>
      <c r="XCJ399" s="314"/>
      <c r="XCK399" s="315"/>
      <c r="XCL399" s="314"/>
      <c r="XCM399" s="314"/>
      <c r="XCN399" s="314"/>
      <c r="XCO399" s="314"/>
      <c r="XCP399" s="314"/>
      <c r="XCQ399" s="317"/>
      <c r="XCR399" s="314"/>
      <c r="XCS399" s="318"/>
      <c r="XCT399" s="286"/>
      <c r="XCW399" s="314"/>
      <c r="XCX399" s="314"/>
      <c r="XCY399" s="263"/>
      <c r="XCZ399" s="312"/>
      <c r="XDA399" s="263"/>
      <c r="XDB399" s="314"/>
      <c r="XDC399" s="314"/>
      <c r="XDD399" s="314"/>
      <c r="XDE399" s="315"/>
      <c r="XDF399" s="314"/>
      <c r="XDG399" s="314"/>
      <c r="XDH399" s="314"/>
      <c r="XDI399" s="314"/>
      <c r="XDJ399" s="314"/>
      <c r="XDK399" s="314"/>
      <c r="XDL399" s="286"/>
      <c r="XDQ399" s="314"/>
      <c r="XDR399" s="314"/>
      <c r="XDS399" s="263"/>
      <c r="XDT399" s="312"/>
      <c r="XDU399" s="263"/>
      <c r="XDV399" s="314"/>
      <c r="XDW399" s="314"/>
      <c r="XDX399" s="314"/>
      <c r="XDY399" s="315"/>
      <c r="XDZ399" s="314"/>
      <c r="XEA399" s="314"/>
      <c r="XEB399" s="314"/>
      <c r="XEC399" s="314"/>
      <c r="XED399" s="314"/>
      <c r="XEE399" s="286"/>
      <c r="XEK399" s="314"/>
      <c r="XEL399" s="314"/>
      <c r="XEM399" s="263"/>
      <c r="XEN399" s="312"/>
      <c r="XEO399" s="263"/>
      <c r="XEP399" s="314"/>
      <c r="XEQ399" s="314"/>
      <c r="XER399" s="314"/>
      <c r="XES399" s="315"/>
      <c r="XET399" s="314"/>
      <c r="XEU399" s="314"/>
      <c r="XEV399" s="314"/>
      <c r="XEW399" s="314"/>
      <c r="XEX399" s="314"/>
    </row>
    <row r="400" spans="1:53 16265:16378" ht="40.5" hidden="1" customHeight="1" x14ac:dyDescent="0.2">
      <c r="A400" s="362"/>
      <c r="B400" s="363"/>
      <c r="C400" s="356"/>
      <c r="D400" s="359"/>
      <c r="E400" s="356"/>
      <c r="F400" s="364"/>
      <c r="G400" s="275"/>
      <c r="H400" s="275"/>
      <c r="I400" s="275"/>
      <c r="J400" s="364"/>
      <c r="K400" s="364"/>
      <c r="L400" s="364"/>
      <c r="M400" s="364"/>
      <c r="N400" s="364"/>
      <c r="O400" s="365"/>
      <c r="P400" s="364"/>
      <c r="Q400" s="365"/>
      <c r="R400" s="365"/>
      <c r="S400" s="162"/>
      <c r="T400" s="334">
        <f t="shared" si="1676"/>
        <v>0</v>
      </c>
      <c r="U400" s="356"/>
      <c r="V400" s="356"/>
      <c r="W400" s="275"/>
      <c r="X400" s="364"/>
      <c r="Y400" s="368"/>
      <c r="Z400" s="335">
        <f t="shared" si="1679"/>
        <v>0</v>
      </c>
      <c r="AA400" s="275"/>
      <c r="AB400" s="275"/>
      <c r="AC400" s="368"/>
      <c r="AD400" s="356"/>
      <c r="AE400" s="336">
        <f t="shared" si="1682"/>
        <v>0</v>
      </c>
      <c r="AF400" s="275"/>
      <c r="AG400" s="275"/>
      <c r="AH400" s="368"/>
      <c r="AI400" s="356"/>
      <c r="AJ400" s="336">
        <f t="shared" si="1685"/>
        <v>0</v>
      </c>
      <c r="AK400" s="275"/>
      <c r="AL400" s="275"/>
      <c r="AM400" s="368"/>
      <c r="AN400" s="356"/>
      <c r="AO400" s="336">
        <f t="shared" si="1692"/>
        <v>0</v>
      </c>
      <c r="AP400" s="275"/>
      <c r="AQ400" s="356"/>
      <c r="AR400" s="356"/>
      <c r="AS400" s="357"/>
      <c r="AT400" s="358"/>
      <c r="AU400" s="359"/>
      <c r="AV400" s="359"/>
      <c r="AW400" s="275" t="s">
        <v>90</v>
      </c>
      <c r="AX400" s="275"/>
      <c r="AY400" s="159"/>
      <c r="AZ400" s="159"/>
      <c r="BA400" s="344"/>
      <c r="XAO400" s="314"/>
      <c r="XAP400" s="314"/>
      <c r="XAQ400" s="263"/>
      <c r="XAR400" s="312"/>
      <c r="XAS400" s="263"/>
      <c r="XAT400" s="314"/>
      <c r="XAU400" s="314"/>
      <c r="XAV400" s="314"/>
      <c r="XAW400" s="315"/>
      <c r="XAX400" s="314"/>
      <c r="XAY400" s="314"/>
      <c r="XAZ400" s="314"/>
      <c r="XBA400" s="314"/>
      <c r="XBB400" s="314"/>
      <c r="XBC400" s="314"/>
      <c r="XBD400" s="281"/>
      <c r="XBE400" s="316"/>
      <c r="XBF400" s="317"/>
      <c r="XBG400" s="314"/>
      <c r="XBH400" s="314"/>
      <c r="XBI400" s="314"/>
      <c r="XBJ400" s="314"/>
      <c r="XBK400" s="263"/>
      <c r="XBL400" s="312"/>
      <c r="XBM400" s="263"/>
      <c r="XBN400" s="314"/>
      <c r="XBO400" s="314"/>
      <c r="XBP400" s="314"/>
      <c r="XBQ400" s="315"/>
      <c r="XBR400" s="314"/>
      <c r="XBS400" s="314"/>
      <c r="XBT400" s="314"/>
      <c r="XBU400" s="314"/>
      <c r="XBV400" s="314"/>
      <c r="XBW400" s="281"/>
      <c r="XBX400" s="317"/>
      <c r="XBY400" s="314"/>
      <c r="XBZ400" s="314"/>
      <c r="XCA400" s="318"/>
      <c r="XCB400" s="312"/>
      <c r="XCC400" s="314"/>
      <c r="XCD400" s="314"/>
      <c r="XCE400" s="263"/>
      <c r="XCF400" s="312"/>
      <c r="XCG400" s="263"/>
      <c r="XCH400" s="314"/>
      <c r="XCI400" s="314"/>
      <c r="XCJ400" s="314"/>
      <c r="XCK400" s="315"/>
      <c r="XCL400" s="314"/>
      <c r="XCM400" s="314"/>
      <c r="XCN400" s="314"/>
      <c r="XCO400" s="314"/>
      <c r="XCP400" s="314"/>
      <c r="XCQ400" s="317"/>
      <c r="XCR400" s="314"/>
      <c r="XCS400" s="318"/>
      <c r="XCT400" s="286"/>
      <c r="XCW400" s="314"/>
      <c r="XCX400" s="314"/>
      <c r="XCY400" s="263"/>
      <c r="XCZ400" s="312"/>
      <c r="XDA400" s="263"/>
      <c r="XDB400" s="314"/>
      <c r="XDC400" s="314"/>
      <c r="XDD400" s="314"/>
      <c r="XDE400" s="315"/>
      <c r="XDF400" s="314"/>
      <c r="XDG400" s="314"/>
      <c r="XDH400" s="314"/>
      <c r="XDI400" s="314"/>
      <c r="XDJ400" s="314"/>
      <c r="XDK400" s="314"/>
      <c r="XDL400" s="286"/>
      <c r="XDQ400" s="314"/>
      <c r="XDR400" s="314"/>
      <c r="XDS400" s="263"/>
      <c r="XDT400" s="312"/>
      <c r="XDU400" s="263"/>
      <c r="XDV400" s="314"/>
      <c r="XDW400" s="314"/>
      <c r="XDX400" s="314"/>
      <c r="XDY400" s="315"/>
      <c r="XDZ400" s="314"/>
      <c r="XEA400" s="314"/>
      <c r="XEB400" s="314"/>
      <c r="XEC400" s="314"/>
      <c r="XED400" s="314"/>
      <c r="XEE400" s="286"/>
      <c r="XEK400" s="314"/>
      <c r="XEL400" s="314"/>
      <c r="XEM400" s="263"/>
      <c r="XEN400" s="312"/>
      <c r="XEO400" s="263"/>
      <c r="XEP400" s="314"/>
      <c r="XEQ400" s="314"/>
      <c r="XER400" s="314"/>
      <c r="XES400" s="315"/>
      <c r="XET400" s="314"/>
      <c r="XEU400" s="314"/>
      <c r="XEV400" s="314"/>
      <c r="XEW400" s="314"/>
      <c r="XEX400" s="314"/>
    </row>
    <row r="401" spans="1:53 16265:16378" ht="40.5" hidden="1" customHeight="1" x14ac:dyDescent="0.2">
      <c r="A401" s="362">
        <v>131</v>
      </c>
      <c r="B401" s="363" t="s">
        <v>268</v>
      </c>
      <c r="C401" s="356" t="str">
        <f>+VLOOKUP(B401,$A$770:$B$812,2,0)</f>
        <v>DIEGO PAREDES CUERVO</v>
      </c>
      <c r="D401" s="359" t="s">
        <v>171</v>
      </c>
      <c r="E401" s="356" t="str">
        <f>IF(D401=$D$740,$E$740,IF(D401=$D$741,$E$741,IF(D401=$D$742,$E$742,IF(D401=$D$743,$E$743,IF(D401=$D$744,$E$744,IF(D401=$D$745,$E$745,IF(D401=$D$746,$E$746,IF(D401=$D$747,$E$747,IF(D401=$D$748,$E$748,IF(D401=$D$749,$E$749,IF(D401=VICERRECTORÍA_ACADÉMICA_,$BF$740,IF(D401=_VICERRECTORÍA_INVESTIGACIONES_INNOVACIÓN_Y_EXTENSIÓN_,$BF$741,IF(D401=PLANEACIÓN_,$BF$742,IF(D401=VICERRECTORÍA_ADMINISTRATIVA_FINANCIERA_,$BF$743,IF(D401=VICERRECTORÍA_RESPONSABILIDAD_SOCIAL_Y_BIENESTAR_UNIVERSITARIO_PDI,$BF$744)))))))))))))))</f>
        <v>Promover y facilitar la interacción con la sociedad contribuyendo a la satisfacción de sus demandas, mediante servicios especializados, programas de educación continuada y de proyección social.</v>
      </c>
      <c r="F401" s="364" t="s">
        <v>276</v>
      </c>
      <c r="G401" s="275" t="s">
        <v>271</v>
      </c>
      <c r="H401" s="275" t="s">
        <v>34</v>
      </c>
      <c r="I401" s="275" t="s">
        <v>2000</v>
      </c>
      <c r="J401" s="364" t="s">
        <v>143</v>
      </c>
      <c r="K401" s="364" t="s">
        <v>1734</v>
      </c>
      <c r="L401" s="364" t="s">
        <v>2001</v>
      </c>
      <c r="M401" s="364" t="s">
        <v>2002</v>
      </c>
      <c r="N401" s="364" t="s">
        <v>128</v>
      </c>
      <c r="O401" s="365">
        <f t="shared" ref="O401" si="1708">IF(N401="ALTA",5,IF(N401="MEDIO ALTA",4,IF(N401="MEDIA",3,IF(N401="MEDIO BAJA",2,IF(N401="BAJA",1,0)))))</f>
        <v>1</v>
      </c>
      <c r="P401" s="364" t="s">
        <v>144</v>
      </c>
      <c r="Q401" s="365">
        <f t="shared" ref="Q401" si="1709">IF(P401="ALTO",5,IF(P401="MEDIO ALTO",4,IF(P401="MEDIO",3,IF(P401="MEDIO BAJO",2,IF(P401="BAJO",1,0)))))</f>
        <v>4</v>
      </c>
      <c r="R401" s="365">
        <f t="shared" si="1649"/>
        <v>4</v>
      </c>
      <c r="S401" s="162" t="s">
        <v>326</v>
      </c>
      <c r="T401" s="334">
        <f t="shared" si="1676"/>
        <v>2</v>
      </c>
      <c r="U401" s="356">
        <f t="shared" si="1695"/>
        <v>2</v>
      </c>
      <c r="V401" s="356">
        <f t="shared" si="1611"/>
        <v>1.2</v>
      </c>
      <c r="W401" s="275" t="s">
        <v>2003</v>
      </c>
      <c r="X401" s="364">
        <f>IF(S401="No_existen",5*$X$10,Y401*$X$10)</f>
        <v>0.2</v>
      </c>
      <c r="Y401" s="368">
        <f t="shared" ref="Y401" si="1710">ROUND(AVERAGEIF(Z401:Z403,"&gt;0"),0)</f>
        <v>4</v>
      </c>
      <c r="Z401" s="335">
        <f t="shared" si="1679"/>
        <v>4</v>
      </c>
      <c r="AA401" s="275" t="s">
        <v>330</v>
      </c>
      <c r="AB401" s="275"/>
      <c r="AC401" s="368">
        <f t="shared" ref="AC401" si="1711">IF(S401="No_existen",5*$AC$10,AD401*$AC$10)</f>
        <v>0.15</v>
      </c>
      <c r="AD401" s="356">
        <f t="shared" ref="AD401" si="1712">ROUND(AVERAGEIF(AE401:AE403,"&gt;0"),0)</f>
        <v>1</v>
      </c>
      <c r="AE401" s="336">
        <f t="shared" si="1682"/>
        <v>1</v>
      </c>
      <c r="AF401" s="275" t="s">
        <v>307</v>
      </c>
      <c r="AG401" s="275" t="s">
        <v>1696</v>
      </c>
      <c r="AH401" s="368">
        <f t="shared" ref="AH401" si="1713">IF(S401="No_existen",5*$AH$10,AI401*$AH$10)</f>
        <v>0.1</v>
      </c>
      <c r="AI401" s="356">
        <f t="shared" ref="AI401" si="1714">ROUND(AVERAGEIF(AJ401:AJ403,"&gt;0"),0)</f>
        <v>1</v>
      </c>
      <c r="AJ401" s="336">
        <f t="shared" si="1685"/>
        <v>1</v>
      </c>
      <c r="AK401" s="275" t="s">
        <v>304</v>
      </c>
      <c r="AL401" s="275" t="s">
        <v>311</v>
      </c>
      <c r="AM401" s="368">
        <f t="shared" ref="AM401" si="1715">IF(S401="No_existen",5*$AM$10,AN401*$AM$10)</f>
        <v>0.1</v>
      </c>
      <c r="AN401" s="356">
        <f t="shared" ref="AN401" si="1716">ROUND(AVERAGEIF(AO401:AO403,"&gt;0"),0)</f>
        <v>1</v>
      </c>
      <c r="AO401" s="336">
        <f t="shared" si="1692"/>
        <v>1</v>
      </c>
      <c r="AP401" s="275" t="s">
        <v>592</v>
      </c>
      <c r="AQ401" s="356">
        <f>ROUND(AVERAGE(U401,Y401,AD401,AI401,AN401),0)</f>
        <v>2</v>
      </c>
      <c r="AR401" s="356" t="str">
        <f t="shared" ref="AR401" si="1717">IF(AQ401&lt;1.5,"FUERTE",IF(AND(AQ401&gt;=1.5,AQ401&lt;2.5),"ACEPTABLE",IF(AQ401&gt;=5,"INEXISTENTE","DÉBIL")))</f>
        <v>ACEPTABLE</v>
      </c>
      <c r="AS401" s="357">
        <f t="shared" ref="AS401" si="1718">IF(R401=0,0,ROUND((R401*AQ401),0))</f>
        <v>8</v>
      </c>
      <c r="AT401" s="358" t="str">
        <f t="shared" ref="AT401" si="1719">IF(AS401&gt;=36,"GRAVE", IF(AS401&lt;=10, "LEVE", "MODERADO"))</f>
        <v>LEVE</v>
      </c>
      <c r="AU401" s="359" t="s">
        <v>2004</v>
      </c>
      <c r="AV401" s="372">
        <v>0</v>
      </c>
      <c r="AW401" s="275" t="s">
        <v>90</v>
      </c>
      <c r="AX401" s="275"/>
      <c r="AY401" s="159"/>
      <c r="AZ401" s="159"/>
      <c r="BA401" s="344"/>
      <c r="XAO401" s="314"/>
      <c r="XAP401" s="314"/>
      <c r="XAQ401" s="263"/>
      <c r="XAR401" s="312"/>
      <c r="XAS401" s="263"/>
      <c r="XAT401" s="314"/>
      <c r="XAU401" s="314"/>
      <c r="XAV401" s="314"/>
      <c r="XAW401" s="315"/>
      <c r="XAX401" s="314"/>
      <c r="XAY401" s="314"/>
      <c r="XAZ401" s="314"/>
      <c r="XBA401" s="314"/>
      <c r="XBB401" s="314"/>
      <c r="XBC401" s="314"/>
      <c r="XBD401" s="281"/>
      <c r="XBE401" s="316"/>
      <c r="XBF401" s="317"/>
      <c r="XBG401" s="314"/>
      <c r="XBH401" s="314"/>
      <c r="XBI401" s="314"/>
      <c r="XBJ401" s="314"/>
      <c r="XBK401" s="263"/>
      <c r="XBL401" s="312"/>
      <c r="XBM401" s="263"/>
      <c r="XBN401" s="314"/>
      <c r="XBO401" s="314"/>
      <c r="XBP401" s="314"/>
      <c r="XBQ401" s="315"/>
      <c r="XBR401" s="314"/>
      <c r="XBS401" s="314"/>
      <c r="XBT401" s="314"/>
      <c r="XBU401" s="314"/>
      <c r="XBV401" s="314"/>
      <c r="XBW401" s="281"/>
      <c r="XBX401" s="317"/>
      <c r="XBY401" s="314"/>
      <c r="XBZ401" s="314"/>
      <c r="XCA401" s="318"/>
      <c r="XCB401" s="312"/>
      <c r="XCC401" s="314"/>
      <c r="XCD401" s="314"/>
      <c r="XCE401" s="263"/>
      <c r="XCF401" s="312"/>
      <c r="XCG401" s="263"/>
      <c r="XCH401" s="314"/>
      <c r="XCI401" s="314"/>
      <c r="XCJ401" s="314"/>
      <c r="XCK401" s="315"/>
      <c r="XCL401" s="314"/>
      <c r="XCM401" s="314"/>
      <c r="XCN401" s="314"/>
      <c r="XCO401" s="314"/>
      <c r="XCP401" s="314"/>
      <c r="XCQ401" s="317"/>
      <c r="XCR401" s="314"/>
      <c r="XCS401" s="318"/>
      <c r="XCT401" s="286"/>
      <c r="XCW401" s="314"/>
      <c r="XCX401" s="314"/>
      <c r="XCY401" s="263"/>
      <c r="XCZ401" s="312"/>
      <c r="XDA401" s="263"/>
      <c r="XDB401" s="314"/>
      <c r="XDC401" s="314"/>
      <c r="XDD401" s="314"/>
      <c r="XDE401" s="315"/>
      <c r="XDF401" s="314"/>
      <c r="XDG401" s="314"/>
      <c r="XDH401" s="314"/>
      <c r="XDI401" s="314"/>
      <c r="XDJ401" s="314"/>
      <c r="XDK401" s="314"/>
      <c r="XDL401" s="286"/>
      <c r="XDQ401" s="314"/>
      <c r="XDR401" s="314"/>
      <c r="XDS401" s="263"/>
      <c r="XDT401" s="312"/>
      <c r="XDU401" s="263"/>
      <c r="XDV401" s="314"/>
      <c r="XDW401" s="314"/>
      <c r="XDX401" s="314"/>
      <c r="XDY401" s="315"/>
      <c r="XDZ401" s="314"/>
      <c r="XEA401" s="314"/>
      <c r="XEB401" s="314"/>
      <c r="XEC401" s="314"/>
      <c r="XED401" s="314"/>
      <c r="XEE401" s="286"/>
      <c r="XEK401" s="314"/>
      <c r="XEL401" s="314"/>
      <c r="XEM401" s="263"/>
      <c r="XEN401" s="312"/>
      <c r="XEO401" s="263"/>
      <c r="XEP401" s="314"/>
      <c r="XEQ401" s="314"/>
      <c r="XER401" s="314"/>
      <c r="XES401" s="315"/>
      <c r="XET401" s="314"/>
      <c r="XEU401" s="314"/>
      <c r="XEV401" s="314"/>
      <c r="XEW401" s="314"/>
      <c r="XEX401" s="314"/>
    </row>
    <row r="402" spans="1:53 16265:16378" ht="40.5" hidden="1" customHeight="1" x14ac:dyDescent="0.2">
      <c r="A402" s="362"/>
      <c r="B402" s="363"/>
      <c r="C402" s="356"/>
      <c r="D402" s="359"/>
      <c r="E402" s="356"/>
      <c r="F402" s="364"/>
      <c r="G402" s="275"/>
      <c r="H402" s="275"/>
      <c r="I402" s="275"/>
      <c r="J402" s="364"/>
      <c r="K402" s="364"/>
      <c r="L402" s="364"/>
      <c r="M402" s="364"/>
      <c r="N402" s="364"/>
      <c r="O402" s="365"/>
      <c r="P402" s="364"/>
      <c r="Q402" s="365"/>
      <c r="R402" s="365"/>
      <c r="S402" s="162"/>
      <c r="T402" s="334">
        <f t="shared" si="1676"/>
        <v>0</v>
      </c>
      <c r="U402" s="356"/>
      <c r="V402" s="356"/>
      <c r="W402" s="275"/>
      <c r="X402" s="364"/>
      <c r="Y402" s="368"/>
      <c r="Z402" s="335">
        <f t="shared" si="1679"/>
        <v>0</v>
      </c>
      <c r="AA402" s="275"/>
      <c r="AB402" s="275"/>
      <c r="AC402" s="368"/>
      <c r="AD402" s="356"/>
      <c r="AE402" s="336">
        <f t="shared" si="1682"/>
        <v>0</v>
      </c>
      <c r="AF402" s="275"/>
      <c r="AG402" s="275"/>
      <c r="AH402" s="368"/>
      <c r="AI402" s="356"/>
      <c r="AJ402" s="336">
        <f t="shared" si="1685"/>
        <v>0</v>
      </c>
      <c r="AK402" s="275"/>
      <c r="AL402" s="275"/>
      <c r="AM402" s="368"/>
      <c r="AN402" s="356"/>
      <c r="AO402" s="336">
        <f t="shared" si="1692"/>
        <v>0</v>
      </c>
      <c r="AP402" s="275"/>
      <c r="AQ402" s="356"/>
      <c r="AR402" s="356"/>
      <c r="AS402" s="357"/>
      <c r="AT402" s="358"/>
      <c r="AU402" s="359"/>
      <c r="AV402" s="359"/>
      <c r="AW402" s="275" t="s">
        <v>90</v>
      </c>
      <c r="AX402" s="275"/>
      <c r="AY402" s="159"/>
      <c r="AZ402" s="159"/>
      <c r="BA402" s="344"/>
      <c r="XAO402" s="314"/>
      <c r="XAP402" s="314"/>
      <c r="XAQ402" s="263"/>
      <c r="XAR402" s="312"/>
      <c r="XAS402" s="263"/>
      <c r="XAT402" s="314"/>
      <c r="XAU402" s="314"/>
      <c r="XAV402" s="314"/>
      <c r="XAW402" s="315"/>
      <c r="XAX402" s="314"/>
      <c r="XAY402" s="314"/>
      <c r="XAZ402" s="314"/>
      <c r="XBA402" s="314"/>
      <c r="XBB402" s="314"/>
      <c r="XBC402" s="314"/>
      <c r="XBD402" s="281"/>
      <c r="XBE402" s="316"/>
      <c r="XBF402" s="317"/>
      <c r="XBG402" s="314"/>
      <c r="XBH402" s="314"/>
      <c r="XBI402" s="314"/>
      <c r="XBJ402" s="314"/>
      <c r="XBK402" s="263"/>
      <c r="XBL402" s="312"/>
      <c r="XBM402" s="263"/>
      <c r="XBN402" s="314"/>
      <c r="XBO402" s="314"/>
      <c r="XBP402" s="314"/>
      <c r="XBQ402" s="315"/>
      <c r="XBR402" s="314"/>
      <c r="XBS402" s="314"/>
      <c r="XBT402" s="314"/>
      <c r="XBU402" s="314"/>
      <c r="XBV402" s="314"/>
      <c r="XBW402" s="281"/>
      <c r="XBX402" s="317"/>
      <c r="XBY402" s="314"/>
      <c r="XBZ402" s="314"/>
      <c r="XCA402" s="318"/>
      <c r="XCB402" s="312"/>
      <c r="XCC402" s="314"/>
      <c r="XCD402" s="314"/>
      <c r="XCE402" s="263"/>
      <c r="XCF402" s="312"/>
      <c r="XCG402" s="263"/>
      <c r="XCH402" s="314"/>
      <c r="XCI402" s="314"/>
      <c r="XCJ402" s="314"/>
      <c r="XCK402" s="315"/>
      <c r="XCL402" s="314"/>
      <c r="XCM402" s="314"/>
      <c r="XCN402" s="314"/>
      <c r="XCO402" s="314"/>
      <c r="XCP402" s="314"/>
      <c r="XCQ402" s="317"/>
      <c r="XCR402" s="314"/>
      <c r="XCS402" s="318"/>
      <c r="XCT402" s="286"/>
      <c r="XCW402" s="314"/>
      <c r="XCX402" s="314"/>
      <c r="XCY402" s="263"/>
      <c r="XCZ402" s="312"/>
      <c r="XDA402" s="263"/>
      <c r="XDB402" s="314"/>
      <c r="XDC402" s="314"/>
      <c r="XDD402" s="314"/>
      <c r="XDE402" s="315"/>
      <c r="XDF402" s="314"/>
      <c r="XDG402" s="314"/>
      <c r="XDH402" s="314"/>
      <c r="XDI402" s="314"/>
      <c r="XDJ402" s="314"/>
      <c r="XDK402" s="314"/>
      <c r="XDL402" s="286"/>
      <c r="XDQ402" s="314"/>
      <c r="XDR402" s="314"/>
      <c r="XDS402" s="263"/>
      <c r="XDT402" s="312"/>
      <c r="XDU402" s="263"/>
      <c r="XDV402" s="314"/>
      <c r="XDW402" s="314"/>
      <c r="XDX402" s="314"/>
      <c r="XDY402" s="315"/>
      <c r="XDZ402" s="314"/>
      <c r="XEA402" s="314"/>
      <c r="XEB402" s="314"/>
      <c r="XEC402" s="314"/>
      <c r="XED402" s="314"/>
      <c r="XEE402" s="286"/>
      <c r="XEK402" s="314"/>
      <c r="XEL402" s="314"/>
      <c r="XEM402" s="263"/>
      <c r="XEN402" s="312"/>
      <c r="XEO402" s="263"/>
      <c r="XEP402" s="314"/>
      <c r="XEQ402" s="314"/>
      <c r="XER402" s="314"/>
      <c r="XES402" s="315"/>
      <c r="XET402" s="314"/>
      <c r="XEU402" s="314"/>
      <c r="XEV402" s="314"/>
      <c r="XEW402" s="314"/>
      <c r="XEX402" s="314"/>
    </row>
    <row r="403" spans="1:53 16265:16378" ht="40.5" hidden="1" customHeight="1" x14ac:dyDescent="0.2">
      <c r="A403" s="362"/>
      <c r="B403" s="363"/>
      <c r="C403" s="356"/>
      <c r="D403" s="359"/>
      <c r="E403" s="356"/>
      <c r="F403" s="364"/>
      <c r="G403" s="275"/>
      <c r="H403" s="275"/>
      <c r="I403" s="275"/>
      <c r="J403" s="364"/>
      <c r="K403" s="364"/>
      <c r="L403" s="364"/>
      <c r="M403" s="364"/>
      <c r="N403" s="364"/>
      <c r="O403" s="365"/>
      <c r="P403" s="364"/>
      <c r="Q403" s="365"/>
      <c r="R403" s="365"/>
      <c r="S403" s="162"/>
      <c r="T403" s="334">
        <f t="shared" si="1676"/>
        <v>0</v>
      </c>
      <c r="U403" s="356"/>
      <c r="V403" s="356"/>
      <c r="W403" s="275"/>
      <c r="X403" s="364"/>
      <c r="Y403" s="368"/>
      <c r="Z403" s="335">
        <f t="shared" si="1679"/>
        <v>0</v>
      </c>
      <c r="AA403" s="275"/>
      <c r="AB403" s="275"/>
      <c r="AC403" s="368"/>
      <c r="AD403" s="356"/>
      <c r="AE403" s="336">
        <f t="shared" si="1682"/>
        <v>0</v>
      </c>
      <c r="AF403" s="275"/>
      <c r="AG403" s="275"/>
      <c r="AH403" s="368"/>
      <c r="AI403" s="356"/>
      <c r="AJ403" s="336">
        <f t="shared" si="1685"/>
        <v>0</v>
      </c>
      <c r="AK403" s="275"/>
      <c r="AL403" s="275"/>
      <c r="AM403" s="368"/>
      <c r="AN403" s="356"/>
      <c r="AO403" s="336">
        <f t="shared" si="1692"/>
        <v>0</v>
      </c>
      <c r="AP403" s="275"/>
      <c r="AQ403" s="356"/>
      <c r="AR403" s="356"/>
      <c r="AS403" s="357"/>
      <c r="AT403" s="358"/>
      <c r="AU403" s="359"/>
      <c r="AV403" s="359"/>
      <c r="AW403" s="275" t="s">
        <v>90</v>
      </c>
      <c r="AX403" s="275"/>
      <c r="AY403" s="159"/>
      <c r="AZ403" s="159"/>
      <c r="BA403" s="344"/>
      <c r="XAO403" s="314"/>
      <c r="XAP403" s="314"/>
      <c r="XAQ403" s="263"/>
      <c r="XAR403" s="312"/>
      <c r="XAS403" s="263"/>
      <c r="XAT403" s="314"/>
      <c r="XAU403" s="314"/>
      <c r="XAV403" s="314"/>
      <c r="XAW403" s="315"/>
      <c r="XAX403" s="314"/>
      <c r="XAY403" s="314"/>
      <c r="XAZ403" s="314"/>
      <c r="XBA403" s="314"/>
      <c r="XBB403" s="314"/>
      <c r="XBC403" s="314"/>
      <c r="XBD403" s="281"/>
      <c r="XBE403" s="316"/>
      <c r="XBF403" s="317"/>
      <c r="XBG403" s="314"/>
      <c r="XBH403" s="314"/>
      <c r="XBI403" s="314"/>
      <c r="XBJ403" s="314"/>
      <c r="XBK403" s="263"/>
      <c r="XBL403" s="312"/>
      <c r="XBM403" s="263"/>
      <c r="XBN403" s="314"/>
      <c r="XBO403" s="314"/>
      <c r="XBP403" s="314"/>
      <c r="XBQ403" s="315"/>
      <c r="XBR403" s="314"/>
      <c r="XBS403" s="314"/>
      <c r="XBT403" s="314"/>
      <c r="XBU403" s="314"/>
      <c r="XBV403" s="314"/>
      <c r="XBW403" s="281"/>
      <c r="XBX403" s="317"/>
      <c r="XBY403" s="314"/>
      <c r="XBZ403" s="314"/>
      <c r="XCA403" s="318"/>
      <c r="XCB403" s="312"/>
      <c r="XCC403" s="314"/>
      <c r="XCD403" s="314"/>
      <c r="XCE403" s="263"/>
      <c r="XCF403" s="312"/>
      <c r="XCG403" s="263"/>
      <c r="XCH403" s="314"/>
      <c r="XCI403" s="314"/>
      <c r="XCJ403" s="314"/>
      <c r="XCK403" s="315"/>
      <c r="XCL403" s="314"/>
      <c r="XCM403" s="314"/>
      <c r="XCN403" s="314"/>
      <c r="XCO403" s="314"/>
      <c r="XCP403" s="314"/>
      <c r="XCQ403" s="317"/>
      <c r="XCR403" s="314"/>
      <c r="XCS403" s="318"/>
      <c r="XCT403" s="286"/>
      <c r="XCW403" s="314"/>
      <c r="XCX403" s="314"/>
      <c r="XCY403" s="263"/>
      <c r="XCZ403" s="312"/>
      <c r="XDA403" s="263"/>
      <c r="XDB403" s="314"/>
      <c r="XDC403" s="314"/>
      <c r="XDD403" s="314"/>
      <c r="XDE403" s="315"/>
      <c r="XDF403" s="314"/>
      <c r="XDG403" s="314"/>
      <c r="XDH403" s="314"/>
      <c r="XDI403" s="314"/>
      <c r="XDJ403" s="314"/>
      <c r="XDK403" s="314"/>
      <c r="XDL403" s="286"/>
      <c r="XDQ403" s="314"/>
      <c r="XDR403" s="314"/>
      <c r="XDS403" s="263"/>
      <c r="XDT403" s="312"/>
      <c r="XDU403" s="263"/>
      <c r="XDV403" s="314"/>
      <c r="XDW403" s="314"/>
      <c r="XDX403" s="314"/>
      <c r="XDY403" s="315"/>
      <c r="XDZ403" s="314"/>
      <c r="XEA403" s="314"/>
      <c r="XEB403" s="314"/>
      <c r="XEC403" s="314"/>
      <c r="XED403" s="314"/>
      <c r="XEE403" s="286"/>
      <c r="XEK403" s="314"/>
      <c r="XEL403" s="314"/>
      <c r="XEM403" s="263"/>
      <c r="XEN403" s="312"/>
      <c r="XEO403" s="263"/>
      <c r="XEP403" s="314"/>
      <c r="XEQ403" s="314"/>
      <c r="XER403" s="314"/>
      <c r="XES403" s="315"/>
      <c r="XET403" s="314"/>
      <c r="XEU403" s="314"/>
      <c r="XEV403" s="314"/>
      <c r="XEW403" s="314"/>
      <c r="XEX403" s="314"/>
    </row>
    <row r="404" spans="1:53 16265:16378" ht="40.5" hidden="1" customHeight="1" x14ac:dyDescent="0.2">
      <c r="A404" s="362">
        <v>132</v>
      </c>
      <c r="B404" s="363" t="s">
        <v>268</v>
      </c>
      <c r="C404" s="356" t="str">
        <f>+VLOOKUP(B404,$A$770:$B$812,2,0)</f>
        <v>DIEGO PAREDES CUERVO</v>
      </c>
      <c r="D404" s="359" t="s">
        <v>171</v>
      </c>
      <c r="E404" s="356" t="str">
        <f>IF(D404=$D$740,$E$740,IF(D404=$D$741,$E$741,IF(D404=$D$742,$E$742,IF(D404=$D$743,$E$743,IF(D404=$D$744,$E$744,IF(D404=$D$745,$E$745,IF(D404=$D$746,$E$746,IF(D404=$D$747,$E$747,IF(D404=$D$748,$E$748,IF(D404=$D$749,$E$749,IF(D404=VICERRECTORÍA_ACADÉMICA_,$BF$740,IF(D404=_VICERRECTORÍA_INVESTIGACIONES_INNOVACIÓN_Y_EXTENSIÓN_,$BF$741,IF(D404=PLANEACIÓN_,$BF$742,IF(D404=VICERRECTORÍA_ADMINISTRATIVA_FINANCIERA_,$BF$743,IF(D404=VICERRECTORÍA_RESPONSABILIDAD_SOCIAL_Y_BIENESTAR_UNIVERSITARIO_PDI,$BF$744)))))))))))))))</f>
        <v>Promover y facilitar la interacción con la sociedad contribuyendo a la satisfacción de sus demandas, mediante servicios especializados, programas de educación continuada y de proyección social.</v>
      </c>
      <c r="F404" s="364" t="s">
        <v>276</v>
      </c>
      <c r="G404" s="275" t="s">
        <v>271</v>
      </c>
      <c r="H404" s="275" t="s">
        <v>37</v>
      </c>
      <c r="I404" s="275" t="s">
        <v>2005</v>
      </c>
      <c r="J404" s="364" t="s">
        <v>106</v>
      </c>
      <c r="K404" s="364" t="s">
        <v>1866</v>
      </c>
      <c r="L404" s="364" t="s">
        <v>2006</v>
      </c>
      <c r="M404" s="364" t="s">
        <v>2007</v>
      </c>
      <c r="N404" s="364" t="s">
        <v>128</v>
      </c>
      <c r="O404" s="365">
        <f t="shared" ref="O404" si="1720">IF(N404="ALTA",5,IF(N404="MEDIO ALTA",4,IF(N404="MEDIA",3,IF(N404="MEDIO BAJA",2,IF(N404="BAJA",1,0)))))</f>
        <v>1</v>
      </c>
      <c r="P404" s="364" t="s">
        <v>141</v>
      </c>
      <c r="Q404" s="365">
        <f t="shared" ref="Q404" si="1721">IF(P404="ALTO",5,IF(P404="MEDIO ALTO",4,IF(P404="MEDIO",3,IF(P404="MEDIO BAJO",2,IF(P404="BAJO",1,0)))))</f>
        <v>3</v>
      </c>
      <c r="R404" s="365">
        <f t="shared" si="1649"/>
        <v>3</v>
      </c>
      <c r="S404" s="162" t="s">
        <v>327</v>
      </c>
      <c r="T404" s="334">
        <f t="shared" si="1676"/>
        <v>1</v>
      </c>
      <c r="U404" s="356">
        <f t="shared" si="1695"/>
        <v>1</v>
      </c>
      <c r="V404" s="356">
        <f t="shared" si="1611"/>
        <v>0.6</v>
      </c>
      <c r="W404" s="275" t="s">
        <v>2008</v>
      </c>
      <c r="X404" s="364">
        <f t="shared" ref="X404" si="1722">IF(S404="No_existen",5*$X$10,Y404*$X$10)</f>
        <v>0.2</v>
      </c>
      <c r="Y404" s="368">
        <f t="shared" ref="Y404" si="1723">ROUND(AVERAGEIF(Z404:Z406,"&gt;0"),0)</f>
        <v>4</v>
      </c>
      <c r="Z404" s="335">
        <f t="shared" si="1679"/>
        <v>4</v>
      </c>
      <c r="AA404" s="275" t="s">
        <v>330</v>
      </c>
      <c r="AB404" s="275"/>
      <c r="AC404" s="368">
        <f t="shared" ref="AC404" si="1724">IF(S404="No_existen",5*$AC$10,AD404*$AC$10)</f>
        <v>0.15</v>
      </c>
      <c r="AD404" s="356">
        <f t="shared" ref="AD404" si="1725">ROUND(AVERAGEIF(AE404:AE406,"&gt;0"),0)</f>
        <v>1</v>
      </c>
      <c r="AE404" s="336">
        <f t="shared" si="1682"/>
        <v>1</v>
      </c>
      <c r="AF404" s="275" t="s">
        <v>307</v>
      </c>
      <c r="AG404" s="275" t="s">
        <v>1696</v>
      </c>
      <c r="AH404" s="368">
        <f t="shared" ref="AH404" si="1726">IF(S404="No_existen",5*$AH$10,AI404*$AH$10)</f>
        <v>0.1</v>
      </c>
      <c r="AI404" s="356">
        <f t="shared" ref="AI404" si="1727">ROUND(AVERAGEIF(AJ404:AJ406,"&gt;0"),0)</f>
        <v>1</v>
      </c>
      <c r="AJ404" s="336">
        <f t="shared" si="1685"/>
        <v>1</v>
      </c>
      <c r="AK404" s="275" t="s">
        <v>304</v>
      </c>
      <c r="AL404" s="275" t="s">
        <v>319</v>
      </c>
      <c r="AM404" s="368">
        <f t="shared" ref="AM404" si="1728">IF(S404="No_existen",5*$AM$10,AN404*$AM$10)</f>
        <v>0.1</v>
      </c>
      <c r="AN404" s="356">
        <f t="shared" ref="AN404" si="1729">ROUND(AVERAGEIF(AO404:AO406,"&gt;0"),0)</f>
        <v>1</v>
      </c>
      <c r="AO404" s="336">
        <f t="shared" si="1692"/>
        <v>1</v>
      </c>
      <c r="AP404" s="275" t="s">
        <v>592</v>
      </c>
      <c r="AQ404" s="356">
        <f t="shared" ref="AQ404" si="1730">ROUND(AVERAGE(U404,Y404,AD404,AI404,AN404),0)</f>
        <v>2</v>
      </c>
      <c r="AR404" s="356" t="str">
        <f t="shared" ref="AR404" si="1731">IF(AQ404&lt;1.5,"FUERTE",IF(AND(AQ404&gt;=1.5,AQ404&lt;2.5),"ACEPTABLE",IF(AQ404&gt;=5,"INEXISTENTE","DÉBIL")))</f>
        <v>ACEPTABLE</v>
      </c>
      <c r="AS404" s="357">
        <f t="shared" ref="AS404" si="1732">IF(R404=0,0,ROUND((R404*AQ404),0))</f>
        <v>6</v>
      </c>
      <c r="AT404" s="358" t="str">
        <f t="shared" ref="AT404" si="1733">IF(AS404&gt;=36,"GRAVE", IF(AS404&lt;=10, "LEVE", "MODERADO"))</f>
        <v>LEVE</v>
      </c>
      <c r="AU404" s="359" t="s">
        <v>2009</v>
      </c>
      <c r="AV404" s="372">
        <v>0</v>
      </c>
      <c r="AW404" s="275" t="s">
        <v>90</v>
      </c>
      <c r="AX404" s="275"/>
      <c r="AY404" s="159"/>
      <c r="AZ404" s="159"/>
      <c r="BA404" s="344"/>
      <c r="XAO404" s="314"/>
      <c r="XAP404" s="314"/>
      <c r="XAQ404" s="263"/>
      <c r="XAR404" s="312"/>
      <c r="XAS404" s="263"/>
      <c r="XAT404" s="314"/>
      <c r="XAU404" s="314"/>
      <c r="XAV404" s="314"/>
      <c r="XAW404" s="315"/>
      <c r="XAX404" s="314"/>
      <c r="XAY404" s="314"/>
      <c r="XAZ404" s="314"/>
      <c r="XBA404" s="314"/>
      <c r="XBB404" s="314"/>
      <c r="XBC404" s="314"/>
      <c r="XBD404" s="281"/>
      <c r="XBE404" s="316"/>
      <c r="XBF404" s="317"/>
      <c r="XBG404" s="314"/>
      <c r="XBH404" s="314"/>
      <c r="XBI404" s="314"/>
      <c r="XBJ404" s="314"/>
      <c r="XBK404" s="263"/>
      <c r="XBL404" s="312"/>
      <c r="XBM404" s="263"/>
      <c r="XBN404" s="314"/>
      <c r="XBO404" s="314"/>
      <c r="XBP404" s="314"/>
      <c r="XBQ404" s="315"/>
      <c r="XBR404" s="314"/>
      <c r="XBS404" s="314"/>
      <c r="XBT404" s="314"/>
      <c r="XBU404" s="314"/>
      <c r="XBV404" s="314"/>
      <c r="XBW404" s="281"/>
      <c r="XBX404" s="317"/>
      <c r="XBY404" s="314"/>
      <c r="XBZ404" s="314"/>
      <c r="XCA404" s="318"/>
      <c r="XCB404" s="312"/>
      <c r="XCC404" s="314"/>
      <c r="XCD404" s="314"/>
      <c r="XCE404" s="263"/>
      <c r="XCF404" s="312"/>
      <c r="XCG404" s="263"/>
      <c r="XCH404" s="314"/>
      <c r="XCI404" s="314"/>
      <c r="XCJ404" s="314"/>
      <c r="XCK404" s="315"/>
      <c r="XCL404" s="314"/>
      <c r="XCM404" s="314"/>
      <c r="XCN404" s="314"/>
      <c r="XCO404" s="314"/>
      <c r="XCP404" s="314"/>
      <c r="XCQ404" s="317"/>
      <c r="XCR404" s="314"/>
      <c r="XCS404" s="318"/>
      <c r="XCT404" s="286"/>
      <c r="XCW404" s="314"/>
      <c r="XCX404" s="314"/>
      <c r="XCY404" s="263"/>
      <c r="XCZ404" s="312"/>
      <c r="XDA404" s="263"/>
      <c r="XDB404" s="314"/>
      <c r="XDC404" s="314"/>
      <c r="XDD404" s="314"/>
      <c r="XDE404" s="315"/>
      <c r="XDF404" s="314"/>
      <c r="XDG404" s="314"/>
      <c r="XDH404" s="314"/>
      <c r="XDI404" s="314"/>
      <c r="XDJ404" s="314"/>
      <c r="XDK404" s="314"/>
      <c r="XDL404" s="286"/>
      <c r="XDQ404" s="314"/>
      <c r="XDR404" s="314"/>
      <c r="XDS404" s="263"/>
      <c r="XDT404" s="312"/>
      <c r="XDU404" s="263"/>
      <c r="XDV404" s="314"/>
      <c r="XDW404" s="314"/>
      <c r="XDX404" s="314"/>
      <c r="XDY404" s="315"/>
      <c r="XDZ404" s="314"/>
      <c r="XEA404" s="314"/>
      <c r="XEB404" s="314"/>
      <c r="XEC404" s="314"/>
      <c r="XED404" s="314"/>
      <c r="XEE404" s="286"/>
      <c r="XEK404" s="314"/>
      <c r="XEL404" s="314"/>
      <c r="XEM404" s="263"/>
      <c r="XEN404" s="312"/>
      <c r="XEO404" s="263"/>
      <c r="XEP404" s="314"/>
      <c r="XEQ404" s="314"/>
      <c r="XER404" s="314"/>
      <c r="XES404" s="315"/>
      <c r="XET404" s="314"/>
      <c r="XEU404" s="314"/>
      <c r="XEV404" s="314"/>
      <c r="XEW404" s="314"/>
      <c r="XEX404" s="314"/>
    </row>
    <row r="405" spans="1:53 16265:16378" ht="40.5" hidden="1" customHeight="1" x14ac:dyDescent="0.2">
      <c r="A405" s="362"/>
      <c r="B405" s="363"/>
      <c r="C405" s="356"/>
      <c r="D405" s="359"/>
      <c r="E405" s="356"/>
      <c r="F405" s="364"/>
      <c r="G405" s="275"/>
      <c r="H405" s="275"/>
      <c r="I405" s="161"/>
      <c r="J405" s="364"/>
      <c r="K405" s="364"/>
      <c r="L405" s="364"/>
      <c r="M405" s="364"/>
      <c r="N405" s="364"/>
      <c r="O405" s="365"/>
      <c r="P405" s="364"/>
      <c r="Q405" s="365"/>
      <c r="R405" s="365"/>
      <c r="S405" s="162"/>
      <c r="T405" s="334">
        <f t="shared" si="1676"/>
        <v>0</v>
      </c>
      <c r="U405" s="356"/>
      <c r="V405" s="356"/>
      <c r="W405" s="275"/>
      <c r="X405" s="364"/>
      <c r="Y405" s="368"/>
      <c r="Z405" s="335">
        <f t="shared" si="1679"/>
        <v>0</v>
      </c>
      <c r="AA405" s="275"/>
      <c r="AB405" s="275"/>
      <c r="AC405" s="368"/>
      <c r="AD405" s="356"/>
      <c r="AE405" s="336">
        <f t="shared" si="1682"/>
        <v>0</v>
      </c>
      <c r="AF405" s="275"/>
      <c r="AG405" s="275"/>
      <c r="AH405" s="368"/>
      <c r="AI405" s="356"/>
      <c r="AJ405" s="336">
        <f t="shared" si="1685"/>
        <v>0</v>
      </c>
      <c r="AK405" s="275"/>
      <c r="AL405" s="275"/>
      <c r="AM405" s="368"/>
      <c r="AN405" s="356"/>
      <c r="AO405" s="336">
        <f t="shared" si="1692"/>
        <v>0</v>
      </c>
      <c r="AP405" s="275"/>
      <c r="AQ405" s="356"/>
      <c r="AR405" s="356"/>
      <c r="AS405" s="357"/>
      <c r="AT405" s="358"/>
      <c r="AU405" s="359"/>
      <c r="AV405" s="359"/>
      <c r="AW405" s="275" t="s">
        <v>90</v>
      </c>
      <c r="AX405" s="275"/>
      <c r="AY405" s="159"/>
      <c r="AZ405" s="159"/>
      <c r="BA405" s="344"/>
      <c r="XAO405" s="314"/>
      <c r="XAP405" s="314"/>
      <c r="XAQ405" s="263"/>
      <c r="XAR405" s="312"/>
      <c r="XAS405" s="263"/>
      <c r="XAT405" s="314"/>
      <c r="XAU405" s="314"/>
      <c r="XAV405" s="314"/>
      <c r="XAW405" s="315"/>
      <c r="XAX405" s="314"/>
      <c r="XAY405" s="314"/>
      <c r="XAZ405" s="314"/>
      <c r="XBA405" s="314"/>
      <c r="XBB405" s="314"/>
      <c r="XBC405" s="314"/>
      <c r="XBD405" s="281"/>
      <c r="XBE405" s="316"/>
      <c r="XBF405" s="317"/>
      <c r="XBG405" s="314"/>
      <c r="XBH405" s="314"/>
      <c r="XBI405" s="314"/>
      <c r="XBJ405" s="314"/>
      <c r="XBK405" s="263"/>
      <c r="XBL405" s="312"/>
      <c r="XBM405" s="263"/>
      <c r="XBN405" s="314"/>
      <c r="XBO405" s="314"/>
      <c r="XBP405" s="314"/>
      <c r="XBQ405" s="315"/>
      <c r="XBR405" s="314"/>
      <c r="XBS405" s="314"/>
      <c r="XBT405" s="314"/>
      <c r="XBU405" s="314"/>
      <c r="XBV405" s="314"/>
      <c r="XBW405" s="281"/>
      <c r="XBX405" s="317"/>
      <c r="XBY405" s="314"/>
      <c r="XBZ405" s="314"/>
      <c r="XCA405" s="318"/>
      <c r="XCB405" s="312"/>
      <c r="XCC405" s="314"/>
      <c r="XCD405" s="314"/>
      <c r="XCE405" s="263"/>
      <c r="XCF405" s="312"/>
      <c r="XCG405" s="263"/>
      <c r="XCH405" s="314"/>
      <c r="XCI405" s="314"/>
      <c r="XCJ405" s="314"/>
      <c r="XCK405" s="315"/>
      <c r="XCL405" s="314"/>
      <c r="XCM405" s="314"/>
      <c r="XCN405" s="314"/>
      <c r="XCO405" s="314"/>
      <c r="XCP405" s="314"/>
      <c r="XCQ405" s="317"/>
      <c r="XCR405" s="314"/>
      <c r="XCS405" s="318"/>
      <c r="XCT405" s="286"/>
      <c r="XCW405" s="314"/>
      <c r="XCX405" s="314"/>
      <c r="XCY405" s="263"/>
      <c r="XCZ405" s="312"/>
      <c r="XDA405" s="263"/>
      <c r="XDB405" s="314"/>
      <c r="XDC405" s="314"/>
      <c r="XDD405" s="314"/>
      <c r="XDE405" s="315"/>
      <c r="XDF405" s="314"/>
      <c r="XDG405" s="314"/>
      <c r="XDH405" s="314"/>
      <c r="XDI405" s="314"/>
      <c r="XDJ405" s="314"/>
      <c r="XDK405" s="314"/>
      <c r="XDL405" s="286"/>
      <c r="XDQ405" s="314"/>
      <c r="XDR405" s="314"/>
      <c r="XDS405" s="263"/>
      <c r="XDT405" s="312"/>
      <c r="XDU405" s="263"/>
      <c r="XDV405" s="314"/>
      <c r="XDW405" s="314"/>
      <c r="XDX405" s="314"/>
      <c r="XDY405" s="315"/>
      <c r="XDZ405" s="314"/>
      <c r="XEA405" s="314"/>
      <c r="XEB405" s="314"/>
      <c r="XEC405" s="314"/>
      <c r="XED405" s="314"/>
      <c r="XEE405" s="286"/>
      <c r="XEK405" s="314"/>
      <c r="XEL405" s="314"/>
      <c r="XEM405" s="263"/>
      <c r="XEN405" s="312"/>
      <c r="XEO405" s="263"/>
      <c r="XEP405" s="314"/>
      <c r="XEQ405" s="314"/>
      <c r="XER405" s="314"/>
      <c r="XES405" s="315"/>
      <c r="XET405" s="314"/>
      <c r="XEU405" s="314"/>
      <c r="XEV405" s="314"/>
      <c r="XEW405" s="314"/>
      <c r="XEX405" s="314"/>
    </row>
    <row r="406" spans="1:53 16265:16378" ht="40.5" hidden="1" customHeight="1" x14ac:dyDescent="0.2">
      <c r="A406" s="362"/>
      <c r="B406" s="363"/>
      <c r="C406" s="356"/>
      <c r="D406" s="359"/>
      <c r="E406" s="356"/>
      <c r="F406" s="364"/>
      <c r="G406" s="275"/>
      <c r="H406" s="275"/>
      <c r="I406" s="161"/>
      <c r="J406" s="364"/>
      <c r="K406" s="364"/>
      <c r="L406" s="364"/>
      <c r="M406" s="364"/>
      <c r="N406" s="364"/>
      <c r="O406" s="365"/>
      <c r="P406" s="364"/>
      <c r="Q406" s="365"/>
      <c r="R406" s="365"/>
      <c r="S406" s="162"/>
      <c r="T406" s="334">
        <f t="shared" si="1676"/>
        <v>0</v>
      </c>
      <c r="U406" s="356"/>
      <c r="V406" s="356"/>
      <c r="W406" s="275"/>
      <c r="X406" s="364"/>
      <c r="Y406" s="368"/>
      <c r="Z406" s="335">
        <f t="shared" si="1679"/>
        <v>0</v>
      </c>
      <c r="AA406" s="275"/>
      <c r="AB406" s="275"/>
      <c r="AC406" s="368"/>
      <c r="AD406" s="356"/>
      <c r="AE406" s="336">
        <f t="shared" si="1682"/>
        <v>0</v>
      </c>
      <c r="AF406" s="275"/>
      <c r="AG406" s="275"/>
      <c r="AH406" s="368"/>
      <c r="AI406" s="356"/>
      <c r="AJ406" s="336">
        <f t="shared" si="1685"/>
        <v>0</v>
      </c>
      <c r="AK406" s="275"/>
      <c r="AL406" s="275"/>
      <c r="AM406" s="368"/>
      <c r="AN406" s="356"/>
      <c r="AO406" s="336">
        <f t="shared" si="1692"/>
        <v>0</v>
      </c>
      <c r="AP406" s="275"/>
      <c r="AQ406" s="356"/>
      <c r="AR406" s="356"/>
      <c r="AS406" s="357"/>
      <c r="AT406" s="358"/>
      <c r="AU406" s="359"/>
      <c r="AV406" s="359"/>
      <c r="AW406" s="275" t="s">
        <v>90</v>
      </c>
      <c r="AX406" s="275"/>
      <c r="AY406" s="159"/>
      <c r="AZ406" s="159"/>
      <c r="BA406" s="344"/>
      <c r="XAO406" s="314"/>
      <c r="XAP406" s="314"/>
      <c r="XAQ406" s="263"/>
      <c r="XAR406" s="312"/>
      <c r="XAS406" s="263"/>
      <c r="XAT406" s="314"/>
      <c r="XAU406" s="314"/>
      <c r="XAV406" s="314"/>
      <c r="XAW406" s="315"/>
      <c r="XAX406" s="314"/>
      <c r="XAY406" s="314"/>
      <c r="XAZ406" s="314"/>
      <c r="XBA406" s="314"/>
      <c r="XBB406" s="314"/>
      <c r="XBC406" s="314"/>
      <c r="XBD406" s="281"/>
      <c r="XBE406" s="316"/>
      <c r="XBF406" s="317"/>
      <c r="XBG406" s="314"/>
      <c r="XBH406" s="314"/>
      <c r="XBI406" s="314"/>
      <c r="XBJ406" s="314"/>
      <c r="XBK406" s="263"/>
      <c r="XBL406" s="312"/>
      <c r="XBM406" s="263"/>
      <c r="XBN406" s="314"/>
      <c r="XBO406" s="314"/>
      <c r="XBP406" s="314"/>
      <c r="XBQ406" s="315"/>
      <c r="XBR406" s="314"/>
      <c r="XBS406" s="314"/>
      <c r="XBT406" s="314"/>
      <c r="XBU406" s="314"/>
      <c r="XBV406" s="314"/>
      <c r="XBW406" s="281"/>
      <c r="XBX406" s="317"/>
      <c r="XBY406" s="314"/>
      <c r="XBZ406" s="314"/>
      <c r="XCA406" s="318"/>
      <c r="XCB406" s="312"/>
      <c r="XCC406" s="314"/>
      <c r="XCD406" s="314"/>
      <c r="XCE406" s="263"/>
      <c r="XCF406" s="312"/>
      <c r="XCG406" s="263"/>
      <c r="XCH406" s="314"/>
      <c r="XCI406" s="314"/>
      <c r="XCJ406" s="314"/>
      <c r="XCK406" s="315"/>
      <c r="XCL406" s="314"/>
      <c r="XCM406" s="314"/>
      <c r="XCN406" s="314"/>
      <c r="XCO406" s="314"/>
      <c r="XCP406" s="314"/>
      <c r="XCQ406" s="317"/>
      <c r="XCR406" s="314"/>
      <c r="XCS406" s="318"/>
      <c r="XCT406" s="286"/>
      <c r="XCW406" s="314"/>
      <c r="XCX406" s="314"/>
      <c r="XCY406" s="263"/>
      <c r="XCZ406" s="312"/>
      <c r="XDA406" s="263"/>
      <c r="XDB406" s="314"/>
      <c r="XDC406" s="314"/>
      <c r="XDD406" s="314"/>
      <c r="XDE406" s="315"/>
      <c r="XDF406" s="314"/>
      <c r="XDG406" s="314"/>
      <c r="XDH406" s="314"/>
      <c r="XDI406" s="314"/>
      <c r="XDJ406" s="314"/>
      <c r="XDK406" s="314"/>
      <c r="XDL406" s="286"/>
      <c r="XDQ406" s="314"/>
      <c r="XDR406" s="314"/>
      <c r="XDS406" s="263"/>
      <c r="XDT406" s="312"/>
      <c r="XDU406" s="263"/>
      <c r="XDV406" s="314"/>
      <c r="XDW406" s="314"/>
      <c r="XDX406" s="314"/>
      <c r="XDY406" s="315"/>
      <c r="XDZ406" s="314"/>
      <c r="XEA406" s="314"/>
      <c r="XEB406" s="314"/>
      <c r="XEC406" s="314"/>
      <c r="XED406" s="314"/>
      <c r="XEE406" s="286"/>
      <c r="XEK406" s="314"/>
      <c r="XEL406" s="314"/>
      <c r="XEM406" s="263"/>
      <c r="XEN406" s="312"/>
      <c r="XEO406" s="263"/>
      <c r="XEP406" s="314"/>
      <c r="XEQ406" s="314"/>
      <c r="XER406" s="314"/>
      <c r="XES406" s="315"/>
      <c r="XET406" s="314"/>
      <c r="XEU406" s="314"/>
      <c r="XEV406" s="314"/>
      <c r="XEW406" s="314"/>
      <c r="XEX406" s="314"/>
    </row>
    <row r="407" spans="1:53 16265:16378" ht="81" hidden="1" customHeight="1" x14ac:dyDescent="0.2">
      <c r="A407" s="362">
        <v>133</v>
      </c>
      <c r="B407" s="363" t="s">
        <v>564</v>
      </c>
      <c r="C407" s="356" t="str">
        <f>+VLOOKUP(B407,$A$770:$B$812,2,0)</f>
        <v>FRANCISCO ANTONIO URIBE GÓMEZ</v>
      </c>
      <c r="D407" s="359" t="s">
        <v>449</v>
      </c>
      <c r="E407" s="356" t="str">
        <f>IF(D407=$D$740,$E$740,IF(D407=$D$741,$E$741,IF(D407=$D$742,$E$742,IF(D407=$D$743,$E$743,IF(D407=$D$744,$E$744,IF(D407=$D$745,$E$745,IF(D407=$D$746,$E$746,IF(D407=$D$747,$E$747,IF(D407=$D$748,$E$748,IF(D407=$D$749,$E$749,IF(D407=VICERRECTORÍA_ACADÉMICA_,$BF$740,IF(D407=_VICERRECTORÍA_INVESTIGACIONES_INNOVACIÓN_Y_EXTENSIÓN_,$BF$741,IF(D407=PLANEACIÓN_,$BF$742,IF(D407=VICERRECTORÍA_ADMINISTRATIVA_FINANCIERA_,$BF$743,IF(D407=VICERRECTORÍA_RESPONSABILIDAD_SOCIAL_Y_BIENESTAR_UNIVERSITARIO_PDI,$BF$744)))))))))))))))</f>
        <v>Fortalecer la gestión del contexto para lograr mayor impacto y visibilidad regional, nacional e internacional.</v>
      </c>
      <c r="F407" s="364" t="s">
        <v>275</v>
      </c>
      <c r="G407" s="275" t="s">
        <v>272</v>
      </c>
      <c r="H407" s="275" t="s">
        <v>39</v>
      </c>
      <c r="I407" s="161" t="s">
        <v>599</v>
      </c>
      <c r="J407" s="364" t="s">
        <v>108</v>
      </c>
      <c r="K407" s="364" t="s">
        <v>602</v>
      </c>
      <c r="L407" s="364" t="s">
        <v>603</v>
      </c>
      <c r="M407" s="364" t="s">
        <v>604</v>
      </c>
      <c r="N407" s="364" t="s">
        <v>151</v>
      </c>
      <c r="O407" s="365">
        <f>IF(N407="ALTA",5,IF(N407="MEDIO ALTA",4,IF(N407="MEDIA",3,IF(N407="MEDIO BAJA",2,IF(N407="BAJA",1,0)))))</f>
        <v>2</v>
      </c>
      <c r="P407" s="364" t="s">
        <v>141</v>
      </c>
      <c r="Q407" s="365">
        <f>IF(P407="ALTO",5,IF(P407="MEDIO ALTO",4,IF(P407="MEDIO",3,IF(P407="MEDIO BAJO",2,IF(P407="BAJO",1,0)))))</f>
        <v>3</v>
      </c>
      <c r="R407" s="365">
        <f>Q407*O407</f>
        <v>6</v>
      </c>
      <c r="S407" s="162" t="s">
        <v>327</v>
      </c>
      <c r="T407" s="334">
        <f t="shared" si="1676"/>
        <v>1</v>
      </c>
      <c r="U407" s="356">
        <f t="shared" si="1695"/>
        <v>1</v>
      </c>
      <c r="V407" s="356">
        <f t="shared" si="1611"/>
        <v>0.6</v>
      </c>
      <c r="W407" s="275" t="s">
        <v>605</v>
      </c>
      <c r="X407" s="364">
        <f>IF(S407="No_existen",5*$X$10,Y407*$X$10)</f>
        <v>0.15000000000000002</v>
      </c>
      <c r="Y407" s="368">
        <f t="shared" ref="Y407" si="1734">ROUND(AVERAGEIF(Z407:Z409,"&gt;0"),0)</f>
        <v>3</v>
      </c>
      <c r="Z407" s="335">
        <f t="shared" si="1679"/>
        <v>2</v>
      </c>
      <c r="AA407" s="275" t="s">
        <v>331</v>
      </c>
      <c r="AB407" s="275"/>
      <c r="AC407" s="368">
        <f t="shared" ref="AC407" si="1735">IF(S407="No_existen",5*$AC$10,AD407*$AC$10)</f>
        <v>0.15</v>
      </c>
      <c r="AD407" s="356">
        <f t="shared" ref="AD407" si="1736">ROUND(AVERAGEIF(AE407:AE409,"&gt;0"),0)</f>
        <v>1</v>
      </c>
      <c r="AE407" s="336">
        <f t="shared" si="1682"/>
        <v>1</v>
      </c>
      <c r="AF407" s="275" t="s">
        <v>307</v>
      </c>
      <c r="AG407" s="275" t="s">
        <v>607</v>
      </c>
      <c r="AH407" s="368">
        <f t="shared" ref="AH407" si="1737">IF(S407="No_existen",5*$AH$10,AI407*$AH$10)</f>
        <v>0.1</v>
      </c>
      <c r="AI407" s="356">
        <f t="shared" ref="AI407" si="1738">ROUND(AVERAGEIF(AJ407:AJ409,"&gt;0"),0)</f>
        <v>1</v>
      </c>
      <c r="AJ407" s="336">
        <f t="shared" si="1685"/>
        <v>1</v>
      </c>
      <c r="AK407" s="275" t="s">
        <v>304</v>
      </c>
      <c r="AL407" s="275" t="s">
        <v>462</v>
      </c>
      <c r="AM407" s="368">
        <f t="shared" ref="AM407" si="1739">IF(S407="No_existen",5*$AM$10,AN407*$AM$10)</f>
        <v>0.1</v>
      </c>
      <c r="AN407" s="356">
        <f t="shared" ref="AN407" si="1740">ROUND(AVERAGEIF(AO407:AO409,"&gt;0"),0)</f>
        <v>1</v>
      </c>
      <c r="AO407" s="336">
        <f t="shared" si="1692"/>
        <v>1</v>
      </c>
      <c r="AP407" s="275" t="s">
        <v>592</v>
      </c>
      <c r="AQ407" s="356">
        <f t="shared" ref="AQ407" si="1741">ROUND(AVERAGE(U407,Y407,AD407,AI407,AN407),0)</f>
        <v>1</v>
      </c>
      <c r="AR407" s="356" t="str">
        <f t="shared" ref="AR407" si="1742">IF(AQ407&lt;1.5,"FUERTE",IF(AND(AQ407&gt;=1.5,AQ407&lt;2.5),"ACEPTABLE",IF(AQ407&gt;=5,"INEXISTENTE","DÉBIL")))</f>
        <v>FUERTE</v>
      </c>
      <c r="AS407" s="357">
        <f t="shared" ref="AS407" si="1743">IF(R407=0,0,ROUND((R407*AQ407),0))</f>
        <v>6</v>
      </c>
      <c r="AT407" s="358" t="str">
        <f t="shared" ref="AT407" si="1744">IF(AS407&gt;=36,"GRAVE", IF(AS407&lt;=10, "LEVE", "MODERADO"))</f>
        <v>LEVE</v>
      </c>
      <c r="AU407" s="359" t="s">
        <v>608</v>
      </c>
      <c r="AV407" s="372">
        <v>1</v>
      </c>
      <c r="AW407" s="275" t="s">
        <v>90</v>
      </c>
      <c r="AX407" s="275"/>
      <c r="AY407" s="159"/>
      <c r="AZ407" s="159"/>
      <c r="BA407" s="344"/>
      <c r="XAO407" s="314"/>
      <c r="XAP407" s="314"/>
      <c r="XAQ407" s="263"/>
      <c r="XAR407" s="312"/>
      <c r="XAS407" s="263"/>
      <c r="XAT407" s="314"/>
      <c r="XAU407" s="314"/>
      <c r="XAV407" s="314"/>
      <c r="XAW407" s="315"/>
      <c r="XAX407" s="314"/>
      <c r="XAY407" s="314"/>
      <c r="XAZ407" s="314"/>
      <c r="XBA407" s="314"/>
      <c r="XBB407" s="314"/>
      <c r="XBC407" s="314"/>
      <c r="XBD407" s="281"/>
      <c r="XBE407" s="316"/>
      <c r="XBF407" s="317"/>
      <c r="XBG407" s="314"/>
      <c r="XBH407" s="314"/>
      <c r="XBI407" s="314"/>
      <c r="XBJ407" s="314"/>
      <c r="XBK407" s="263"/>
      <c r="XBL407" s="312"/>
      <c r="XBM407" s="263"/>
      <c r="XBN407" s="314"/>
      <c r="XBO407" s="314"/>
      <c r="XBP407" s="314"/>
      <c r="XBQ407" s="315"/>
      <c r="XBR407" s="314"/>
      <c r="XBS407" s="314"/>
      <c r="XBT407" s="314"/>
      <c r="XBU407" s="314"/>
      <c r="XBV407" s="314"/>
      <c r="XBW407" s="281"/>
      <c r="XBX407" s="317"/>
      <c r="XBY407" s="314"/>
      <c r="XBZ407" s="314"/>
      <c r="XCA407" s="318"/>
      <c r="XCB407" s="312"/>
      <c r="XCC407" s="314"/>
      <c r="XCD407" s="314"/>
      <c r="XCE407" s="263"/>
      <c r="XCF407" s="312"/>
      <c r="XCG407" s="263"/>
      <c r="XCH407" s="314"/>
      <c r="XCI407" s="314"/>
      <c r="XCJ407" s="314"/>
      <c r="XCK407" s="315"/>
      <c r="XCL407" s="314"/>
      <c r="XCM407" s="314"/>
      <c r="XCN407" s="314"/>
      <c r="XCO407" s="314"/>
      <c r="XCP407" s="314"/>
      <c r="XCQ407" s="317"/>
      <c r="XCR407" s="314"/>
      <c r="XCS407" s="318"/>
      <c r="XCT407" s="286"/>
      <c r="XCW407" s="314"/>
      <c r="XCX407" s="314"/>
      <c r="XCY407" s="263"/>
      <c r="XCZ407" s="312"/>
      <c r="XDA407" s="263"/>
      <c r="XDB407" s="314"/>
      <c r="XDC407" s="314"/>
      <c r="XDD407" s="314"/>
      <c r="XDE407" s="315"/>
      <c r="XDF407" s="314"/>
      <c r="XDG407" s="314"/>
      <c r="XDH407" s="314"/>
      <c r="XDI407" s="314"/>
      <c r="XDJ407" s="314"/>
      <c r="XDK407" s="314"/>
      <c r="XDL407" s="286"/>
      <c r="XDQ407" s="314"/>
      <c r="XDR407" s="314"/>
      <c r="XDS407" s="263"/>
      <c r="XDT407" s="312"/>
      <c r="XDU407" s="263"/>
      <c r="XDV407" s="314"/>
      <c r="XDW407" s="314"/>
      <c r="XDX407" s="314"/>
      <c r="XDY407" s="315"/>
      <c r="XDZ407" s="314"/>
      <c r="XEA407" s="314"/>
      <c r="XEB407" s="314"/>
      <c r="XEC407" s="314"/>
      <c r="XED407" s="314"/>
      <c r="XEE407" s="286"/>
      <c r="XEK407" s="314"/>
      <c r="XEL407" s="314"/>
      <c r="XEM407" s="263"/>
      <c r="XEN407" s="312"/>
      <c r="XEO407" s="263"/>
      <c r="XEP407" s="314"/>
      <c r="XEQ407" s="314"/>
      <c r="XER407" s="314"/>
      <c r="XES407" s="315"/>
      <c r="XET407" s="314"/>
      <c r="XEU407" s="314"/>
      <c r="XEV407" s="314"/>
      <c r="XEW407" s="314"/>
      <c r="XEX407" s="314"/>
    </row>
    <row r="408" spans="1:53 16265:16378" ht="81" hidden="1" customHeight="1" x14ac:dyDescent="0.2">
      <c r="A408" s="362"/>
      <c r="B408" s="363"/>
      <c r="C408" s="356"/>
      <c r="D408" s="359"/>
      <c r="E408" s="356"/>
      <c r="F408" s="364"/>
      <c r="G408" s="275" t="s">
        <v>272</v>
      </c>
      <c r="H408" s="275" t="s">
        <v>39</v>
      </c>
      <c r="I408" s="162" t="s">
        <v>600</v>
      </c>
      <c r="J408" s="364"/>
      <c r="K408" s="364"/>
      <c r="L408" s="364"/>
      <c r="M408" s="364"/>
      <c r="N408" s="364"/>
      <c r="O408" s="365"/>
      <c r="P408" s="364"/>
      <c r="Q408" s="365"/>
      <c r="R408" s="365"/>
      <c r="S408" s="162" t="s">
        <v>327</v>
      </c>
      <c r="T408" s="334">
        <f t="shared" si="1676"/>
        <v>1</v>
      </c>
      <c r="U408" s="356"/>
      <c r="V408" s="356"/>
      <c r="W408" s="275" t="s">
        <v>606</v>
      </c>
      <c r="X408" s="364"/>
      <c r="Y408" s="368"/>
      <c r="Z408" s="335">
        <f t="shared" si="1679"/>
        <v>4</v>
      </c>
      <c r="AA408" s="275" t="s">
        <v>330</v>
      </c>
      <c r="AB408" s="275"/>
      <c r="AC408" s="368"/>
      <c r="AD408" s="356"/>
      <c r="AE408" s="336">
        <f t="shared" si="1682"/>
        <v>1</v>
      </c>
      <c r="AF408" s="275" t="s">
        <v>307</v>
      </c>
      <c r="AG408" s="275" t="s">
        <v>607</v>
      </c>
      <c r="AH408" s="368"/>
      <c r="AI408" s="356"/>
      <c r="AJ408" s="336">
        <f t="shared" si="1685"/>
        <v>1</v>
      </c>
      <c r="AK408" s="275" t="s">
        <v>304</v>
      </c>
      <c r="AL408" s="275" t="s">
        <v>311</v>
      </c>
      <c r="AM408" s="368"/>
      <c r="AN408" s="356"/>
      <c r="AO408" s="336">
        <f t="shared" si="1692"/>
        <v>1</v>
      </c>
      <c r="AP408" s="275" t="s">
        <v>592</v>
      </c>
      <c r="AQ408" s="356"/>
      <c r="AR408" s="356"/>
      <c r="AS408" s="357"/>
      <c r="AT408" s="358"/>
      <c r="AU408" s="359"/>
      <c r="AV408" s="359"/>
      <c r="AW408" s="275" t="s">
        <v>90</v>
      </c>
      <c r="AX408" s="275"/>
      <c r="AY408" s="159"/>
      <c r="AZ408" s="159"/>
      <c r="BA408" s="344"/>
      <c r="XAO408" s="314"/>
      <c r="XAP408" s="314"/>
      <c r="XAQ408" s="263"/>
      <c r="XAR408" s="312"/>
      <c r="XAS408" s="263"/>
      <c r="XAT408" s="314"/>
      <c r="XAU408" s="314"/>
      <c r="XAV408" s="314"/>
      <c r="XAW408" s="315"/>
      <c r="XAX408" s="314"/>
      <c r="XAY408" s="314"/>
      <c r="XAZ408" s="314"/>
      <c r="XBA408" s="314"/>
      <c r="XBB408" s="314"/>
      <c r="XBC408" s="314"/>
      <c r="XBD408" s="281"/>
      <c r="XBE408" s="316"/>
      <c r="XBF408" s="317"/>
      <c r="XBG408" s="314"/>
      <c r="XBH408" s="314"/>
      <c r="XBI408" s="314"/>
      <c r="XBJ408" s="314"/>
      <c r="XBK408" s="263"/>
      <c r="XBL408" s="312"/>
      <c r="XBM408" s="263"/>
      <c r="XBN408" s="314"/>
      <c r="XBO408" s="314"/>
      <c r="XBP408" s="314"/>
      <c r="XBQ408" s="315"/>
      <c r="XBR408" s="314"/>
      <c r="XBS408" s="314"/>
      <c r="XBT408" s="314"/>
      <c r="XBU408" s="314"/>
      <c r="XBV408" s="314"/>
      <c r="XBW408" s="281"/>
      <c r="XBX408" s="317"/>
      <c r="XBY408" s="314"/>
      <c r="XBZ408" s="314"/>
      <c r="XCA408" s="318"/>
      <c r="XCB408" s="312"/>
      <c r="XCC408" s="314"/>
      <c r="XCD408" s="314"/>
      <c r="XCE408" s="263"/>
      <c r="XCF408" s="312"/>
      <c r="XCG408" s="263"/>
      <c r="XCH408" s="314"/>
      <c r="XCI408" s="314"/>
      <c r="XCJ408" s="314"/>
      <c r="XCK408" s="315"/>
      <c r="XCL408" s="314"/>
      <c r="XCM408" s="314"/>
      <c r="XCN408" s="314"/>
      <c r="XCO408" s="314"/>
      <c r="XCP408" s="314"/>
      <c r="XCQ408" s="317"/>
      <c r="XCR408" s="314"/>
      <c r="XCS408" s="318"/>
      <c r="XCT408" s="286"/>
      <c r="XCW408" s="314"/>
      <c r="XCX408" s="314"/>
      <c r="XCY408" s="263"/>
      <c r="XCZ408" s="312"/>
      <c r="XDA408" s="263"/>
      <c r="XDB408" s="314"/>
      <c r="XDC408" s="314"/>
      <c r="XDD408" s="314"/>
      <c r="XDE408" s="315"/>
      <c r="XDF408" s="314"/>
      <c r="XDG408" s="314"/>
      <c r="XDH408" s="314"/>
      <c r="XDI408" s="314"/>
      <c r="XDJ408" s="314"/>
      <c r="XDK408" s="314"/>
      <c r="XDL408" s="286"/>
      <c r="XDQ408" s="314"/>
      <c r="XDR408" s="314"/>
      <c r="XDS408" s="263"/>
      <c r="XDT408" s="312"/>
      <c r="XDU408" s="263"/>
      <c r="XDV408" s="314"/>
      <c r="XDW408" s="314"/>
      <c r="XDX408" s="314"/>
      <c r="XDY408" s="315"/>
      <c r="XDZ408" s="314"/>
      <c r="XEA408" s="314"/>
      <c r="XEB408" s="314"/>
      <c r="XEC408" s="314"/>
      <c r="XED408" s="314"/>
      <c r="XEE408" s="286"/>
      <c r="XEK408" s="314"/>
      <c r="XEL408" s="314"/>
      <c r="XEM408" s="263"/>
      <c r="XEN408" s="312"/>
      <c r="XEO408" s="263"/>
      <c r="XEP408" s="314"/>
      <c r="XEQ408" s="314"/>
      <c r="XER408" s="314"/>
      <c r="XES408" s="315"/>
      <c r="XET408" s="314"/>
      <c r="XEU408" s="314"/>
      <c r="XEV408" s="314"/>
      <c r="XEW408" s="314"/>
      <c r="XEX408" s="314"/>
    </row>
    <row r="409" spans="1:53 16265:16378" ht="81" hidden="1" customHeight="1" x14ac:dyDescent="0.2">
      <c r="A409" s="362"/>
      <c r="B409" s="363"/>
      <c r="C409" s="356"/>
      <c r="D409" s="359"/>
      <c r="E409" s="356"/>
      <c r="F409" s="364"/>
      <c r="G409" s="275" t="s">
        <v>272</v>
      </c>
      <c r="H409" s="275" t="s">
        <v>39</v>
      </c>
      <c r="I409" s="162" t="s">
        <v>601</v>
      </c>
      <c r="J409" s="364"/>
      <c r="K409" s="364"/>
      <c r="L409" s="364"/>
      <c r="M409" s="364"/>
      <c r="N409" s="364"/>
      <c r="O409" s="365"/>
      <c r="P409" s="364"/>
      <c r="Q409" s="365"/>
      <c r="R409" s="365"/>
      <c r="S409" s="162"/>
      <c r="T409" s="334">
        <f t="shared" si="1676"/>
        <v>0</v>
      </c>
      <c r="U409" s="356"/>
      <c r="V409" s="356"/>
      <c r="W409" s="275"/>
      <c r="X409" s="364"/>
      <c r="Y409" s="368"/>
      <c r="Z409" s="335">
        <f t="shared" si="1679"/>
        <v>0</v>
      </c>
      <c r="AA409" s="275"/>
      <c r="AB409" s="275"/>
      <c r="AC409" s="368"/>
      <c r="AD409" s="356"/>
      <c r="AE409" s="336">
        <f t="shared" si="1682"/>
        <v>0</v>
      </c>
      <c r="AF409" s="275"/>
      <c r="AG409" s="275"/>
      <c r="AH409" s="368"/>
      <c r="AI409" s="356"/>
      <c r="AJ409" s="336">
        <f t="shared" si="1685"/>
        <v>0</v>
      </c>
      <c r="AK409" s="275"/>
      <c r="AL409" s="275"/>
      <c r="AM409" s="368"/>
      <c r="AN409" s="356"/>
      <c r="AO409" s="336">
        <f t="shared" si="1692"/>
        <v>0</v>
      </c>
      <c r="AP409" s="275"/>
      <c r="AQ409" s="356"/>
      <c r="AR409" s="356"/>
      <c r="AS409" s="357"/>
      <c r="AT409" s="358"/>
      <c r="AU409" s="359"/>
      <c r="AV409" s="359"/>
      <c r="AW409" s="275" t="s">
        <v>90</v>
      </c>
      <c r="AX409" s="275"/>
      <c r="AY409" s="159"/>
      <c r="AZ409" s="159"/>
      <c r="BA409" s="344"/>
      <c r="XAO409" s="314"/>
      <c r="XAP409" s="314"/>
      <c r="XAQ409" s="263"/>
      <c r="XAR409" s="312"/>
      <c r="XAS409" s="263"/>
      <c r="XAT409" s="314"/>
      <c r="XAU409" s="314"/>
      <c r="XAV409" s="314"/>
      <c r="XAW409" s="315"/>
      <c r="XAX409" s="314"/>
      <c r="XAY409" s="314"/>
      <c r="XAZ409" s="314"/>
      <c r="XBA409" s="314"/>
      <c r="XBB409" s="314"/>
      <c r="XBC409" s="314"/>
      <c r="XBD409" s="281"/>
      <c r="XBE409" s="316"/>
      <c r="XBF409" s="317"/>
      <c r="XBG409" s="314"/>
      <c r="XBH409" s="314"/>
      <c r="XBI409" s="314"/>
      <c r="XBJ409" s="314"/>
      <c r="XBK409" s="263"/>
      <c r="XBL409" s="312"/>
      <c r="XBM409" s="263"/>
      <c r="XBN409" s="314"/>
      <c r="XBO409" s="314"/>
      <c r="XBP409" s="314"/>
      <c r="XBQ409" s="315"/>
      <c r="XBR409" s="314"/>
      <c r="XBS409" s="314"/>
      <c r="XBT409" s="314"/>
      <c r="XBU409" s="314"/>
      <c r="XBV409" s="314"/>
      <c r="XBW409" s="281"/>
      <c r="XBX409" s="317"/>
      <c r="XBY409" s="314"/>
      <c r="XBZ409" s="314"/>
      <c r="XCA409" s="318"/>
      <c r="XCB409" s="312"/>
      <c r="XCC409" s="314"/>
      <c r="XCD409" s="314"/>
      <c r="XCE409" s="263"/>
      <c r="XCF409" s="312"/>
      <c r="XCG409" s="263"/>
      <c r="XCH409" s="314"/>
      <c r="XCI409" s="314"/>
      <c r="XCJ409" s="314"/>
      <c r="XCK409" s="315"/>
      <c r="XCL409" s="314"/>
      <c r="XCM409" s="314"/>
      <c r="XCN409" s="314"/>
      <c r="XCO409" s="314"/>
      <c r="XCP409" s="314"/>
      <c r="XCQ409" s="317"/>
      <c r="XCR409" s="314"/>
      <c r="XCS409" s="318"/>
      <c r="XCT409" s="286"/>
      <c r="XCW409" s="314"/>
      <c r="XCX409" s="314"/>
      <c r="XCY409" s="263"/>
      <c r="XCZ409" s="312"/>
      <c r="XDA409" s="263"/>
      <c r="XDB409" s="314"/>
      <c r="XDC409" s="314"/>
      <c r="XDD409" s="314"/>
      <c r="XDE409" s="315"/>
      <c r="XDF409" s="314"/>
      <c r="XDG409" s="314"/>
      <c r="XDH409" s="314"/>
      <c r="XDI409" s="314"/>
      <c r="XDJ409" s="314"/>
      <c r="XDK409" s="314"/>
      <c r="XDL409" s="286"/>
      <c r="XDQ409" s="314"/>
      <c r="XDR409" s="314"/>
      <c r="XDS409" s="263"/>
      <c r="XDT409" s="312"/>
      <c r="XDU409" s="263"/>
      <c r="XDV409" s="314"/>
      <c r="XDW409" s="314"/>
      <c r="XDX409" s="314"/>
      <c r="XDY409" s="315"/>
      <c r="XDZ409" s="314"/>
      <c r="XEA409" s="314"/>
      <c r="XEB409" s="314"/>
      <c r="XEC409" s="314"/>
      <c r="XED409" s="314"/>
      <c r="XEE409" s="286"/>
      <c r="XEK409" s="314"/>
      <c r="XEL409" s="314"/>
      <c r="XEM409" s="263"/>
      <c r="XEN409" s="312"/>
      <c r="XEO409" s="263"/>
      <c r="XEP409" s="314"/>
      <c r="XEQ409" s="314"/>
      <c r="XER409" s="314"/>
      <c r="XES409" s="315"/>
      <c r="XET409" s="314"/>
      <c r="XEU409" s="314"/>
      <c r="XEV409" s="314"/>
      <c r="XEW409" s="314"/>
      <c r="XEX409" s="314"/>
    </row>
    <row r="410" spans="1:53 16265:16378" ht="97.5" hidden="1" customHeight="1" x14ac:dyDescent="0.2">
      <c r="A410" s="362">
        <v>134</v>
      </c>
      <c r="B410" s="363" t="s">
        <v>567</v>
      </c>
      <c r="C410" s="356" t="str">
        <f>+VLOOKUP(B410,$A$770:$B$812,2,0)</f>
        <v>FERNANDO NOREÑA JARAMILLO</v>
      </c>
      <c r="D410" s="359" t="s">
        <v>451</v>
      </c>
      <c r="E410" s="356" t="str">
        <f>IF(D410=$D$740,$E$740,IF(D410=$D$741,$E$741,IF(D410=$D$742,$E$742,IF(D410=$D$743,$E$743,IF(D410=$D$744,$E$744,IF(D410=$D$745,$E$745,IF(D410=$D$746,$E$746,IF(D410=$D$747,$E$747,IF(D410=$D$748,$E$748,IF(D410=$D$749,$E$749,IF(D410=VICERRECTORÍA_ACADÉMICA_,$BF$740,IF(D410=_VICERRECTORÍA_INVESTIGACIONES_INNOVACIÓN_Y_EXTENSIÓN_,$BF$741,IF(D410=PLANEACIÓN_,$BF$742,IF(D410=VICERRECTORÍA_ADMINISTRATIVA_FINANCIERA_,$BF$743,IF(D410=VICERRECTORÍA_RESPONSABILIDAD_SOCIAL_Y_BIENESTAR_UNIVERSITARIO_PDI,$BF$744)))))))))))))))</f>
        <v>Administrar y gestionar los recursos físicos, ambientales, tecnológicos, humanos y financieros orientados al desarrollo y la sostenibilidad institucional.</v>
      </c>
      <c r="F410" s="364" t="s">
        <v>275</v>
      </c>
      <c r="G410" s="275" t="s">
        <v>271</v>
      </c>
      <c r="H410" s="275" t="s">
        <v>37</v>
      </c>
      <c r="I410" s="162" t="s">
        <v>609</v>
      </c>
      <c r="J410" s="364" t="s">
        <v>108</v>
      </c>
      <c r="K410" s="364" t="s">
        <v>612</v>
      </c>
      <c r="L410" s="364" t="s">
        <v>612</v>
      </c>
      <c r="M410" s="364" t="s">
        <v>613</v>
      </c>
      <c r="N410" s="364" t="s">
        <v>128</v>
      </c>
      <c r="O410" s="365">
        <f>IF(N410="ALTA",5,IF(N410="MEDIO ALTA",4,IF(N410="MEDIA",3,IF(N410="MEDIO BAJA",2,IF(N410="BAJA",1,0)))))</f>
        <v>1</v>
      </c>
      <c r="P410" s="364" t="s">
        <v>144</v>
      </c>
      <c r="Q410" s="365">
        <f>IF(P410="ALTO",5,IF(P410="MEDIO ALTO",4,IF(P410="MEDIO",3,IF(P410="MEDIO BAJO",2,IF(P410="BAJO",1,0)))))</f>
        <v>4</v>
      </c>
      <c r="R410" s="365">
        <f>Q410*O410</f>
        <v>4</v>
      </c>
      <c r="S410" s="162" t="s">
        <v>327</v>
      </c>
      <c r="T410" s="334">
        <f t="shared" si="1676"/>
        <v>1</v>
      </c>
      <c r="U410" s="356">
        <f t="shared" si="1695"/>
        <v>1</v>
      </c>
      <c r="V410" s="356">
        <f t="shared" si="1611"/>
        <v>0.6</v>
      </c>
      <c r="W410" s="275" t="s">
        <v>614</v>
      </c>
      <c r="X410" s="364">
        <f>IF(S410="No_existen",5*$X$10,Y410*$X$10)</f>
        <v>0.1</v>
      </c>
      <c r="Y410" s="368">
        <f t="shared" ref="Y410" si="1745">ROUND(AVERAGEIF(Z410:Z412,"&gt;0"),0)</f>
        <v>2</v>
      </c>
      <c r="Z410" s="335">
        <f t="shared" si="1679"/>
        <v>2</v>
      </c>
      <c r="AA410" s="275" t="s">
        <v>331</v>
      </c>
      <c r="AB410" s="275"/>
      <c r="AC410" s="368">
        <f t="shared" ref="AC410" si="1746">IF(S410="No_existen",5*$AC$10,AD410*$AC$10)</f>
        <v>0.15</v>
      </c>
      <c r="AD410" s="356">
        <f t="shared" ref="AD410" si="1747">ROUND(AVERAGEIF(AE410:AE412,"&gt;0"),0)</f>
        <v>1</v>
      </c>
      <c r="AE410" s="336">
        <f t="shared" si="1682"/>
        <v>1</v>
      </c>
      <c r="AF410" s="275" t="s">
        <v>307</v>
      </c>
      <c r="AG410" s="275" t="s">
        <v>616</v>
      </c>
      <c r="AH410" s="368">
        <f t="shared" ref="AH410" si="1748">IF(S410="No_existen",5*$AH$10,AI410*$AH$10)</f>
        <v>0.1</v>
      </c>
      <c r="AI410" s="356">
        <f t="shared" ref="AI410" si="1749">ROUND(AVERAGEIF(AJ410:AJ412,"&gt;0"),0)</f>
        <v>1</v>
      </c>
      <c r="AJ410" s="336">
        <f t="shared" si="1685"/>
        <v>1</v>
      </c>
      <c r="AK410" s="275" t="s">
        <v>304</v>
      </c>
      <c r="AL410" s="275" t="s">
        <v>313</v>
      </c>
      <c r="AM410" s="368">
        <f t="shared" ref="AM410" si="1750">IF(S410="No_existen",5*$AM$10,AN410*$AM$10)</f>
        <v>0.4</v>
      </c>
      <c r="AN410" s="356">
        <f t="shared" ref="AN410" si="1751">ROUND(AVERAGEIF(AO410:AO412,"&gt;0"),0)</f>
        <v>4</v>
      </c>
      <c r="AO410" s="336">
        <f t="shared" si="1692"/>
        <v>4</v>
      </c>
      <c r="AP410" s="275" t="s">
        <v>593</v>
      </c>
      <c r="AQ410" s="356">
        <f t="shared" ref="AQ410" si="1752">ROUND(AVERAGE(U410,Y410,AD410,AI410,AN410),0)</f>
        <v>2</v>
      </c>
      <c r="AR410" s="356" t="str">
        <f t="shared" ref="AR410" si="1753">IF(AQ410&lt;1.5,"FUERTE",IF(AND(AQ410&gt;=1.5,AQ410&lt;2.5),"ACEPTABLE",IF(AQ410&gt;=5,"INEXISTENTE","DÉBIL")))</f>
        <v>ACEPTABLE</v>
      </c>
      <c r="AS410" s="357">
        <f t="shared" ref="AS410" si="1754">IF(R410=0,0,ROUND((R410*AQ410),0))</f>
        <v>8</v>
      </c>
      <c r="AT410" s="358" t="str">
        <f t="shared" ref="AT410" si="1755">IF(AS410&gt;=36,"GRAVE", IF(AS410&lt;=10, "LEVE", "MODERADO"))</f>
        <v>LEVE</v>
      </c>
      <c r="AU410" s="359" t="s">
        <v>618</v>
      </c>
      <c r="AV410" s="359" t="s">
        <v>619</v>
      </c>
      <c r="AW410" s="275" t="s">
        <v>90</v>
      </c>
      <c r="AX410" s="275"/>
      <c r="AY410" s="159"/>
      <c r="AZ410" s="159"/>
      <c r="BA410" s="344"/>
      <c r="XAO410" s="314"/>
      <c r="XAP410" s="314"/>
      <c r="XAQ410" s="263"/>
      <c r="XAR410" s="312"/>
      <c r="XAS410" s="263"/>
      <c r="XAT410" s="314"/>
      <c r="XAU410" s="314"/>
      <c r="XAV410" s="314"/>
      <c r="XAW410" s="315"/>
      <c r="XAX410" s="314"/>
      <c r="XAY410" s="314"/>
      <c r="XAZ410" s="314"/>
      <c r="XBA410" s="314"/>
      <c r="XBB410" s="314"/>
      <c r="XBC410" s="314"/>
      <c r="XBD410" s="281"/>
      <c r="XBE410" s="316"/>
      <c r="XBF410" s="317"/>
      <c r="XBG410" s="314"/>
      <c r="XBH410" s="314"/>
      <c r="XBI410" s="314"/>
      <c r="XBJ410" s="314"/>
      <c r="XBK410" s="263"/>
      <c r="XBL410" s="312"/>
      <c r="XBM410" s="263"/>
      <c r="XBN410" s="314"/>
      <c r="XBO410" s="314"/>
      <c r="XBP410" s="314"/>
      <c r="XBQ410" s="315"/>
      <c r="XBR410" s="314"/>
      <c r="XBS410" s="314"/>
      <c r="XBT410" s="314"/>
      <c r="XBU410" s="314"/>
      <c r="XBV410" s="314"/>
      <c r="XBW410" s="281"/>
      <c r="XBX410" s="317"/>
      <c r="XBY410" s="314"/>
      <c r="XBZ410" s="314"/>
      <c r="XCA410" s="318"/>
      <c r="XCB410" s="312"/>
      <c r="XCC410" s="314"/>
      <c r="XCD410" s="314"/>
      <c r="XCE410" s="263"/>
      <c r="XCF410" s="312"/>
      <c r="XCG410" s="263"/>
      <c r="XCH410" s="314"/>
      <c r="XCI410" s="314"/>
      <c r="XCJ410" s="314"/>
      <c r="XCK410" s="315"/>
      <c r="XCL410" s="314"/>
      <c r="XCM410" s="314"/>
      <c r="XCN410" s="314"/>
      <c r="XCO410" s="314"/>
      <c r="XCP410" s="314"/>
      <c r="XCQ410" s="317"/>
      <c r="XCR410" s="314"/>
      <c r="XCS410" s="318"/>
      <c r="XCT410" s="286"/>
      <c r="XCW410" s="314"/>
      <c r="XCX410" s="314"/>
      <c r="XCY410" s="263"/>
      <c r="XCZ410" s="312"/>
      <c r="XDA410" s="263"/>
      <c r="XDB410" s="314"/>
      <c r="XDC410" s="314"/>
      <c r="XDD410" s="314"/>
      <c r="XDE410" s="315"/>
      <c r="XDF410" s="314"/>
      <c r="XDG410" s="314"/>
      <c r="XDH410" s="314"/>
      <c r="XDI410" s="314"/>
      <c r="XDJ410" s="314"/>
      <c r="XDK410" s="314"/>
      <c r="XDL410" s="286"/>
      <c r="XDQ410" s="314"/>
      <c r="XDR410" s="314"/>
      <c r="XDS410" s="263"/>
      <c r="XDT410" s="312"/>
      <c r="XDU410" s="263"/>
      <c r="XDV410" s="314"/>
      <c r="XDW410" s="314"/>
      <c r="XDX410" s="314"/>
      <c r="XDY410" s="315"/>
      <c r="XDZ410" s="314"/>
      <c r="XEA410" s="314"/>
      <c r="XEB410" s="314"/>
      <c r="XEC410" s="314"/>
      <c r="XED410" s="314"/>
      <c r="XEE410" s="286"/>
      <c r="XEK410" s="314"/>
      <c r="XEL410" s="314"/>
      <c r="XEM410" s="263"/>
      <c r="XEN410" s="312"/>
      <c r="XEO410" s="263"/>
      <c r="XEP410" s="314"/>
      <c r="XEQ410" s="314"/>
      <c r="XER410" s="314"/>
      <c r="XES410" s="315"/>
      <c r="XET410" s="314"/>
      <c r="XEU410" s="314"/>
      <c r="XEV410" s="314"/>
      <c r="XEW410" s="314"/>
      <c r="XEX410" s="314"/>
    </row>
    <row r="411" spans="1:53 16265:16378" ht="40.5" hidden="1" customHeight="1" x14ac:dyDescent="0.2">
      <c r="A411" s="362"/>
      <c r="B411" s="363"/>
      <c r="C411" s="356"/>
      <c r="D411" s="359"/>
      <c r="E411" s="356"/>
      <c r="F411" s="364"/>
      <c r="G411" s="275" t="s">
        <v>272</v>
      </c>
      <c r="H411" s="275" t="s">
        <v>41</v>
      </c>
      <c r="I411" s="162" t="s">
        <v>610</v>
      </c>
      <c r="J411" s="364"/>
      <c r="K411" s="364"/>
      <c r="L411" s="364"/>
      <c r="M411" s="364"/>
      <c r="N411" s="364"/>
      <c r="O411" s="365"/>
      <c r="P411" s="364"/>
      <c r="Q411" s="365"/>
      <c r="R411" s="365"/>
      <c r="S411" s="162" t="s">
        <v>327</v>
      </c>
      <c r="T411" s="334">
        <f t="shared" si="1676"/>
        <v>1</v>
      </c>
      <c r="U411" s="356"/>
      <c r="V411" s="356"/>
      <c r="W411" s="275" t="s">
        <v>615</v>
      </c>
      <c r="X411" s="364"/>
      <c r="Y411" s="368"/>
      <c r="Z411" s="335">
        <f t="shared" si="1679"/>
        <v>2</v>
      </c>
      <c r="AA411" s="275" t="s">
        <v>331</v>
      </c>
      <c r="AB411" s="275"/>
      <c r="AC411" s="368"/>
      <c r="AD411" s="356"/>
      <c r="AE411" s="336">
        <f t="shared" si="1682"/>
        <v>1</v>
      </c>
      <c r="AF411" s="275" t="s">
        <v>307</v>
      </c>
      <c r="AG411" s="275" t="s">
        <v>617</v>
      </c>
      <c r="AH411" s="368"/>
      <c r="AI411" s="356"/>
      <c r="AJ411" s="336">
        <f t="shared" si="1685"/>
        <v>1</v>
      </c>
      <c r="AK411" s="275" t="s">
        <v>304</v>
      </c>
      <c r="AL411" s="275" t="s">
        <v>313</v>
      </c>
      <c r="AM411" s="368"/>
      <c r="AN411" s="356"/>
      <c r="AO411" s="336">
        <f t="shared" si="1692"/>
        <v>4</v>
      </c>
      <c r="AP411" s="275" t="s">
        <v>593</v>
      </c>
      <c r="AQ411" s="356"/>
      <c r="AR411" s="356"/>
      <c r="AS411" s="357"/>
      <c r="AT411" s="358"/>
      <c r="AU411" s="359"/>
      <c r="AV411" s="359"/>
      <c r="AW411" s="275" t="s">
        <v>90</v>
      </c>
      <c r="AX411" s="275"/>
      <c r="AY411" s="159"/>
      <c r="AZ411" s="159"/>
      <c r="BA411" s="344"/>
      <c r="XAO411" s="314"/>
      <c r="XAP411" s="314"/>
      <c r="XAQ411" s="263"/>
      <c r="XAR411" s="312"/>
      <c r="XAS411" s="263"/>
      <c r="XAT411" s="314"/>
      <c r="XAU411" s="314"/>
      <c r="XAV411" s="314"/>
      <c r="XAW411" s="315"/>
      <c r="XAX411" s="314"/>
      <c r="XAY411" s="314"/>
      <c r="XAZ411" s="314"/>
      <c r="XBA411" s="314"/>
      <c r="XBB411" s="314"/>
      <c r="XBC411" s="314"/>
      <c r="XBD411" s="281"/>
      <c r="XBE411" s="316"/>
      <c r="XBF411" s="317"/>
      <c r="XBG411" s="314"/>
      <c r="XBH411" s="314"/>
      <c r="XBI411" s="314"/>
      <c r="XBJ411" s="314"/>
      <c r="XBK411" s="263"/>
      <c r="XBL411" s="312"/>
      <c r="XBM411" s="263"/>
      <c r="XBN411" s="314"/>
      <c r="XBO411" s="314"/>
      <c r="XBP411" s="314"/>
      <c r="XBQ411" s="315"/>
      <c r="XBR411" s="314"/>
      <c r="XBS411" s="314"/>
      <c r="XBT411" s="314"/>
      <c r="XBU411" s="314"/>
      <c r="XBV411" s="314"/>
      <c r="XBW411" s="281"/>
      <c r="XBX411" s="317"/>
      <c r="XBY411" s="314"/>
      <c r="XBZ411" s="314"/>
      <c r="XCA411" s="318"/>
      <c r="XCB411" s="312"/>
      <c r="XCC411" s="314"/>
      <c r="XCD411" s="314"/>
      <c r="XCE411" s="263"/>
      <c r="XCF411" s="312"/>
      <c r="XCG411" s="263"/>
      <c r="XCH411" s="314"/>
      <c r="XCI411" s="314"/>
      <c r="XCJ411" s="314"/>
      <c r="XCK411" s="315"/>
      <c r="XCL411" s="314"/>
      <c r="XCM411" s="314"/>
      <c r="XCN411" s="314"/>
      <c r="XCO411" s="314"/>
      <c r="XCP411" s="314"/>
      <c r="XCQ411" s="317"/>
      <c r="XCR411" s="314"/>
      <c r="XCS411" s="318"/>
      <c r="XCT411" s="286"/>
      <c r="XCW411" s="314"/>
      <c r="XCX411" s="314"/>
      <c r="XCY411" s="263"/>
      <c r="XCZ411" s="312"/>
      <c r="XDA411" s="263"/>
      <c r="XDB411" s="314"/>
      <c r="XDC411" s="314"/>
      <c r="XDD411" s="314"/>
      <c r="XDE411" s="315"/>
      <c r="XDF411" s="314"/>
      <c r="XDG411" s="314"/>
      <c r="XDH411" s="314"/>
      <c r="XDI411" s="314"/>
      <c r="XDJ411" s="314"/>
      <c r="XDK411" s="314"/>
      <c r="XDL411" s="286"/>
      <c r="XDQ411" s="314"/>
      <c r="XDR411" s="314"/>
      <c r="XDS411" s="263"/>
      <c r="XDT411" s="312"/>
      <c r="XDU411" s="263"/>
      <c r="XDV411" s="314"/>
      <c r="XDW411" s="314"/>
      <c r="XDX411" s="314"/>
      <c r="XDY411" s="315"/>
      <c r="XDZ411" s="314"/>
      <c r="XEA411" s="314"/>
      <c r="XEB411" s="314"/>
      <c r="XEC411" s="314"/>
      <c r="XED411" s="314"/>
      <c r="XEE411" s="286"/>
      <c r="XEK411" s="314"/>
      <c r="XEL411" s="314"/>
      <c r="XEM411" s="263"/>
      <c r="XEN411" s="312"/>
      <c r="XEO411" s="263"/>
      <c r="XEP411" s="314"/>
      <c r="XEQ411" s="314"/>
      <c r="XER411" s="314"/>
      <c r="XES411" s="315"/>
      <c r="XET411" s="314"/>
      <c r="XEU411" s="314"/>
      <c r="XEV411" s="314"/>
      <c r="XEW411" s="314"/>
      <c r="XEX411" s="314"/>
    </row>
    <row r="412" spans="1:53 16265:16378" ht="40.5" hidden="1" customHeight="1" x14ac:dyDescent="0.2">
      <c r="A412" s="362"/>
      <c r="B412" s="363"/>
      <c r="C412" s="356"/>
      <c r="D412" s="359"/>
      <c r="E412" s="356"/>
      <c r="F412" s="364"/>
      <c r="G412" s="275" t="s">
        <v>272</v>
      </c>
      <c r="H412" s="275" t="s">
        <v>273</v>
      </c>
      <c r="I412" s="162" t="s">
        <v>611</v>
      </c>
      <c r="J412" s="364"/>
      <c r="K412" s="364"/>
      <c r="L412" s="364"/>
      <c r="M412" s="364"/>
      <c r="N412" s="364"/>
      <c r="O412" s="365"/>
      <c r="P412" s="364"/>
      <c r="Q412" s="365"/>
      <c r="R412" s="365"/>
      <c r="S412" s="162"/>
      <c r="T412" s="334">
        <f t="shared" si="1676"/>
        <v>0</v>
      </c>
      <c r="U412" s="356"/>
      <c r="V412" s="356"/>
      <c r="W412" s="275"/>
      <c r="X412" s="364"/>
      <c r="Y412" s="368"/>
      <c r="Z412" s="335">
        <f t="shared" si="1679"/>
        <v>0</v>
      </c>
      <c r="AA412" s="275"/>
      <c r="AB412" s="275"/>
      <c r="AC412" s="368"/>
      <c r="AD412" s="356"/>
      <c r="AE412" s="336">
        <f t="shared" si="1682"/>
        <v>0</v>
      </c>
      <c r="AF412" s="275"/>
      <c r="AG412" s="275"/>
      <c r="AH412" s="368"/>
      <c r="AI412" s="356"/>
      <c r="AJ412" s="336">
        <f t="shared" si="1685"/>
        <v>0</v>
      </c>
      <c r="AK412" s="275"/>
      <c r="AL412" s="275"/>
      <c r="AM412" s="368"/>
      <c r="AN412" s="356"/>
      <c r="AO412" s="336">
        <f t="shared" si="1692"/>
        <v>0</v>
      </c>
      <c r="AP412" s="275"/>
      <c r="AQ412" s="356"/>
      <c r="AR412" s="356"/>
      <c r="AS412" s="357"/>
      <c r="AT412" s="358"/>
      <c r="AU412" s="359"/>
      <c r="AV412" s="359"/>
      <c r="AW412" s="275" t="s">
        <v>90</v>
      </c>
      <c r="AX412" s="275"/>
      <c r="AY412" s="159"/>
      <c r="AZ412" s="159"/>
      <c r="BA412" s="344"/>
      <c r="XAO412" s="314"/>
      <c r="XAP412" s="314"/>
      <c r="XAQ412" s="263"/>
      <c r="XAR412" s="312"/>
      <c r="XAS412" s="263"/>
      <c r="XAT412" s="314"/>
      <c r="XAU412" s="314"/>
      <c r="XAV412" s="314"/>
      <c r="XAW412" s="315"/>
      <c r="XAX412" s="314"/>
      <c r="XAY412" s="314"/>
      <c r="XAZ412" s="314"/>
      <c r="XBA412" s="314"/>
      <c r="XBB412" s="314"/>
      <c r="XBC412" s="314"/>
      <c r="XBD412" s="281"/>
      <c r="XBE412" s="316"/>
      <c r="XBF412" s="317"/>
      <c r="XBG412" s="314"/>
      <c r="XBH412" s="314"/>
      <c r="XBI412" s="314"/>
      <c r="XBJ412" s="314"/>
      <c r="XBK412" s="263"/>
      <c r="XBL412" s="312"/>
      <c r="XBM412" s="263"/>
      <c r="XBN412" s="314"/>
      <c r="XBO412" s="314"/>
      <c r="XBP412" s="314"/>
      <c r="XBQ412" s="315"/>
      <c r="XBR412" s="314"/>
      <c r="XBS412" s="314"/>
      <c r="XBT412" s="314"/>
      <c r="XBU412" s="314"/>
      <c r="XBV412" s="314"/>
      <c r="XBW412" s="281"/>
      <c r="XBX412" s="317"/>
      <c r="XBY412" s="314"/>
      <c r="XBZ412" s="314"/>
      <c r="XCA412" s="318"/>
      <c r="XCB412" s="312"/>
      <c r="XCC412" s="314"/>
      <c r="XCD412" s="314"/>
      <c r="XCE412" s="263"/>
      <c r="XCF412" s="312"/>
      <c r="XCG412" s="263"/>
      <c r="XCH412" s="314"/>
      <c r="XCI412" s="314"/>
      <c r="XCJ412" s="314"/>
      <c r="XCK412" s="315"/>
      <c r="XCL412" s="314"/>
      <c r="XCM412" s="314"/>
      <c r="XCN412" s="314"/>
      <c r="XCO412" s="314"/>
      <c r="XCP412" s="314"/>
      <c r="XCQ412" s="317"/>
      <c r="XCR412" s="314"/>
      <c r="XCS412" s="318"/>
      <c r="XCT412" s="286"/>
      <c r="XCW412" s="314"/>
      <c r="XCX412" s="314"/>
      <c r="XCY412" s="263"/>
      <c r="XCZ412" s="312"/>
      <c r="XDA412" s="263"/>
      <c r="XDB412" s="314"/>
      <c r="XDC412" s="314"/>
      <c r="XDD412" s="314"/>
      <c r="XDE412" s="315"/>
      <c r="XDF412" s="314"/>
      <c r="XDG412" s="314"/>
      <c r="XDH412" s="314"/>
      <c r="XDI412" s="314"/>
      <c r="XDJ412" s="314"/>
      <c r="XDK412" s="314"/>
      <c r="XDL412" s="286"/>
      <c r="XDQ412" s="314"/>
      <c r="XDR412" s="314"/>
      <c r="XDS412" s="263"/>
      <c r="XDT412" s="312"/>
      <c r="XDU412" s="263"/>
      <c r="XDV412" s="314"/>
      <c r="XDW412" s="314"/>
      <c r="XDX412" s="314"/>
      <c r="XDY412" s="315"/>
      <c r="XDZ412" s="314"/>
      <c r="XEA412" s="314"/>
      <c r="XEB412" s="314"/>
      <c r="XEC412" s="314"/>
      <c r="XED412" s="314"/>
      <c r="XEE412" s="286"/>
      <c r="XEK412" s="314"/>
      <c r="XEL412" s="314"/>
      <c r="XEM412" s="263"/>
      <c r="XEN412" s="312"/>
      <c r="XEO412" s="263"/>
      <c r="XEP412" s="314"/>
      <c r="XEQ412" s="314"/>
      <c r="XER412" s="314"/>
      <c r="XES412" s="315"/>
      <c r="XET412" s="314"/>
      <c r="XEU412" s="314"/>
      <c r="XEV412" s="314"/>
      <c r="XEW412" s="314"/>
      <c r="XEX412" s="314"/>
    </row>
    <row r="413" spans="1:53 16265:16378" ht="65.25" hidden="1" customHeight="1" x14ac:dyDescent="0.2">
      <c r="A413" s="362">
        <v>135</v>
      </c>
      <c r="B413" s="363" t="s">
        <v>563</v>
      </c>
      <c r="C413" s="356" t="str">
        <f>+VLOOKUP(B413,$A$770:$B$812,2,0)</f>
        <v>MARTA LEONOR MARULANDA ÁNGEL</v>
      </c>
      <c r="D413" s="359" t="s">
        <v>447</v>
      </c>
      <c r="E413" s="356" t="str">
        <f>IF(D413=$D$740,$E$740,IF(D413=$D$741,$E$741,IF(D413=$D$742,$E$742,IF(D413=$D$743,$E$743,IF(D413=$D$744,$E$744,IF(D413=$D$745,$E$745,IF(D413=$D$746,$E$746,IF(D413=$D$747,$E$747,IF(D413=$D$748,$E$748,IF(D413=$D$749,$E$749,IF(D413=VICERRECTORÍA_ACADÉMICA_,$BF$740,IF(D413=_VICERRECTORÍA_INVESTIGACIONES_INNOVACIÓN_Y_EXTENSIÓN_,$BF$741,IF(D413=PLANEACIÓN_,$BF$742,IF(D413=VICERRECTORÍA_ADMINISTRATIVA_FINANCIERA_,$BF$743,IF(D413=VICERRECTORÍA_RESPONSABILIDAD_SOCIAL_Y_BIENESTAR_UNIVERSITARIO_PDI,$BF$744)))))))))))))))</f>
        <v>Fomentar  y fortalecer la Creación, Gestión y transferencia del conocimiento.</v>
      </c>
      <c r="F413" s="364" t="s">
        <v>276</v>
      </c>
      <c r="G413" s="275" t="s">
        <v>271</v>
      </c>
      <c r="H413" s="275" t="s">
        <v>234</v>
      </c>
      <c r="I413" s="162" t="s">
        <v>2031</v>
      </c>
      <c r="J413" s="364" t="s">
        <v>108</v>
      </c>
      <c r="K413" s="364" t="s">
        <v>2032</v>
      </c>
      <c r="L413" s="364" t="s">
        <v>2033</v>
      </c>
      <c r="M413" s="364" t="s">
        <v>2034</v>
      </c>
      <c r="N413" s="364" t="s">
        <v>128</v>
      </c>
      <c r="O413" s="365">
        <f>IF(N413="ALTA",5,IF(N413="MEDIO ALTA",4,IF(N413="MEDIA",3,IF(N413="MEDIO BAJA",2,IF(N413="BAJA",1,0)))))</f>
        <v>1</v>
      </c>
      <c r="P413" s="364" t="s">
        <v>141</v>
      </c>
      <c r="Q413" s="365">
        <f>IF(P413="ALTO",5,IF(P413="MEDIO ALTO",4,IF(P413="MEDIO",3,IF(P413="MEDIO BAJO",2,IF(P413="BAJO",1,0)))))</f>
        <v>3</v>
      </c>
      <c r="R413" s="365">
        <f>Q413*O413</f>
        <v>3</v>
      </c>
      <c r="S413" s="162" t="s">
        <v>398</v>
      </c>
      <c r="T413" s="334">
        <f t="shared" si="1676"/>
        <v>4</v>
      </c>
      <c r="U413" s="356">
        <f t="shared" si="1695"/>
        <v>2</v>
      </c>
      <c r="V413" s="356">
        <f t="shared" si="1611"/>
        <v>1.2</v>
      </c>
      <c r="W413" s="275" t="s">
        <v>2035</v>
      </c>
      <c r="X413" s="364">
        <f>IF(S413="No_existen",5*$X$10,Y413*$X$10)</f>
        <v>0.2</v>
      </c>
      <c r="Y413" s="368">
        <f t="shared" ref="Y413" si="1756">ROUND(AVERAGEIF(Z413:Z415,"&gt;0"),0)</f>
        <v>4</v>
      </c>
      <c r="Z413" s="335">
        <f t="shared" si="1679"/>
        <v>4</v>
      </c>
      <c r="AA413" s="275" t="s">
        <v>330</v>
      </c>
      <c r="AB413" s="275"/>
      <c r="AC413" s="368">
        <f t="shared" ref="AC413" si="1757">IF(S413="No_existen",5*$AC$10,AD413*$AC$10)</f>
        <v>0.15</v>
      </c>
      <c r="AD413" s="356">
        <f t="shared" ref="AD413" si="1758">ROUND(AVERAGEIF(AE413:AE415,"&gt;0"),0)</f>
        <v>1</v>
      </c>
      <c r="AE413" s="336">
        <f t="shared" si="1682"/>
        <v>1</v>
      </c>
      <c r="AF413" s="275" t="s">
        <v>307</v>
      </c>
      <c r="AG413" s="275" t="s">
        <v>2036</v>
      </c>
      <c r="AH413" s="368">
        <f t="shared" ref="AH413" si="1759">IF(S413="No_existen",5*$AH$10,AI413*$AH$10)</f>
        <v>0.1</v>
      </c>
      <c r="AI413" s="356">
        <f t="shared" ref="AI413" si="1760">ROUND(AVERAGEIF(AJ413:AJ415,"&gt;0"),0)</f>
        <v>1</v>
      </c>
      <c r="AJ413" s="336">
        <f t="shared" si="1685"/>
        <v>1</v>
      </c>
      <c r="AK413" s="275" t="s">
        <v>304</v>
      </c>
      <c r="AL413" s="275" t="s">
        <v>312</v>
      </c>
      <c r="AM413" s="368">
        <f t="shared" ref="AM413" si="1761">IF(S413="No_existen",5*$AM$10,AN413*$AM$10)</f>
        <v>0.1</v>
      </c>
      <c r="AN413" s="356">
        <f t="shared" ref="AN413" si="1762">ROUND(AVERAGEIF(AO413:AO415,"&gt;0"),0)</f>
        <v>1</v>
      </c>
      <c r="AO413" s="336">
        <f t="shared" si="1692"/>
        <v>1</v>
      </c>
      <c r="AP413" s="275" t="s">
        <v>592</v>
      </c>
      <c r="AQ413" s="356">
        <f t="shared" ref="AQ413" si="1763">ROUND(AVERAGE(U413,Y413,AD413,AI413,AN413),0)</f>
        <v>2</v>
      </c>
      <c r="AR413" s="356" t="str">
        <f t="shared" ref="AR413" si="1764">IF(AQ413&lt;1.5,"FUERTE",IF(AND(AQ413&gt;=1.5,AQ413&lt;2.5),"ACEPTABLE",IF(AQ413&gt;=5,"INEXISTENTE","DÉBIL")))</f>
        <v>ACEPTABLE</v>
      </c>
      <c r="AS413" s="357">
        <f t="shared" ref="AS413" si="1765">IF(R413=0,0,ROUND((R413*AQ413),0))</f>
        <v>6</v>
      </c>
      <c r="AT413" s="358" t="str">
        <f t="shared" ref="AT413" si="1766">IF(AS413&gt;=36,"GRAVE", IF(AS413&lt;=10, "LEVE", "MODERADO"))</f>
        <v>LEVE</v>
      </c>
      <c r="AU413" s="366" t="s">
        <v>2037</v>
      </c>
      <c r="AV413" s="371">
        <v>1</v>
      </c>
      <c r="AW413" s="275" t="s">
        <v>90</v>
      </c>
      <c r="AX413" s="275"/>
      <c r="AY413" s="159"/>
      <c r="AZ413" s="159"/>
      <c r="BA413" s="344"/>
      <c r="XAO413" s="314"/>
      <c r="XAP413" s="314"/>
      <c r="XAQ413" s="263"/>
      <c r="XAR413" s="312"/>
      <c r="XAS413" s="263"/>
      <c r="XAT413" s="314"/>
      <c r="XAU413" s="314"/>
      <c r="XAV413" s="314"/>
      <c r="XAW413" s="315"/>
      <c r="XAX413" s="314"/>
      <c r="XAY413" s="314"/>
      <c r="XAZ413" s="314"/>
      <c r="XBA413" s="314"/>
      <c r="XBB413" s="314"/>
      <c r="XBC413" s="314"/>
      <c r="XBD413" s="281"/>
      <c r="XBE413" s="316"/>
      <c r="XBF413" s="317"/>
      <c r="XBG413" s="314"/>
      <c r="XBH413" s="314"/>
      <c r="XBI413" s="314"/>
      <c r="XBJ413" s="314"/>
      <c r="XBK413" s="263"/>
      <c r="XBL413" s="312"/>
      <c r="XBM413" s="263"/>
      <c r="XBN413" s="314"/>
      <c r="XBO413" s="314"/>
      <c r="XBP413" s="314"/>
      <c r="XBQ413" s="315"/>
      <c r="XBR413" s="314"/>
      <c r="XBS413" s="314"/>
      <c r="XBT413" s="314"/>
      <c r="XBU413" s="314"/>
      <c r="XBV413" s="314"/>
      <c r="XBW413" s="281"/>
      <c r="XBX413" s="317"/>
      <c r="XBY413" s="314"/>
      <c r="XBZ413" s="314"/>
      <c r="XCA413" s="318"/>
      <c r="XCB413" s="312"/>
      <c r="XCC413" s="314"/>
      <c r="XCD413" s="314"/>
      <c r="XCE413" s="263"/>
      <c r="XCF413" s="312"/>
      <c r="XCG413" s="263"/>
      <c r="XCH413" s="314"/>
      <c r="XCI413" s="314"/>
      <c r="XCJ413" s="314"/>
      <c r="XCK413" s="315"/>
      <c r="XCL413" s="314"/>
      <c r="XCM413" s="314"/>
      <c r="XCN413" s="314"/>
      <c r="XCO413" s="314"/>
      <c r="XCP413" s="314"/>
      <c r="XCQ413" s="317"/>
      <c r="XCR413" s="314"/>
      <c r="XCS413" s="318"/>
      <c r="XCT413" s="286"/>
      <c r="XCW413" s="314"/>
      <c r="XCX413" s="314"/>
      <c r="XCY413" s="263"/>
      <c r="XCZ413" s="312"/>
      <c r="XDA413" s="263"/>
      <c r="XDB413" s="314"/>
      <c r="XDC413" s="314"/>
      <c r="XDD413" s="314"/>
      <c r="XDE413" s="315"/>
      <c r="XDF413" s="314"/>
      <c r="XDG413" s="314"/>
      <c r="XDH413" s="314"/>
      <c r="XDI413" s="314"/>
      <c r="XDJ413" s="314"/>
      <c r="XDK413" s="314"/>
      <c r="XDL413" s="286"/>
      <c r="XDQ413" s="314"/>
      <c r="XDR413" s="314"/>
      <c r="XDS413" s="263"/>
      <c r="XDT413" s="312"/>
      <c r="XDU413" s="263"/>
      <c r="XDV413" s="314"/>
      <c r="XDW413" s="314"/>
      <c r="XDX413" s="314"/>
      <c r="XDY413" s="315"/>
      <c r="XDZ413" s="314"/>
      <c r="XEA413" s="314"/>
      <c r="XEB413" s="314"/>
      <c r="XEC413" s="314"/>
      <c r="XED413" s="314"/>
      <c r="XEE413" s="286"/>
      <c r="XEK413" s="314"/>
      <c r="XEL413" s="314"/>
      <c r="XEM413" s="263"/>
      <c r="XEN413" s="312"/>
      <c r="XEO413" s="263"/>
      <c r="XEP413" s="314"/>
      <c r="XEQ413" s="314"/>
      <c r="XER413" s="314"/>
      <c r="XES413" s="315"/>
      <c r="XET413" s="314"/>
      <c r="XEU413" s="314"/>
      <c r="XEV413" s="314"/>
      <c r="XEW413" s="314"/>
      <c r="XEX413" s="314"/>
    </row>
    <row r="414" spans="1:53 16265:16378" ht="40.5" hidden="1" customHeight="1" x14ac:dyDescent="0.2">
      <c r="A414" s="362"/>
      <c r="B414" s="363"/>
      <c r="C414" s="356"/>
      <c r="D414" s="359"/>
      <c r="E414" s="356"/>
      <c r="F414" s="364"/>
      <c r="G414" s="275"/>
      <c r="H414" s="275"/>
      <c r="I414" s="163"/>
      <c r="J414" s="364"/>
      <c r="K414" s="364"/>
      <c r="L414" s="364"/>
      <c r="M414" s="364"/>
      <c r="N414" s="364"/>
      <c r="O414" s="365"/>
      <c r="P414" s="364"/>
      <c r="Q414" s="365"/>
      <c r="R414" s="365"/>
      <c r="S414" s="162" t="s">
        <v>327</v>
      </c>
      <c r="T414" s="334">
        <f t="shared" si="1676"/>
        <v>1</v>
      </c>
      <c r="U414" s="356"/>
      <c r="V414" s="356"/>
      <c r="W414" s="275" t="s">
        <v>2038</v>
      </c>
      <c r="X414" s="364"/>
      <c r="Y414" s="368"/>
      <c r="Z414" s="335">
        <f t="shared" si="1679"/>
        <v>4</v>
      </c>
      <c r="AA414" s="275" t="s">
        <v>330</v>
      </c>
      <c r="AB414" s="275"/>
      <c r="AC414" s="368"/>
      <c r="AD414" s="356"/>
      <c r="AE414" s="336">
        <f t="shared" si="1682"/>
        <v>1</v>
      </c>
      <c r="AF414" s="275" t="s">
        <v>307</v>
      </c>
      <c r="AG414" s="275" t="s">
        <v>2039</v>
      </c>
      <c r="AH414" s="368"/>
      <c r="AI414" s="356"/>
      <c r="AJ414" s="336">
        <f t="shared" si="1685"/>
        <v>1</v>
      </c>
      <c r="AK414" s="275" t="s">
        <v>304</v>
      </c>
      <c r="AL414" s="275" t="s">
        <v>311</v>
      </c>
      <c r="AM414" s="368"/>
      <c r="AN414" s="356"/>
      <c r="AO414" s="336">
        <f t="shared" si="1692"/>
        <v>1</v>
      </c>
      <c r="AP414" s="275" t="s">
        <v>592</v>
      </c>
      <c r="AQ414" s="356"/>
      <c r="AR414" s="356"/>
      <c r="AS414" s="357"/>
      <c r="AT414" s="358"/>
      <c r="AU414" s="366"/>
      <c r="AV414" s="371"/>
      <c r="AW414" s="275" t="s">
        <v>90</v>
      </c>
      <c r="AX414" s="275"/>
      <c r="AY414" s="159"/>
      <c r="AZ414" s="159"/>
      <c r="BA414" s="344"/>
      <c r="XAO414" s="314"/>
      <c r="XAP414" s="314"/>
      <c r="XAQ414" s="263"/>
      <c r="XAR414" s="312"/>
      <c r="XAS414" s="263"/>
      <c r="XAT414" s="314"/>
      <c r="XAU414" s="314"/>
      <c r="XAV414" s="314"/>
      <c r="XAW414" s="315"/>
      <c r="XAX414" s="314"/>
      <c r="XAY414" s="314"/>
      <c r="XAZ414" s="314"/>
      <c r="XBA414" s="314"/>
      <c r="XBB414" s="314"/>
      <c r="XBC414" s="314"/>
      <c r="XBD414" s="281"/>
      <c r="XBE414" s="316"/>
      <c r="XBF414" s="317"/>
      <c r="XBG414" s="314"/>
      <c r="XBH414" s="314"/>
      <c r="XBI414" s="314"/>
      <c r="XBJ414" s="314"/>
      <c r="XBK414" s="263"/>
      <c r="XBL414" s="312"/>
      <c r="XBM414" s="263"/>
      <c r="XBN414" s="314"/>
      <c r="XBO414" s="314"/>
      <c r="XBP414" s="314"/>
      <c r="XBQ414" s="315"/>
      <c r="XBR414" s="314"/>
      <c r="XBS414" s="314"/>
      <c r="XBT414" s="314"/>
      <c r="XBU414" s="314"/>
      <c r="XBV414" s="314"/>
      <c r="XBW414" s="281"/>
      <c r="XBX414" s="317"/>
      <c r="XBY414" s="314"/>
      <c r="XBZ414" s="314"/>
      <c r="XCA414" s="318"/>
      <c r="XCB414" s="312"/>
      <c r="XCC414" s="314"/>
      <c r="XCD414" s="314"/>
      <c r="XCE414" s="263"/>
      <c r="XCF414" s="312"/>
      <c r="XCG414" s="263"/>
      <c r="XCH414" s="314"/>
      <c r="XCI414" s="314"/>
      <c r="XCJ414" s="314"/>
      <c r="XCK414" s="315"/>
      <c r="XCL414" s="314"/>
      <c r="XCM414" s="314"/>
      <c r="XCN414" s="314"/>
      <c r="XCO414" s="314"/>
      <c r="XCP414" s="314"/>
      <c r="XCQ414" s="317"/>
      <c r="XCR414" s="314"/>
      <c r="XCS414" s="318"/>
      <c r="XCT414" s="286"/>
      <c r="XCW414" s="314"/>
      <c r="XCX414" s="314"/>
      <c r="XCY414" s="263"/>
      <c r="XCZ414" s="312"/>
      <c r="XDA414" s="263"/>
      <c r="XDB414" s="314"/>
      <c r="XDC414" s="314"/>
      <c r="XDD414" s="314"/>
      <c r="XDE414" s="315"/>
      <c r="XDF414" s="314"/>
      <c r="XDG414" s="314"/>
      <c r="XDH414" s="314"/>
      <c r="XDI414" s="314"/>
      <c r="XDJ414" s="314"/>
      <c r="XDK414" s="314"/>
      <c r="XDL414" s="286"/>
      <c r="XDQ414" s="314"/>
      <c r="XDR414" s="314"/>
      <c r="XDS414" s="263"/>
      <c r="XDT414" s="312"/>
      <c r="XDU414" s="263"/>
      <c r="XDV414" s="314"/>
      <c r="XDW414" s="314"/>
      <c r="XDX414" s="314"/>
      <c r="XDY414" s="315"/>
      <c r="XDZ414" s="314"/>
      <c r="XEA414" s="314"/>
      <c r="XEB414" s="314"/>
      <c r="XEC414" s="314"/>
      <c r="XED414" s="314"/>
      <c r="XEE414" s="286"/>
      <c r="XEK414" s="314"/>
      <c r="XEL414" s="314"/>
      <c r="XEM414" s="263"/>
      <c r="XEN414" s="312"/>
      <c r="XEO414" s="263"/>
      <c r="XEP414" s="314"/>
      <c r="XEQ414" s="314"/>
      <c r="XER414" s="314"/>
      <c r="XES414" s="315"/>
      <c r="XET414" s="314"/>
      <c r="XEU414" s="314"/>
      <c r="XEV414" s="314"/>
      <c r="XEW414" s="314"/>
      <c r="XEX414" s="314"/>
    </row>
    <row r="415" spans="1:53 16265:16378" ht="40.5" hidden="1" customHeight="1" x14ac:dyDescent="0.2">
      <c r="A415" s="362"/>
      <c r="B415" s="363"/>
      <c r="C415" s="356"/>
      <c r="D415" s="359"/>
      <c r="E415" s="356"/>
      <c r="F415" s="364"/>
      <c r="G415" s="275"/>
      <c r="H415" s="275"/>
      <c r="I415" s="275"/>
      <c r="J415" s="364"/>
      <c r="K415" s="364"/>
      <c r="L415" s="364"/>
      <c r="M415" s="364"/>
      <c r="N415" s="364"/>
      <c r="O415" s="365"/>
      <c r="P415" s="364"/>
      <c r="Q415" s="365"/>
      <c r="R415" s="365"/>
      <c r="S415" s="162" t="s">
        <v>327</v>
      </c>
      <c r="T415" s="334">
        <f t="shared" si="1676"/>
        <v>1</v>
      </c>
      <c r="U415" s="356"/>
      <c r="V415" s="356"/>
      <c r="W415" s="275" t="s">
        <v>2040</v>
      </c>
      <c r="X415" s="364"/>
      <c r="Y415" s="368"/>
      <c r="Z415" s="335">
        <f t="shared" si="1679"/>
        <v>4</v>
      </c>
      <c r="AA415" s="275" t="s">
        <v>330</v>
      </c>
      <c r="AB415" s="275"/>
      <c r="AC415" s="368"/>
      <c r="AD415" s="356"/>
      <c r="AE415" s="336">
        <f t="shared" si="1682"/>
        <v>1</v>
      </c>
      <c r="AF415" s="275" t="s">
        <v>307</v>
      </c>
      <c r="AG415" s="275" t="s">
        <v>2039</v>
      </c>
      <c r="AH415" s="368"/>
      <c r="AI415" s="356"/>
      <c r="AJ415" s="336">
        <f t="shared" si="1685"/>
        <v>1</v>
      </c>
      <c r="AK415" s="275" t="s">
        <v>304</v>
      </c>
      <c r="AL415" s="275" t="s">
        <v>318</v>
      </c>
      <c r="AM415" s="368"/>
      <c r="AN415" s="356"/>
      <c r="AO415" s="336">
        <f t="shared" si="1692"/>
        <v>1</v>
      </c>
      <c r="AP415" s="275" t="s">
        <v>592</v>
      </c>
      <c r="AQ415" s="356"/>
      <c r="AR415" s="356"/>
      <c r="AS415" s="357"/>
      <c r="AT415" s="358"/>
      <c r="AU415" s="366"/>
      <c r="AV415" s="371"/>
      <c r="AW415" s="275" t="s">
        <v>90</v>
      </c>
      <c r="AX415" s="275"/>
      <c r="AY415" s="159"/>
      <c r="AZ415" s="159"/>
      <c r="BA415" s="344"/>
      <c r="XAO415" s="314"/>
      <c r="XAP415" s="314"/>
      <c r="XAQ415" s="263"/>
      <c r="XAR415" s="312"/>
      <c r="XAS415" s="263"/>
      <c r="XAT415" s="314"/>
      <c r="XAU415" s="314"/>
      <c r="XAV415" s="314"/>
      <c r="XAW415" s="315"/>
      <c r="XAX415" s="314"/>
      <c r="XAY415" s="314"/>
      <c r="XAZ415" s="314"/>
      <c r="XBA415" s="314"/>
      <c r="XBB415" s="314"/>
      <c r="XBC415" s="314"/>
      <c r="XBD415" s="281"/>
      <c r="XBE415" s="316"/>
      <c r="XBF415" s="317"/>
      <c r="XBG415" s="314"/>
      <c r="XBH415" s="314"/>
      <c r="XBI415" s="314"/>
      <c r="XBJ415" s="314"/>
      <c r="XBK415" s="263"/>
      <c r="XBL415" s="312"/>
      <c r="XBM415" s="263"/>
      <c r="XBN415" s="314"/>
      <c r="XBO415" s="314"/>
      <c r="XBP415" s="314"/>
      <c r="XBQ415" s="315"/>
      <c r="XBR415" s="314"/>
      <c r="XBS415" s="314"/>
      <c r="XBT415" s="314"/>
      <c r="XBU415" s="314"/>
      <c r="XBV415" s="314"/>
      <c r="XBW415" s="281"/>
      <c r="XBX415" s="317"/>
      <c r="XBY415" s="314"/>
      <c r="XBZ415" s="314"/>
      <c r="XCA415" s="318"/>
      <c r="XCB415" s="312"/>
      <c r="XCC415" s="314"/>
      <c r="XCD415" s="314"/>
      <c r="XCE415" s="263"/>
      <c r="XCF415" s="312"/>
      <c r="XCG415" s="263"/>
      <c r="XCH415" s="314"/>
      <c r="XCI415" s="314"/>
      <c r="XCJ415" s="314"/>
      <c r="XCK415" s="315"/>
      <c r="XCL415" s="314"/>
      <c r="XCM415" s="314"/>
      <c r="XCN415" s="314"/>
      <c r="XCO415" s="314"/>
      <c r="XCP415" s="314"/>
      <c r="XCQ415" s="317"/>
      <c r="XCR415" s="314"/>
      <c r="XCS415" s="318"/>
      <c r="XCT415" s="286"/>
      <c r="XCW415" s="314"/>
      <c r="XCX415" s="314"/>
      <c r="XCY415" s="263"/>
      <c r="XCZ415" s="312"/>
      <c r="XDA415" s="263"/>
      <c r="XDB415" s="314"/>
      <c r="XDC415" s="314"/>
      <c r="XDD415" s="314"/>
      <c r="XDE415" s="315"/>
      <c r="XDF415" s="314"/>
      <c r="XDG415" s="314"/>
      <c r="XDH415" s="314"/>
      <c r="XDI415" s="314"/>
      <c r="XDJ415" s="314"/>
      <c r="XDK415" s="314"/>
      <c r="XDL415" s="286"/>
      <c r="XDQ415" s="314"/>
      <c r="XDR415" s="314"/>
      <c r="XDS415" s="263"/>
      <c r="XDT415" s="312"/>
      <c r="XDU415" s="263"/>
      <c r="XDV415" s="314"/>
      <c r="XDW415" s="314"/>
      <c r="XDX415" s="314"/>
      <c r="XDY415" s="315"/>
      <c r="XDZ415" s="314"/>
      <c r="XEA415" s="314"/>
      <c r="XEB415" s="314"/>
      <c r="XEC415" s="314"/>
      <c r="XED415" s="314"/>
      <c r="XEE415" s="286"/>
      <c r="XEK415" s="314"/>
      <c r="XEL415" s="314"/>
      <c r="XEM415" s="263"/>
      <c r="XEN415" s="312"/>
      <c r="XEO415" s="263"/>
      <c r="XEP415" s="314"/>
      <c r="XEQ415" s="314"/>
      <c r="XER415" s="314"/>
      <c r="XES415" s="315"/>
      <c r="XET415" s="314"/>
      <c r="XEU415" s="314"/>
      <c r="XEV415" s="314"/>
      <c r="XEW415" s="314"/>
      <c r="XEX415" s="314"/>
    </row>
    <row r="416" spans="1:53 16265:16378" ht="65.25" hidden="1" customHeight="1" x14ac:dyDescent="0.2">
      <c r="A416" s="362">
        <v>136</v>
      </c>
      <c r="B416" s="363" t="s">
        <v>563</v>
      </c>
      <c r="C416" s="356" t="str">
        <f>+VLOOKUP(B416,$A$770:$B$812,2,0)</f>
        <v>MARTA LEONOR MARULANDA ÁNGEL</v>
      </c>
      <c r="D416" s="359" t="s">
        <v>447</v>
      </c>
      <c r="E416" s="356" t="str">
        <f>IF(D416=$D$740,$E$740,IF(D416=$D$741,$E$741,IF(D416=$D$742,$E$742,IF(D416=$D$743,$E$743,IF(D416=$D$744,$E$744,IF(D416=$D$745,$E$745,IF(D416=$D$746,$E$746,IF(D416=$D$747,$E$747,IF(D416=$D$748,$E$748,IF(D416=$D$749,$E$749,IF(D416=VICERRECTORÍA_ACADÉMICA_,$BF$740,IF(D416=_VICERRECTORÍA_INVESTIGACIONES_INNOVACIÓN_Y_EXTENSIÓN_,$BF$741,IF(D416=PLANEACIÓN_,$BF$742,IF(D416=VICERRECTORÍA_ADMINISTRATIVA_FINANCIERA_,$BF$743,IF(D416=VICERRECTORÍA_RESPONSABILIDAD_SOCIAL_Y_BIENESTAR_UNIVERSITARIO_PDI,$BF$744)))))))))))))))</f>
        <v>Fomentar  y fortalecer la Creación, Gestión y transferencia del conocimiento.</v>
      </c>
      <c r="F416" s="364" t="s">
        <v>275</v>
      </c>
      <c r="G416" s="275" t="s">
        <v>272</v>
      </c>
      <c r="H416" s="275" t="s">
        <v>273</v>
      </c>
      <c r="I416" s="275" t="s">
        <v>568</v>
      </c>
      <c r="J416" s="364" t="s">
        <v>108</v>
      </c>
      <c r="K416" s="364" t="s">
        <v>571</v>
      </c>
      <c r="L416" s="364" t="s">
        <v>572</v>
      </c>
      <c r="M416" s="364" t="s">
        <v>573</v>
      </c>
      <c r="N416" s="364" t="s">
        <v>128</v>
      </c>
      <c r="O416" s="365">
        <f>IF(N416="ALTA",5,IF(N416="MEDIO ALTA",4,IF(N416="MEDIA",3,IF(N416="MEDIO BAJA",2,IF(N416="BAJA",1,0)))))</f>
        <v>1</v>
      </c>
      <c r="P416" s="364" t="s">
        <v>141</v>
      </c>
      <c r="Q416" s="365">
        <f>IF(P416="ALTO",5,IF(P416="MEDIO ALTO",4,IF(P416="MEDIO",3,IF(P416="MEDIO BAJO",2,IF(P416="BAJO",1,0)))))</f>
        <v>3</v>
      </c>
      <c r="R416" s="365">
        <f>Q416*O416</f>
        <v>3</v>
      </c>
      <c r="S416" s="162" t="s">
        <v>327</v>
      </c>
      <c r="T416" s="334">
        <f t="shared" si="1676"/>
        <v>1</v>
      </c>
      <c r="U416" s="356">
        <f t="shared" si="1695"/>
        <v>1</v>
      </c>
      <c r="V416" s="356">
        <f t="shared" si="1611"/>
        <v>0.6</v>
      </c>
      <c r="W416" s="275" t="s">
        <v>584</v>
      </c>
      <c r="X416" s="364">
        <f>IF(S416="No_existen",5*$X$10,Y416*$X$10)</f>
        <v>0.2</v>
      </c>
      <c r="Y416" s="368">
        <f t="shared" ref="Y416" si="1767">ROUND(AVERAGEIF(Z416:Z418,"&gt;0"),0)</f>
        <v>4</v>
      </c>
      <c r="Z416" s="335">
        <f t="shared" si="1679"/>
        <v>4</v>
      </c>
      <c r="AA416" s="275" t="s">
        <v>330</v>
      </c>
      <c r="AB416" s="275"/>
      <c r="AC416" s="368">
        <f t="shared" ref="AC416" si="1768">IF(S416="No_existen",5*$AC$10,AD416*$AC$10)</f>
        <v>0.15</v>
      </c>
      <c r="AD416" s="356">
        <f t="shared" ref="AD416" si="1769">ROUND(AVERAGEIF(AE416:AE418,"&gt;0"),0)</f>
        <v>1</v>
      </c>
      <c r="AE416" s="336">
        <f t="shared" si="1682"/>
        <v>1</v>
      </c>
      <c r="AF416" s="275" t="s">
        <v>307</v>
      </c>
      <c r="AG416" s="275" t="s">
        <v>590</v>
      </c>
      <c r="AH416" s="368">
        <f t="shared" ref="AH416" si="1770">IF(S416="No_existen",5*$AH$10,AI416*$AH$10)</f>
        <v>0.1</v>
      </c>
      <c r="AI416" s="356">
        <f t="shared" ref="AI416" si="1771">ROUND(AVERAGEIF(AJ416:AJ418,"&gt;0"),0)</f>
        <v>1</v>
      </c>
      <c r="AJ416" s="336">
        <f t="shared" si="1685"/>
        <v>1</v>
      </c>
      <c r="AK416" s="275" t="s">
        <v>304</v>
      </c>
      <c r="AL416" s="275" t="s">
        <v>315</v>
      </c>
      <c r="AM416" s="368">
        <f t="shared" ref="AM416" si="1772">IF(S416="No_existen",5*$AM$10,AN416*$AM$10)</f>
        <v>0.2</v>
      </c>
      <c r="AN416" s="356">
        <f t="shared" ref="AN416" si="1773">ROUND(AVERAGEIF(AO416:AO418,"&gt;0"),0)</f>
        <v>2</v>
      </c>
      <c r="AO416" s="336">
        <f t="shared" si="1692"/>
        <v>1</v>
      </c>
      <c r="AP416" s="275" t="s">
        <v>592</v>
      </c>
      <c r="AQ416" s="356">
        <f t="shared" ref="AQ416" si="1774">ROUND(AVERAGE(U416,Y416,AD416,AI416,AN416),0)</f>
        <v>2</v>
      </c>
      <c r="AR416" s="356" t="str">
        <f t="shared" ref="AR416" si="1775">IF(AQ416&lt;1.5,"FUERTE",IF(AND(AQ416&gt;=1.5,AQ416&lt;2.5),"ACEPTABLE",IF(AQ416&gt;=5,"INEXISTENTE","DÉBIL")))</f>
        <v>ACEPTABLE</v>
      </c>
      <c r="AS416" s="357">
        <f t="shared" ref="AS416" si="1776">IF(R416=0,0,ROUND((R416*AQ416),0))</f>
        <v>6</v>
      </c>
      <c r="AT416" s="358" t="str">
        <f t="shared" ref="AT416" si="1777">IF(AS416&gt;=36,"GRAVE", IF(AS416&lt;=10, "LEVE", "MODERADO"))</f>
        <v>LEVE</v>
      </c>
      <c r="AU416" s="366" t="s">
        <v>594</v>
      </c>
      <c r="AV416" s="366">
        <v>1</v>
      </c>
      <c r="AW416" s="275" t="s">
        <v>90</v>
      </c>
      <c r="AX416" s="275"/>
      <c r="AY416" s="159"/>
      <c r="AZ416" s="159"/>
      <c r="BA416" s="344"/>
      <c r="XAO416" s="314"/>
      <c r="XAP416" s="314"/>
      <c r="XAQ416" s="263"/>
      <c r="XAR416" s="312"/>
      <c r="XAS416" s="263"/>
      <c r="XAT416" s="314"/>
      <c r="XAU416" s="314"/>
      <c r="XAV416" s="314"/>
      <c r="XAW416" s="315"/>
      <c r="XAX416" s="314"/>
      <c r="XAY416" s="314"/>
      <c r="XAZ416" s="314"/>
      <c r="XBA416" s="314"/>
      <c r="XBB416" s="314"/>
      <c r="XBC416" s="314"/>
      <c r="XBD416" s="281"/>
      <c r="XBE416" s="316"/>
      <c r="XBF416" s="317"/>
      <c r="XBG416" s="314"/>
      <c r="XBH416" s="314"/>
      <c r="XBI416" s="314"/>
      <c r="XBJ416" s="314"/>
      <c r="XBK416" s="263"/>
      <c r="XBL416" s="312"/>
      <c r="XBM416" s="263"/>
      <c r="XBN416" s="314"/>
      <c r="XBO416" s="314"/>
      <c r="XBP416" s="314"/>
      <c r="XBQ416" s="315"/>
      <c r="XBR416" s="314"/>
      <c r="XBS416" s="314"/>
      <c r="XBT416" s="314"/>
      <c r="XBU416" s="314"/>
      <c r="XBV416" s="314"/>
      <c r="XBW416" s="281"/>
      <c r="XBX416" s="317"/>
      <c r="XBY416" s="314"/>
      <c r="XBZ416" s="314"/>
      <c r="XCA416" s="318"/>
      <c r="XCB416" s="312"/>
      <c r="XCC416" s="314"/>
      <c r="XCD416" s="314"/>
      <c r="XCE416" s="263"/>
      <c r="XCF416" s="312"/>
      <c r="XCG416" s="263"/>
      <c r="XCH416" s="314"/>
      <c r="XCI416" s="314"/>
      <c r="XCJ416" s="314"/>
      <c r="XCK416" s="315"/>
      <c r="XCL416" s="314"/>
      <c r="XCM416" s="314"/>
      <c r="XCN416" s="314"/>
      <c r="XCO416" s="314"/>
      <c r="XCP416" s="314"/>
      <c r="XCQ416" s="317"/>
      <c r="XCR416" s="314"/>
      <c r="XCS416" s="318"/>
      <c r="XCT416" s="286"/>
      <c r="XCW416" s="314"/>
      <c r="XCX416" s="314"/>
      <c r="XCY416" s="263"/>
      <c r="XCZ416" s="312"/>
      <c r="XDA416" s="263"/>
      <c r="XDB416" s="314"/>
      <c r="XDC416" s="314"/>
      <c r="XDD416" s="314"/>
      <c r="XDE416" s="315"/>
      <c r="XDF416" s="314"/>
      <c r="XDG416" s="314"/>
      <c r="XDH416" s="314"/>
      <c r="XDI416" s="314"/>
      <c r="XDJ416" s="314"/>
      <c r="XDK416" s="314"/>
      <c r="XDL416" s="286"/>
      <c r="XDQ416" s="314"/>
      <c r="XDR416" s="314"/>
      <c r="XDS416" s="263"/>
      <c r="XDT416" s="312"/>
      <c r="XDU416" s="263"/>
      <c r="XDV416" s="314"/>
      <c r="XDW416" s="314"/>
      <c r="XDX416" s="314"/>
      <c r="XDY416" s="315"/>
      <c r="XDZ416" s="314"/>
      <c r="XEA416" s="314"/>
      <c r="XEB416" s="314"/>
      <c r="XEC416" s="314"/>
      <c r="XED416" s="314"/>
      <c r="XEE416" s="286"/>
      <c r="XEK416" s="314"/>
      <c r="XEL416" s="314"/>
      <c r="XEM416" s="263"/>
      <c r="XEN416" s="312"/>
      <c r="XEO416" s="263"/>
      <c r="XEP416" s="314"/>
      <c r="XEQ416" s="314"/>
      <c r="XER416" s="314"/>
      <c r="XES416" s="315"/>
      <c r="XET416" s="314"/>
      <c r="XEU416" s="314"/>
      <c r="XEV416" s="314"/>
      <c r="XEW416" s="314"/>
      <c r="XEX416" s="314"/>
    </row>
    <row r="417" spans="1:53 16265:16378" ht="40.5" hidden="1" customHeight="1" x14ac:dyDescent="0.2">
      <c r="A417" s="362"/>
      <c r="B417" s="363"/>
      <c r="C417" s="356"/>
      <c r="D417" s="359"/>
      <c r="E417" s="356"/>
      <c r="F417" s="364"/>
      <c r="G417" s="275" t="s">
        <v>272</v>
      </c>
      <c r="H417" s="275" t="s">
        <v>41</v>
      </c>
      <c r="I417" s="275" t="s">
        <v>569</v>
      </c>
      <c r="J417" s="364"/>
      <c r="K417" s="364"/>
      <c r="L417" s="364"/>
      <c r="M417" s="364"/>
      <c r="N417" s="364"/>
      <c r="O417" s="365"/>
      <c r="P417" s="364"/>
      <c r="Q417" s="365"/>
      <c r="R417" s="365"/>
      <c r="S417" s="162" t="s">
        <v>327</v>
      </c>
      <c r="T417" s="334">
        <f t="shared" si="1676"/>
        <v>1</v>
      </c>
      <c r="U417" s="356"/>
      <c r="V417" s="356"/>
      <c r="W417" s="275" t="s">
        <v>585</v>
      </c>
      <c r="X417" s="364"/>
      <c r="Y417" s="368"/>
      <c r="Z417" s="335">
        <f t="shared" si="1679"/>
        <v>4</v>
      </c>
      <c r="AA417" s="275" t="s">
        <v>330</v>
      </c>
      <c r="AB417" s="275"/>
      <c r="AC417" s="368"/>
      <c r="AD417" s="356"/>
      <c r="AE417" s="336">
        <f t="shared" si="1682"/>
        <v>1</v>
      </c>
      <c r="AF417" s="275" t="s">
        <v>307</v>
      </c>
      <c r="AG417" s="275" t="s">
        <v>591</v>
      </c>
      <c r="AH417" s="368"/>
      <c r="AI417" s="356"/>
      <c r="AJ417" s="336">
        <f t="shared" si="1685"/>
        <v>1</v>
      </c>
      <c r="AK417" s="275" t="s">
        <v>304</v>
      </c>
      <c r="AL417" s="275" t="s">
        <v>315</v>
      </c>
      <c r="AM417" s="368"/>
      <c r="AN417" s="356"/>
      <c r="AO417" s="336">
        <f t="shared" si="1692"/>
        <v>1</v>
      </c>
      <c r="AP417" s="275" t="s">
        <v>592</v>
      </c>
      <c r="AQ417" s="356"/>
      <c r="AR417" s="356"/>
      <c r="AS417" s="357"/>
      <c r="AT417" s="358"/>
      <c r="AU417" s="366"/>
      <c r="AV417" s="366"/>
      <c r="AW417" s="275" t="s">
        <v>90</v>
      </c>
      <c r="AX417" s="275"/>
      <c r="AY417" s="159"/>
      <c r="AZ417" s="159"/>
      <c r="BA417" s="344"/>
      <c r="XAO417" s="314"/>
      <c r="XAP417" s="314"/>
      <c r="XAQ417" s="263"/>
      <c r="XAR417" s="312"/>
      <c r="XAS417" s="263"/>
      <c r="XAT417" s="314"/>
      <c r="XAU417" s="314"/>
      <c r="XAV417" s="314"/>
      <c r="XAW417" s="315"/>
      <c r="XAX417" s="314"/>
      <c r="XAY417" s="314"/>
      <c r="XAZ417" s="314"/>
      <c r="XBA417" s="314"/>
      <c r="XBB417" s="314"/>
      <c r="XBC417" s="314"/>
      <c r="XBD417" s="281"/>
      <c r="XBE417" s="316"/>
      <c r="XBF417" s="317"/>
      <c r="XBG417" s="314"/>
      <c r="XBH417" s="314"/>
      <c r="XBI417" s="314"/>
      <c r="XBJ417" s="314"/>
      <c r="XBK417" s="263"/>
      <c r="XBL417" s="312"/>
      <c r="XBM417" s="263"/>
      <c r="XBN417" s="314"/>
      <c r="XBO417" s="314"/>
      <c r="XBP417" s="314"/>
      <c r="XBQ417" s="315"/>
      <c r="XBR417" s="314"/>
      <c r="XBS417" s="314"/>
      <c r="XBT417" s="314"/>
      <c r="XBU417" s="314"/>
      <c r="XBV417" s="314"/>
      <c r="XBW417" s="281"/>
      <c r="XBX417" s="317"/>
      <c r="XBY417" s="314"/>
      <c r="XBZ417" s="314"/>
      <c r="XCA417" s="318"/>
      <c r="XCB417" s="312"/>
      <c r="XCC417" s="314"/>
      <c r="XCD417" s="314"/>
      <c r="XCE417" s="263"/>
      <c r="XCF417" s="312"/>
      <c r="XCG417" s="263"/>
      <c r="XCH417" s="314"/>
      <c r="XCI417" s="314"/>
      <c r="XCJ417" s="314"/>
      <c r="XCK417" s="315"/>
      <c r="XCL417" s="314"/>
      <c r="XCM417" s="314"/>
      <c r="XCN417" s="314"/>
      <c r="XCO417" s="314"/>
      <c r="XCP417" s="314"/>
      <c r="XCQ417" s="317"/>
      <c r="XCR417" s="314"/>
      <c r="XCS417" s="318"/>
      <c r="XCT417" s="286"/>
      <c r="XCW417" s="314"/>
      <c r="XCX417" s="314"/>
      <c r="XCY417" s="263"/>
      <c r="XCZ417" s="312"/>
      <c r="XDA417" s="263"/>
      <c r="XDB417" s="314"/>
      <c r="XDC417" s="314"/>
      <c r="XDD417" s="314"/>
      <c r="XDE417" s="315"/>
      <c r="XDF417" s="314"/>
      <c r="XDG417" s="314"/>
      <c r="XDH417" s="314"/>
      <c r="XDI417" s="314"/>
      <c r="XDJ417" s="314"/>
      <c r="XDK417" s="314"/>
      <c r="XDL417" s="286"/>
      <c r="XDQ417" s="314"/>
      <c r="XDR417" s="314"/>
      <c r="XDS417" s="263"/>
      <c r="XDT417" s="312"/>
      <c r="XDU417" s="263"/>
      <c r="XDV417" s="314"/>
      <c r="XDW417" s="314"/>
      <c r="XDX417" s="314"/>
      <c r="XDY417" s="315"/>
      <c r="XDZ417" s="314"/>
      <c r="XEA417" s="314"/>
      <c r="XEB417" s="314"/>
      <c r="XEC417" s="314"/>
      <c r="XED417" s="314"/>
      <c r="XEE417" s="286"/>
      <c r="XEK417" s="314"/>
      <c r="XEL417" s="314"/>
      <c r="XEM417" s="263"/>
      <c r="XEN417" s="312"/>
      <c r="XEO417" s="263"/>
      <c r="XEP417" s="314"/>
      <c r="XEQ417" s="314"/>
      <c r="XER417" s="314"/>
      <c r="XES417" s="315"/>
      <c r="XET417" s="314"/>
      <c r="XEU417" s="314"/>
      <c r="XEV417" s="314"/>
      <c r="XEW417" s="314"/>
      <c r="XEX417" s="314"/>
    </row>
    <row r="418" spans="1:53 16265:16378" ht="40.5" hidden="1" customHeight="1" x14ac:dyDescent="0.2">
      <c r="A418" s="362"/>
      <c r="B418" s="363"/>
      <c r="C418" s="356"/>
      <c r="D418" s="359"/>
      <c r="E418" s="356"/>
      <c r="F418" s="364"/>
      <c r="G418" s="275" t="s">
        <v>271</v>
      </c>
      <c r="H418" s="275" t="s">
        <v>36</v>
      </c>
      <c r="I418" s="275" t="s">
        <v>570</v>
      </c>
      <c r="J418" s="364"/>
      <c r="K418" s="364"/>
      <c r="L418" s="364"/>
      <c r="M418" s="364"/>
      <c r="N418" s="364"/>
      <c r="O418" s="365"/>
      <c r="P418" s="364"/>
      <c r="Q418" s="365"/>
      <c r="R418" s="365"/>
      <c r="S418" s="162" t="s">
        <v>327</v>
      </c>
      <c r="T418" s="334">
        <f t="shared" si="1676"/>
        <v>1</v>
      </c>
      <c r="U418" s="356"/>
      <c r="V418" s="356"/>
      <c r="W418" s="275" t="s">
        <v>586</v>
      </c>
      <c r="X418" s="364"/>
      <c r="Y418" s="368"/>
      <c r="Z418" s="335">
        <f t="shared" si="1679"/>
        <v>4</v>
      </c>
      <c r="AA418" s="275" t="s">
        <v>330</v>
      </c>
      <c r="AB418" s="275"/>
      <c r="AC418" s="368"/>
      <c r="AD418" s="356"/>
      <c r="AE418" s="336">
        <f t="shared" si="1682"/>
        <v>1</v>
      </c>
      <c r="AF418" s="275" t="s">
        <v>307</v>
      </c>
      <c r="AG418" s="275" t="s">
        <v>590</v>
      </c>
      <c r="AH418" s="368"/>
      <c r="AI418" s="356"/>
      <c r="AJ418" s="336">
        <f t="shared" si="1685"/>
        <v>1</v>
      </c>
      <c r="AK418" s="275" t="s">
        <v>304</v>
      </c>
      <c r="AL418" s="275" t="s">
        <v>313</v>
      </c>
      <c r="AM418" s="368"/>
      <c r="AN418" s="356"/>
      <c r="AO418" s="336">
        <f t="shared" si="1692"/>
        <v>4</v>
      </c>
      <c r="AP418" s="275" t="s">
        <v>593</v>
      </c>
      <c r="AQ418" s="356"/>
      <c r="AR418" s="356"/>
      <c r="AS418" s="357"/>
      <c r="AT418" s="358"/>
      <c r="AU418" s="366"/>
      <c r="AV418" s="366"/>
      <c r="AW418" s="275" t="s">
        <v>90</v>
      </c>
      <c r="AX418" s="275"/>
      <c r="AY418" s="159"/>
      <c r="AZ418" s="159"/>
      <c r="BA418" s="344"/>
      <c r="XAO418" s="314"/>
      <c r="XAP418" s="314"/>
      <c r="XAQ418" s="263"/>
      <c r="XAR418" s="312"/>
      <c r="XAS418" s="263"/>
      <c r="XAT418" s="314"/>
      <c r="XAU418" s="314"/>
      <c r="XAV418" s="314"/>
      <c r="XAW418" s="315"/>
      <c r="XAX418" s="314"/>
      <c r="XAY418" s="314"/>
      <c r="XAZ418" s="314"/>
      <c r="XBA418" s="314"/>
      <c r="XBB418" s="314"/>
      <c r="XBC418" s="314"/>
      <c r="XBD418" s="281"/>
      <c r="XBE418" s="316"/>
      <c r="XBF418" s="317"/>
      <c r="XBG418" s="314"/>
      <c r="XBH418" s="314"/>
      <c r="XBI418" s="314"/>
      <c r="XBJ418" s="314"/>
      <c r="XBK418" s="263"/>
      <c r="XBL418" s="312"/>
      <c r="XBM418" s="263"/>
      <c r="XBN418" s="314"/>
      <c r="XBO418" s="314"/>
      <c r="XBP418" s="314"/>
      <c r="XBQ418" s="315"/>
      <c r="XBR418" s="314"/>
      <c r="XBS418" s="314"/>
      <c r="XBT418" s="314"/>
      <c r="XBU418" s="314"/>
      <c r="XBV418" s="314"/>
      <c r="XBW418" s="281"/>
      <c r="XBX418" s="317"/>
      <c r="XBY418" s="314"/>
      <c r="XBZ418" s="314"/>
      <c r="XCA418" s="318"/>
      <c r="XCB418" s="312"/>
      <c r="XCC418" s="314"/>
      <c r="XCD418" s="314"/>
      <c r="XCE418" s="263"/>
      <c r="XCF418" s="312"/>
      <c r="XCG418" s="263"/>
      <c r="XCH418" s="314"/>
      <c r="XCI418" s="314"/>
      <c r="XCJ418" s="314"/>
      <c r="XCK418" s="315"/>
      <c r="XCL418" s="314"/>
      <c r="XCM418" s="314"/>
      <c r="XCN418" s="314"/>
      <c r="XCO418" s="314"/>
      <c r="XCP418" s="314"/>
      <c r="XCQ418" s="317"/>
      <c r="XCR418" s="314"/>
      <c r="XCS418" s="318"/>
      <c r="XCT418" s="286"/>
      <c r="XCW418" s="314"/>
      <c r="XCX418" s="314"/>
      <c r="XCY418" s="263"/>
      <c r="XCZ418" s="312"/>
      <c r="XDA418" s="263"/>
      <c r="XDB418" s="314"/>
      <c r="XDC418" s="314"/>
      <c r="XDD418" s="314"/>
      <c r="XDE418" s="315"/>
      <c r="XDF418" s="314"/>
      <c r="XDG418" s="314"/>
      <c r="XDH418" s="314"/>
      <c r="XDI418" s="314"/>
      <c r="XDJ418" s="314"/>
      <c r="XDK418" s="314"/>
      <c r="XDL418" s="286"/>
      <c r="XDQ418" s="314"/>
      <c r="XDR418" s="314"/>
      <c r="XDS418" s="263"/>
      <c r="XDT418" s="312"/>
      <c r="XDU418" s="263"/>
      <c r="XDV418" s="314"/>
      <c r="XDW418" s="314"/>
      <c r="XDX418" s="314"/>
      <c r="XDY418" s="315"/>
      <c r="XDZ418" s="314"/>
      <c r="XEA418" s="314"/>
      <c r="XEB418" s="314"/>
      <c r="XEC418" s="314"/>
      <c r="XED418" s="314"/>
      <c r="XEE418" s="286"/>
      <c r="XEK418" s="314"/>
      <c r="XEL418" s="314"/>
      <c r="XEM418" s="263"/>
      <c r="XEN418" s="312"/>
      <c r="XEO418" s="263"/>
      <c r="XEP418" s="314"/>
      <c r="XEQ418" s="314"/>
      <c r="XER418" s="314"/>
      <c r="XES418" s="315"/>
      <c r="XET418" s="314"/>
      <c r="XEU418" s="314"/>
      <c r="XEV418" s="314"/>
      <c r="XEW418" s="314"/>
      <c r="XEX418" s="314"/>
    </row>
    <row r="419" spans="1:53 16265:16378" ht="65.25" hidden="1" customHeight="1" x14ac:dyDescent="0.2">
      <c r="A419" s="362">
        <v>137</v>
      </c>
      <c r="B419" s="363" t="s">
        <v>563</v>
      </c>
      <c r="C419" s="356" t="str">
        <f>+VLOOKUP(B419,$A$770:$B$812,2,0)</f>
        <v>MARTA LEONOR MARULANDA ÁNGEL</v>
      </c>
      <c r="D419" s="359" t="s">
        <v>447</v>
      </c>
      <c r="E419" s="356" t="str">
        <f>IF(D419=$D$740,$E$740,IF(D419=$D$741,$E$741,IF(D419=$D$742,$E$742,IF(D419=$D$743,$E$743,IF(D419=$D$744,$E$744,IF(D419=$D$745,$E$745,IF(D419=$D$746,$E$746,IF(D419=$D$747,$E$747,IF(D419=$D$748,$E$748,IF(D419=$D$749,$E$749,IF(D419=VICERRECTORÍA_ACADÉMICA_,$BF$740,IF(D419=_VICERRECTORÍA_INVESTIGACIONES_INNOVACIÓN_Y_EXTENSIÓN_,$BF$741,IF(D419=PLANEACIÓN_,$BF$742,IF(D419=VICERRECTORÍA_ADMINISTRATIVA_FINANCIERA_,$BF$743,IF(D419=VICERRECTORÍA_RESPONSABILIDAD_SOCIAL_Y_BIENESTAR_UNIVERSITARIO_PDI,$BF$744)))))))))))))))</f>
        <v>Fomentar  y fortalecer la Creación, Gestión y transferencia del conocimiento.</v>
      </c>
      <c r="F419" s="364" t="s">
        <v>275</v>
      </c>
      <c r="G419" s="275" t="s">
        <v>272</v>
      </c>
      <c r="H419" s="275" t="s">
        <v>41</v>
      </c>
      <c r="I419" s="275" t="s">
        <v>574</v>
      </c>
      <c r="J419" s="364" t="s">
        <v>108</v>
      </c>
      <c r="K419" s="364" t="s">
        <v>578</v>
      </c>
      <c r="L419" s="364" t="s">
        <v>579</v>
      </c>
      <c r="M419" s="364" t="s">
        <v>580</v>
      </c>
      <c r="N419" s="364" t="s">
        <v>105</v>
      </c>
      <c r="O419" s="365">
        <f t="shared" ref="O419" si="1778">IF(N419="ALTA",5,IF(N419="MEDIO ALTA",4,IF(N419="MEDIA",3,IF(N419="MEDIO BAJA",2,IF(N419="BAJA",1,0)))))</f>
        <v>3</v>
      </c>
      <c r="P419" s="364" t="s">
        <v>140</v>
      </c>
      <c r="Q419" s="365">
        <f t="shared" ref="Q419:Q422" si="1779">IF(P419="ALTO",5,IF(P419="MEDIO ALTO",4,IF(P419="MEDIO",3,IF(P419="MEDIO BAJO",2,IF(P419="BAJO",1,0)))))</f>
        <v>5</v>
      </c>
      <c r="R419" s="365">
        <f>Q419*O419</f>
        <v>15</v>
      </c>
      <c r="S419" s="162" t="s">
        <v>327</v>
      </c>
      <c r="T419" s="334">
        <f t="shared" si="1676"/>
        <v>1</v>
      </c>
      <c r="U419" s="356">
        <f t="shared" si="1695"/>
        <v>1</v>
      </c>
      <c r="V419" s="356">
        <f t="shared" si="1611"/>
        <v>0.6</v>
      </c>
      <c r="W419" s="275" t="s">
        <v>587</v>
      </c>
      <c r="X419" s="364">
        <f>IF(S419="No_existen",5*$X$10,Y419*$X$10)</f>
        <v>0.2</v>
      </c>
      <c r="Y419" s="368">
        <f t="shared" ref="Y419" si="1780">ROUND(AVERAGEIF(Z419:Z421,"&gt;0"),0)</f>
        <v>4</v>
      </c>
      <c r="Z419" s="335">
        <f t="shared" si="1679"/>
        <v>4</v>
      </c>
      <c r="AA419" s="275" t="s">
        <v>330</v>
      </c>
      <c r="AB419" s="275"/>
      <c r="AC419" s="368">
        <f t="shared" ref="AC419" si="1781">IF(S419="No_existen",5*$AC$10,AD419*$AC$10)</f>
        <v>0.15</v>
      </c>
      <c r="AD419" s="356">
        <f t="shared" ref="AD419" si="1782">ROUND(AVERAGEIF(AE419:AE421,"&gt;0"),0)</f>
        <v>1</v>
      </c>
      <c r="AE419" s="336">
        <f t="shared" si="1682"/>
        <v>1</v>
      </c>
      <c r="AF419" s="275" t="s">
        <v>307</v>
      </c>
      <c r="AG419" s="275" t="s">
        <v>590</v>
      </c>
      <c r="AH419" s="368">
        <f t="shared" ref="AH419" si="1783">IF(S419="No_existen",5*$AH$10,AI419*$AH$10)</f>
        <v>0.1</v>
      </c>
      <c r="AI419" s="356">
        <f t="shared" ref="AI419" si="1784">ROUND(AVERAGEIF(AJ419:AJ421,"&gt;0"),0)</f>
        <v>1</v>
      </c>
      <c r="AJ419" s="336">
        <f t="shared" si="1685"/>
        <v>1</v>
      </c>
      <c r="AK419" s="275" t="s">
        <v>304</v>
      </c>
      <c r="AL419" s="275" t="s">
        <v>311</v>
      </c>
      <c r="AM419" s="368">
        <f t="shared" ref="AM419" si="1785">IF(S419="No_existen",5*$AM$10,AN419*$AM$10)</f>
        <v>0.1</v>
      </c>
      <c r="AN419" s="356">
        <f t="shared" ref="AN419" si="1786">ROUND(AVERAGEIF(AO419:AO421,"&gt;0"),0)</f>
        <v>1</v>
      </c>
      <c r="AO419" s="336">
        <f t="shared" si="1692"/>
        <v>1</v>
      </c>
      <c r="AP419" s="275" t="s">
        <v>592</v>
      </c>
      <c r="AQ419" s="356">
        <f t="shared" ref="AQ419" si="1787">ROUND(AVERAGE(U419,Y419,AD419,AI419,AN419),0)</f>
        <v>2</v>
      </c>
      <c r="AR419" s="356" t="str">
        <f t="shared" ref="AR419" si="1788">IF(AQ419&lt;1.5,"FUERTE",IF(AND(AQ419&gt;=1.5,AQ419&lt;2.5),"ACEPTABLE",IF(AQ419&gt;=5,"INEXISTENTE","DÉBIL")))</f>
        <v>ACEPTABLE</v>
      </c>
      <c r="AS419" s="357">
        <f t="shared" ref="AS419" si="1789">IF(R419=0,0,ROUND((R419*AQ419),0))</f>
        <v>30</v>
      </c>
      <c r="AT419" s="358" t="str">
        <f t="shared" ref="AT419" si="1790">IF(AS419&gt;=36,"GRAVE", IF(AS419&lt;=10, "LEVE", "MODERADO"))</f>
        <v>MODERADO</v>
      </c>
      <c r="AU419" s="366" t="s">
        <v>595</v>
      </c>
      <c r="AV419" s="366">
        <v>119</v>
      </c>
      <c r="AW419" s="275" t="s">
        <v>91</v>
      </c>
      <c r="AX419" s="275" t="s">
        <v>596</v>
      </c>
      <c r="AY419" s="159">
        <v>45291</v>
      </c>
      <c r="AZ419" s="159"/>
      <c r="BA419" s="344"/>
      <c r="XAO419" s="314"/>
      <c r="XAP419" s="314"/>
      <c r="XAQ419" s="263"/>
      <c r="XAR419" s="312"/>
      <c r="XAS419" s="263"/>
      <c r="XAT419" s="314"/>
      <c r="XAU419" s="314"/>
      <c r="XAV419" s="314"/>
      <c r="XAW419" s="315"/>
      <c r="XAX419" s="314"/>
      <c r="XAY419" s="314"/>
      <c r="XAZ419" s="314"/>
      <c r="XBA419" s="314"/>
      <c r="XBB419" s="314"/>
      <c r="XBC419" s="314"/>
      <c r="XBD419" s="281"/>
      <c r="XBE419" s="316"/>
      <c r="XBF419" s="317"/>
      <c r="XBG419" s="314"/>
      <c r="XBH419" s="314"/>
      <c r="XBI419" s="314"/>
      <c r="XBJ419" s="314"/>
      <c r="XBK419" s="263"/>
      <c r="XBL419" s="312"/>
      <c r="XBM419" s="263"/>
      <c r="XBN419" s="314"/>
      <c r="XBO419" s="314"/>
      <c r="XBP419" s="314"/>
      <c r="XBQ419" s="315"/>
      <c r="XBR419" s="314"/>
      <c r="XBS419" s="314"/>
      <c r="XBT419" s="314"/>
      <c r="XBU419" s="314"/>
      <c r="XBV419" s="314"/>
      <c r="XBW419" s="281"/>
      <c r="XBX419" s="317"/>
      <c r="XBY419" s="314"/>
      <c r="XBZ419" s="314"/>
      <c r="XCA419" s="318"/>
      <c r="XCB419" s="312"/>
      <c r="XCC419" s="314"/>
      <c r="XCD419" s="314"/>
      <c r="XCE419" s="263"/>
      <c r="XCF419" s="312"/>
      <c r="XCG419" s="263"/>
      <c r="XCH419" s="314"/>
      <c r="XCI419" s="314"/>
      <c r="XCJ419" s="314"/>
      <c r="XCK419" s="315"/>
      <c r="XCL419" s="314"/>
      <c r="XCM419" s="314"/>
      <c r="XCN419" s="314"/>
      <c r="XCO419" s="314"/>
      <c r="XCP419" s="314"/>
      <c r="XCQ419" s="317"/>
      <c r="XCR419" s="314"/>
      <c r="XCS419" s="318"/>
      <c r="XCT419" s="286"/>
      <c r="XCW419" s="314"/>
      <c r="XCX419" s="314"/>
      <c r="XCY419" s="263"/>
      <c r="XCZ419" s="312"/>
      <c r="XDA419" s="263"/>
      <c r="XDB419" s="314"/>
      <c r="XDC419" s="314"/>
      <c r="XDD419" s="314"/>
      <c r="XDE419" s="315"/>
      <c r="XDF419" s="314"/>
      <c r="XDG419" s="314"/>
      <c r="XDH419" s="314"/>
      <c r="XDI419" s="314"/>
      <c r="XDJ419" s="314"/>
      <c r="XDK419" s="314"/>
      <c r="XDL419" s="286"/>
      <c r="XDQ419" s="314"/>
      <c r="XDR419" s="314"/>
      <c r="XDS419" s="263"/>
      <c r="XDT419" s="312"/>
      <c r="XDU419" s="263"/>
      <c r="XDV419" s="314"/>
      <c r="XDW419" s="314"/>
      <c r="XDX419" s="314"/>
      <c r="XDY419" s="315"/>
      <c r="XDZ419" s="314"/>
      <c r="XEA419" s="314"/>
      <c r="XEB419" s="314"/>
      <c r="XEC419" s="314"/>
      <c r="XED419" s="314"/>
      <c r="XEE419" s="286"/>
      <c r="XEK419" s="314"/>
      <c r="XEL419" s="314"/>
      <c r="XEM419" s="263"/>
      <c r="XEN419" s="312"/>
      <c r="XEO419" s="263"/>
      <c r="XEP419" s="314"/>
      <c r="XEQ419" s="314"/>
      <c r="XER419" s="314"/>
      <c r="XES419" s="315"/>
      <c r="XET419" s="314"/>
      <c r="XEU419" s="314"/>
      <c r="XEV419" s="314"/>
      <c r="XEW419" s="314"/>
      <c r="XEX419" s="314"/>
    </row>
    <row r="420" spans="1:53 16265:16378" ht="40.5" hidden="1" customHeight="1" x14ac:dyDescent="0.2">
      <c r="A420" s="362"/>
      <c r="B420" s="363"/>
      <c r="C420" s="356"/>
      <c r="D420" s="359"/>
      <c r="E420" s="356"/>
      <c r="F420" s="364"/>
      <c r="G420" s="275" t="s">
        <v>272</v>
      </c>
      <c r="H420" s="275" t="s">
        <v>273</v>
      </c>
      <c r="I420" s="275" t="s">
        <v>575</v>
      </c>
      <c r="J420" s="364"/>
      <c r="K420" s="364"/>
      <c r="L420" s="364"/>
      <c r="M420" s="364"/>
      <c r="N420" s="364"/>
      <c r="O420" s="365"/>
      <c r="P420" s="364"/>
      <c r="Q420" s="365"/>
      <c r="R420" s="365"/>
      <c r="S420" s="162" t="s">
        <v>327</v>
      </c>
      <c r="T420" s="334">
        <f t="shared" si="1676"/>
        <v>1</v>
      </c>
      <c r="U420" s="356"/>
      <c r="V420" s="356"/>
      <c r="W420" s="275" t="s">
        <v>588</v>
      </c>
      <c r="X420" s="364"/>
      <c r="Y420" s="368"/>
      <c r="Z420" s="335">
        <f t="shared" si="1679"/>
        <v>4</v>
      </c>
      <c r="AA420" s="275" t="s">
        <v>330</v>
      </c>
      <c r="AB420" s="275"/>
      <c r="AC420" s="368"/>
      <c r="AD420" s="356"/>
      <c r="AE420" s="336">
        <f t="shared" si="1682"/>
        <v>1</v>
      </c>
      <c r="AF420" s="275" t="s">
        <v>307</v>
      </c>
      <c r="AG420" s="275" t="s">
        <v>590</v>
      </c>
      <c r="AH420" s="368"/>
      <c r="AI420" s="356"/>
      <c r="AJ420" s="336">
        <f t="shared" si="1685"/>
        <v>1</v>
      </c>
      <c r="AK420" s="275" t="s">
        <v>304</v>
      </c>
      <c r="AL420" s="275" t="s">
        <v>311</v>
      </c>
      <c r="AM420" s="368"/>
      <c r="AN420" s="356"/>
      <c r="AO420" s="336">
        <f t="shared" si="1692"/>
        <v>1</v>
      </c>
      <c r="AP420" s="275" t="s">
        <v>592</v>
      </c>
      <c r="AQ420" s="356"/>
      <c r="AR420" s="356"/>
      <c r="AS420" s="357"/>
      <c r="AT420" s="358"/>
      <c r="AU420" s="366"/>
      <c r="AV420" s="366"/>
      <c r="AW420" s="275"/>
      <c r="AX420" s="275"/>
      <c r="AY420" s="159"/>
      <c r="AZ420" s="159"/>
      <c r="BA420" s="344"/>
      <c r="XAO420" s="314"/>
      <c r="XAP420" s="314"/>
      <c r="XAQ420" s="263"/>
      <c r="XAR420" s="312"/>
      <c r="XAS420" s="263"/>
      <c r="XAT420" s="314"/>
      <c r="XAU420" s="314"/>
      <c r="XAV420" s="314"/>
      <c r="XAW420" s="315"/>
      <c r="XAX420" s="314"/>
      <c r="XAY420" s="314"/>
      <c r="XAZ420" s="314"/>
      <c r="XBA420" s="314"/>
      <c r="XBB420" s="314"/>
      <c r="XBC420" s="314"/>
      <c r="XBD420" s="281"/>
      <c r="XBE420" s="316"/>
      <c r="XBF420" s="317"/>
      <c r="XBG420" s="314"/>
      <c r="XBH420" s="314"/>
      <c r="XBI420" s="314"/>
      <c r="XBJ420" s="314"/>
      <c r="XBK420" s="263"/>
      <c r="XBL420" s="312"/>
      <c r="XBM420" s="263"/>
      <c r="XBN420" s="314"/>
      <c r="XBO420" s="314"/>
      <c r="XBP420" s="314"/>
      <c r="XBQ420" s="315"/>
      <c r="XBR420" s="314"/>
      <c r="XBS420" s="314"/>
      <c r="XBT420" s="314"/>
      <c r="XBU420" s="314"/>
      <c r="XBV420" s="314"/>
      <c r="XBW420" s="281"/>
      <c r="XBX420" s="317"/>
      <c r="XBY420" s="314"/>
      <c r="XBZ420" s="314"/>
      <c r="XCA420" s="318"/>
      <c r="XCB420" s="312"/>
      <c r="XCC420" s="314"/>
      <c r="XCD420" s="314"/>
      <c r="XCE420" s="263"/>
      <c r="XCF420" s="312"/>
      <c r="XCG420" s="263"/>
      <c r="XCH420" s="314"/>
      <c r="XCI420" s="314"/>
      <c r="XCJ420" s="314"/>
      <c r="XCK420" s="315"/>
      <c r="XCL420" s="314"/>
      <c r="XCM420" s="314"/>
      <c r="XCN420" s="314"/>
      <c r="XCO420" s="314"/>
      <c r="XCP420" s="314"/>
      <c r="XCQ420" s="317"/>
      <c r="XCR420" s="314"/>
      <c r="XCS420" s="318"/>
      <c r="XCT420" s="286"/>
      <c r="XCW420" s="314"/>
      <c r="XCX420" s="314"/>
      <c r="XCY420" s="263"/>
      <c r="XCZ420" s="312"/>
      <c r="XDA420" s="263"/>
      <c r="XDB420" s="314"/>
      <c r="XDC420" s="314"/>
      <c r="XDD420" s="314"/>
      <c r="XDE420" s="315"/>
      <c r="XDF420" s="314"/>
      <c r="XDG420" s="314"/>
      <c r="XDH420" s="314"/>
      <c r="XDI420" s="314"/>
      <c r="XDJ420" s="314"/>
      <c r="XDK420" s="314"/>
      <c r="XDL420" s="286"/>
      <c r="XDQ420" s="314"/>
      <c r="XDR420" s="314"/>
      <c r="XDS420" s="263"/>
      <c r="XDT420" s="312"/>
      <c r="XDU420" s="263"/>
      <c r="XDV420" s="314"/>
      <c r="XDW420" s="314"/>
      <c r="XDX420" s="314"/>
      <c r="XDY420" s="315"/>
      <c r="XDZ420" s="314"/>
      <c r="XEA420" s="314"/>
      <c r="XEB420" s="314"/>
      <c r="XEC420" s="314"/>
      <c r="XED420" s="314"/>
      <c r="XEE420" s="286"/>
      <c r="XEK420" s="314"/>
      <c r="XEL420" s="314"/>
      <c r="XEM420" s="263"/>
      <c r="XEN420" s="312"/>
      <c r="XEO420" s="263"/>
      <c r="XEP420" s="314"/>
      <c r="XEQ420" s="314"/>
      <c r="XER420" s="314"/>
      <c r="XES420" s="315"/>
      <c r="XET420" s="314"/>
      <c r="XEU420" s="314"/>
      <c r="XEV420" s="314"/>
      <c r="XEW420" s="314"/>
      <c r="XEX420" s="314"/>
    </row>
    <row r="421" spans="1:53 16265:16378" ht="40.5" hidden="1" customHeight="1" x14ac:dyDescent="0.2">
      <c r="A421" s="362"/>
      <c r="B421" s="363"/>
      <c r="C421" s="356"/>
      <c r="D421" s="359"/>
      <c r="E421" s="356"/>
      <c r="F421" s="364"/>
      <c r="G421" s="275" t="s">
        <v>271</v>
      </c>
      <c r="H421" s="275" t="s">
        <v>37</v>
      </c>
      <c r="I421" s="275" t="s">
        <v>576</v>
      </c>
      <c r="J421" s="364"/>
      <c r="K421" s="364"/>
      <c r="L421" s="364"/>
      <c r="M421" s="364"/>
      <c r="N421" s="364"/>
      <c r="O421" s="365"/>
      <c r="P421" s="364"/>
      <c r="Q421" s="365"/>
      <c r="R421" s="365"/>
      <c r="S421" s="162" t="s">
        <v>327</v>
      </c>
      <c r="T421" s="334">
        <f t="shared" si="1676"/>
        <v>1</v>
      </c>
      <c r="U421" s="356"/>
      <c r="V421" s="356"/>
      <c r="W421" s="275" t="s">
        <v>589</v>
      </c>
      <c r="X421" s="364"/>
      <c r="Y421" s="368"/>
      <c r="Z421" s="335">
        <f t="shared" si="1679"/>
        <v>4</v>
      </c>
      <c r="AA421" s="275" t="s">
        <v>330</v>
      </c>
      <c r="AB421" s="275"/>
      <c r="AC421" s="368"/>
      <c r="AD421" s="356"/>
      <c r="AE421" s="336">
        <f t="shared" si="1682"/>
        <v>1</v>
      </c>
      <c r="AF421" s="275" t="s">
        <v>307</v>
      </c>
      <c r="AG421" s="275" t="s">
        <v>590</v>
      </c>
      <c r="AH421" s="368"/>
      <c r="AI421" s="356"/>
      <c r="AJ421" s="336">
        <f t="shared" si="1685"/>
        <v>1</v>
      </c>
      <c r="AK421" s="275" t="s">
        <v>304</v>
      </c>
      <c r="AL421" s="275" t="s">
        <v>318</v>
      </c>
      <c r="AM421" s="368"/>
      <c r="AN421" s="356"/>
      <c r="AO421" s="336">
        <f t="shared" si="1692"/>
        <v>1</v>
      </c>
      <c r="AP421" s="275" t="s">
        <v>592</v>
      </c>
      <c r="AQ421" s="356"/>
      <c r="AR421" s="356"/>
      <c r="AS421" s="357"/>
      <c r="AT421" s="358"/>
      <c r="AU421" s="366"/>
      <c r="AV421" s="366"/>
      <c r="AW421" s="275"/>
      <c r="AX421" s="275"/>
      <c r="AY421" s="159"/>
      <c r="AZ421" s="159"/>
      <c r="BA421" s="344"/>
      <c r="XAO421" s="314"/>
      <c r="XAP421" s="314"/>
      <c r="XAQ421" s="263"/>
      <c r="XAR421" s="312"/>
      <c r="XAS421" s="263"/>
      <c r="XAT421" s="314"/>
      <c r="XAU421" s="314"/>
      <c r="XAV421" s="314"/>
      <c r="XAW421" s="315"/>
      <c r="XAX421" s="314"/>
      <c r="XAY421" s="314"/>
      <c r="XAZ421" s="314"/>
      <c r="XBA421" s="314"/>
      <c r="XBB421" s="314"/>
      <c r="XBC421" s="314"/>
      <c r="XBD421" s="281"/>
      <c r="XBE421" s="316"/>
      <c r="XBF421" s="317"/>
      <c r="XBG421" s="314"/>
      <c r="XBH421" s="314"/>
      <c r="XBI421" s="314"/>
      <c r="XBJ421" s="314"/>
      <c r="XBK421" s="263"/>
      <c r="XBL421" s="312"/>
      <c r="XBM421" s="263"/>
      <c r="XBN421" s="314"/>
      <c r="XBO421" s="314"/>
      <c r="XBP421" s="314"/>
      <c r="XBQ421" s="315"/>
      <c r="XBR421" s="314"/>
      <c r="XBS421" s="314"/>
      <c r="XBT421" s="314"/>
      <c r="XBU421" s="314"/>
      <c r="XBV421" s="314"/>
      <c r="XBW421" s="281"/>
      <c r="XBX421" s="317"/>
      <c r="XBY421" s="314"/>
      <c r="XBZ421" s="314"/>
      <c r="XCA421" s="318"/>
      <c r="XCB421" s="312"/>
      <c r="XCC421" s="314"/>
      <c r="XCD421" s="314"/>
      <c r="XCE421" s="263"/>
      <c r="XCF421" s="312"/>
      <c r="XCG421" s="263"/>
      <c r="XCH421" s="314"/>
      <c r="XCI421" s="314"/>
      <c r="XCJ421" s="314"/>
      <c r="XCK421" s="315"/>
      <c r="XCL421" s="314"/>
      <c r="XCM421" s="314"/>
      <c r="XCN421" s="314"/>
      <c r="XCO421" s="314"/>
      <c r="XCP421" s="314"/>
      <c r="XCQ421" s="317"/>
      <c r="XCR421" s="314"/>
      <c r="XCS421" s="318"/>
      <c r="XCT421" s="286"/>
      <c r="XCW421" s="314"/>
      <c r="XCX421" s="314"/>
      <c r="XCY421" s="263"/>
      <c r="XCZ421" s="312"/>
      <c r="XDA421" s="263"/>
      <c r="XDB421" s="314"/>
      <c r="XDC421" s="314"/>
      <c r="XDD421" s="314"/>
      <c r="XDE421" s="315"/>
      <c r="XDF421" s="314"/>
      <c r="XDG421" s="314"/>
      <c r="XDH421" s="314"/>
      <c r="XDI421" s="314"/>
      <c r="XDJ421" s="314"/>
      <c r="XDK421" s="314"/>
      <c r="XDL421" s="286"/>
      <c r="XDQ421" s="314"/>
      <c r="XDR421" s="314"/>
      <c r="XDS421" s="263"/>
      <c r="XDT421" s="312"/>
      <c r="XDU421" s="263"/>
      <c r="XDV421" s="314"/>
      <c r="XDW421" s="314"/>
      <c r="XDX421" s="314"/>
      <c r="XDY421" s="315"/>
      <c r="XDZ421" s="314"/>
      <c r="XEA421" s="314"/>
      <c r="XEB421" s="314"/>
      <c r="XEC421" s="314"/>
      <c r="XED421" s="314"/>
      <c r="XEE421" s="286"/>
      <c r="XEK421" s="314"/>
      <c r="XEL421" s="314"/>
      <c r="XEM421" s="263"/>
      <c r="XEN421" s="312"/>
      <c r="XEO421" s="263"/>
      <c r="XEP421" s="314"/>
      <c r="XEQ421" s="314"/>
      <c r="XER421" s="314"/>
      <c r="XES421" s="315"/>
      <c r="XET421" s="314"/>
      <c r="XEU421" s="314"/>
      <c r="XEV421" s="314"/>
      <c r="XEW421" s="314"/>
      <c r="XEX421" s="314"/>
    </row>
    <row r="422" spans="1:53 16265:16378" ht="65.25" hidden="1" customHeight="1" x14ac:dyDescent="0.2">
      <c r="A422" s="362">
        <v>138</v>
      </c>
      <c r="B422" s="363" t="s">
        <v>563</v>
      </c>
      <c r="C422" s="356" t="str">
        <f>+VLOOKUP(B422,$A$770:$B$812,2,0)</f>
        <v>MARTA LEONOR MARULANDA ÁNGEL</v>
      </c>
      <c r="D422" s="359" t="s">
        <v>447</v>
      </c>
      <c r="E422" s="356" t="str">
        <f>IF(D422=$D$740,$E$740,IF(D422=$D$741,$E$741,IF(D422=$D$742,$E$742,IF(D422=$D$743,$E$743,IF(D422=$D$744,$E$744,IF(D422=$D$745,$E$745,IF(D422=$D$746,$E$746,IF(D422=$D$747,$E$747,IF(D422=$D$748,$E$748,IF(D422=$D$749,$E$749,IF(D422=VICERRECTORÍA_ACADÉMICA_,$BF$740,IF(D422=_VICERRECTORÍA_INVESTIGACIONES_INNOVACIÓN_Y_EXTENSIÓN_,$BF$741,IF(D422=PLANEACIÓN_,$BF$742,IF(D422=VICERRECTORÍA_ADMINISTRATIVA_FINANCIERA_,$BF$743,IF(D422=VICERRECTORÍA_RESPONSABILIDAD_SOCIAL_Y_BIENESTAR_UNIVERSITARIO_PDI,$BF$744)))))))))))))))</f>
        <v>Fomentar  y fortalecer la Creación, Gestión y transferencia del conocimiento.</v>
      </c>
      <c r="F422" s="364" t="s">
        <v>275</v>
      </c>
      <c r="G422" s="275" t="s">
        <v>272</v>
      </c>
      <c r="H422" s="275" t="s">
        <v>41</v>
      </c>
      <c r="I422" s="275" t="s">
        <v>574</v>
      </c>
      <c r="J422" s="364" t="s">
        <v>108</v>
      </c>
      <c r="K422" s="364" t="s">
        <v>581</v>
      </c>
      <c r="L422" s="364" t="s">
        <v>582</v>
      </c>
      <c r="M422" s="364" t="s">
        <v>583</v>
      </c>
      <c r="N422" s="364" t="s">
        <v>105</v>
      </c>
      <c r="O422" s="365">
        <f t="shared" ref="O422" si="1791">IF(N422="ALTA",5,IF(N422="MEDIO ALTA",4,IF(N422="MEDIA",3,IF(N422="MEDIO BAJA",2,IF(N422="BAJA",1,0)))))</f>
        <v>3</v>
      </c>
      <c r="P422" s="364" t="s">
        <v>140</v>
      </c>
      <c r="Q422" s="365">
        <f t="shared" si="1779"/>
        <v>5</v>
      </c>
      <c r="R422" s="365">
        <f>Q422*O422</f>
        <v>15</v>
      </c>
      <c r="S422" s="162" t="s">
        <v>327</v>
      </c>
      <c r="T422" s="334">
        <f t="shared" si="1676"/>
        <v>1</v>
      </c>
      <c r="U422" s="356">
        <f t="shared" si="1695"/>
        <v>1</v>
      </c>
      <c r="V422" s="356">
        <f t="shared" si="1611"/>
        <v>0.6</v>
      </c>
      <c r="W422" s="275" t="s">
        <v>587</v>
      </c>
      <c r="X422" s="364">
        <f>IF(S422="No_existen",5*$X$10,Y422*$X$10)</f>
        <v>0.2</v>
      </c>
      <c r="Y422" s="368">
        <f t="shared" ref="Y422" si="1792">ROUND(AVERAGEIF(Z422:Z424,"&gt;0"),0)</f>
        <v>4</v>
      </c>
      <c r="Z422" s="335">
        <f t="shared" si="1679"/>
        <v>4</v>
      </c>
      <c r="AA422" s="275" t="s">
        <v>330</v>
      </c>
      <c r="AB422" s="275"/>
      <c r="AC422" s="368">
        <f t="shared" ref="AC422" si="1793">IF(S422="No_existen",5*$AC$10,AD422*$AC$10)</f>
        <v>0.15</v>
      </c>
      <c r="AD422" s="356">
        <f t="shared" ref="AD422" si="1794">ROUND(AVERAGEIF(AE422:AE424,"&gt;0"),0)</f>
        <v>1</v>
      </c>
      <c r="AE422" s="336">
        <f t="shared" si="1682"/>
        <v>1</v>
      </c>
      <c r="AF422" s="275" t="s">
        <v>307</v>
      </c>
      <c r="AG422" s="275" t="s">
        <v>590</v>
      </c>
      <c r="AH422" s="368">
        <f t="shared" ref="AH422" si="1795">IF(S422="No_existen",5*$AH$10,AI422*$AH$10)</f>
        <v>0.1</v>
      </c>
      <c r="AI422" s="356">
        <f t="shared" ref="AI422" si="1796">ROUND(AVERAGEIF(AJ422:AJ424,"&gt;0"),0)</f>
        <v>1</v>
      </c>
      <c r="AJ422" s="336">
        <f t="shared" si="1685"/>
        <v>1</v>
      </c>
      <c r="AK422" s="275" t="s">
        <v>304</v>
      </c>
      <c r="AL422" s="275" t="s">
        <v>311</v>
      </c>
      <c r="AM422" s="368">
        <f t="shared" ref="AM422" si="1797">IF(S422="No_existen",5*$AM$10,AN422*$AM$10)</f>
        <v>0.1</v>
      </c>
      <c r="AN422" s="356">
        <f t="shared" ref="AN422" si="1798">ROUND(AVERAGEIF(AO422:AO424,"&gt;0"),0)</f>
        <v>1</v>
      </c>
      <c r="AO422" s="336">
        <f t="shared" si="1692"/>
        <v>1</v>
      </c>
      <c r="AP422" s="275" t="s">
        <v>592</v>
      </c>
      <c r="AQ422" s="356">
        <f t="shared" ref="AQ422" si="1799">ROUND(AVERAGE(U422,Y422,AD422,AI422,AN422),0)</f>
        <v>2</v>
      </c>
      <c r="AR422" s="356" t="str">
        <f t="shared" ref="AR422" si="1800">IF(AQ422&lt;1.5,"FUERTE",IF(AND(AQ422&gt;=1.5,AQ422&lt;2.5),"ACEPTABLE",IF(AQ422&gt;=5,"INEXISTENTE","DÉBIL")))</f>
        <v>ACEPTABLE</v>
      </c>
      <c r="AS422" s="357">
        <f t="shared" ref="AS422" si="1801">IF(R422=0,0,ROUND((R422*AQ422),0))</f>
        <v>30</v>
      </c>
      <c r="AT422" s="358" t="str">
        <f t="shared" ref="AT422" si="1802">IF(AS422&gt;=36,"GRAVE", IF(AS422&lt;=10, "LEVE", "MODERADO"))</f>
        <v>MODERADO</v>
      </c>
      <c r="AU422" s="366" t="s">
        <v>598</v>
      </c>
      <c r="AV422" s="366">
        <v>175</v>
      </c>
      <c r="AW422" s="275" t="s">
        <v>91</v>
      </c>
      <c r="AX422" s="275" t="s">
        <v>597</v>
      </c>
      <c r="AY422" s="159">
        <v>45291</v>
      </c>
      <c r="AZ422" s="159"/>
      <c r="BA422" s="344"/>
      <c r="XAO422" s="314"/>
      <c r="XAP422" s="314"/>
      <c r="XAQ422" s="263"/>
      <c r="XAR422" s="312"/>
      <c r="XAS422" s="263"/>
      <c r="XAT422" s="314"/>
      <c r="XAU422" s="314"/>
      <c r="XAV422" s="314"/>
      <c r="XAW422" s="315"/>
      <c r="XAX422" s="314"/>
      <c r="XAY422" s="314"/>
      <c r="XAZ422" s="314"/>
      <c r="XBA422" s="314"/>
      <c r="XBB422" s="314"/>
      <c r="XBC422" s="314"/>
      <c r="XBD422" s="281"/>
      <c r="XBE422" s="316"/>
      <c r="XBF422" s="317"/>
      <c r="XBG422" s="314"/>
      <c r="XBH422" s="314"/>
      <c r="XBI422" s="314"/>
      <c r="XBJ422" s="314"/>
      <c r="XBK422" s="263"/>
      <c r="XBL422" s="312"/>
      <c r="XBM422" s="263"/>
      <c r="XBN422" s="314"/>
      <c r="XBO422" s="314"/>
      <c r="XBP422" s="314"/>
      <c r="XBQ422" s="315"/>
      <c r="XBR422" s="314"/>
      <c r="XBS422" s="314"/>
      <c r="XBT422" s="314"/>
      <c r="XBU422" s="314"/>
      <c r="XBV422" s="314"/>
      <c r="XBW422" s="281"/>
      <c r="XBX422" s="317"/>
      <c r="XBY422" s="314"/>
      <c r="XBZ422" s="314"/>
      <c r="XCA422" s="318"/>
      <c r="XCB422" s="312"/>
      <c r="XCC422" s="314"/>
      <c r="XCD422" s="314"/>
      <c r="XCE422" s="263"/>
      <c r="XCF422" s="312"/>
      <c r="XCG422" s="263"/>
      <c r="XCH422" s="314"/>
      <c r="XCI422" s="314"/>
      <c r="XCJ422" s="314"/>
      <c r="XCK422" s="315"/>
      <c r="XCL422" s="314"/>
      <c r="XCM422" s="314"/>
      <c r="XCN422" s="314"/>
      <c r="XCO422" s="314"/>
      <c r="XCP422" s="314"/>
      <c r="XCQ422" s="317"/>
      <c r="XCR422" s="314"/>
      <c r="XCS422" s="318"/>
      <c r="XCT422" s="286"/>
      <c r="XCW422" s="314"/>
      <c r="XCX422" s="314"/>
      <c r="XCY422" s="263"/>
      <c r="XCZ422" s="312"/>
      <c r="XDA422" s="263"/>
      <c r="XDB422" s="314"/>
      <c r="XDC422" s="314"/>
      <c r="XDD422" s="314"/>
      <c r="XDE422" s="315"/>
      <c r="XDF422" s="314"/>
      <c r="XDG422" s="314"/>
      <c r="XDH422" s="314"/>
      <c r="XDI422" s="314"/>
      <c r="XDJ422" s="314"/>
      <c r="XDK422" s="314"/>
      <c r="XDL422" s="286"/>
      <c r="XDQ422" s="314"/>
      <c r="XDR422" s="314"/>
      <c r="XDS422" s="263"/>
      <c r="XDT422" s="312"/>
      <c r="XDU422" s="263"/>
      <c r="XDV422" s="314"/>
      <c r="XDW422" s="314"/>
      <c r="XDX422" s="314"/>
      <c r="XDY422" s="315"/>
      <c r="XDZ422" s="314"/>
      <c r="XEA422" s="314"/>
      <c r="XEB422" s="314"/>
      <c r="XEC422" s="314"/>
      <c r="XED422" s="314"/>
      <c r="XEE422" s="286"/>
      <c r="XEK422" s="314"/>
      <c r="XEL422" s="314"/>
      <c r="XEM422" s="263"/>
      <c r="XEN422" s="312"/>
      <c r="XEO422" s="263"/>
      <c r="XEP422" s="314"/>
      <c r="XEQ422" s="314"/>
      <c r="XER422" s="314"/>
      <c r="XES422" s="315"/>
      <c r="XET422" s="314"/>
      <c r="XEU422" s="314"/>
      <c r="XEV422" s="314"/>
      <c r="XEW422" s="314"/>
      <c r="XEX422" s="314"/>
    </row>
    <row r="423" spans="1:53 16265:16378" ht="40.5" hidden="1" customHeight="1" x14ac:dyDescent="0.2">
      <c r="A423" s="362"/>
      <c r="B423" s="363"/>
      <c r="C423" s="356"/>
      <c r="D423" s="359"/>
      <c r="E423" s="356"/>
      <c r="F423" s="364"/>
      <c r="G423" s="275" t="s">
        <v>272</v>
      </c>
      <c r="H423" s="275" t="s">
        <v>273</v>
      </c>
      <c r="I423" s="275" t="s">
        <v>577</v>
      </c>
      <c r="J423" s="364"/>
      <c r="K423" s="364"/>
      <c r="L423" s="364"/>
      <c r="M423" s="364"/>
      <c r="N423" s="364"/>
      <c r="O423" s="365"/>
      <c r="P423" s="364"/>
      <c r="Q423" s="365"/>
      <c r="R423" s="365"/>
      <c r="S423" s="162" t="s">
        <v>327</v>
      </c>
      <c r="T423" s="334">
        <f t="shared" si="1676"/>
        <v>1</v>
      </c>
      <c r="U423" s="356"/>
      <c r="V423" s="356"/>
      <c r="W423" s="275" t="s">
        <v>588</v>
      </c>
      <c r="X423" s="364"/>
      <c r="Y423" s="368"/>
      <c r="Z423" s="335">
        <f t="shared" si="1679"/>
        <v>4</v>
      </c>
      <c r="AA423" s="275" t="s">
        <v>330</v>
      </c>
      <c r="AB423" s="275"/>
      <c r="AC423" s="368"/>
      <c r="AD423" s="356"/>
      <c r="AE423" s="336">
        <f t="shared" si="1682"/>
        <v>1</v>
      </c>
      <c r="AF423" s="275" t="s">
        <v>307</v>
      </c>
      <c r="AG423" s="275" t="s">
        <v>590</v>
      </c>
      <c r="AH423" s="368"/>
      <c r="AI423" s="356"/>
      <c r="AJ423" s="336">
        <f t="shared" si="1685"/>
        <v>1</v>
      </c>
      <c r="AK423" s="275" t="s">
        <v>304</v>
      </c>
      <c r="AL423" s="275" t="s">
        <v>311</v>
      </c>
      <c r="AM423" s="368"/>
      <c r="AN423" s="356"/>
      <c r="AO423" s="336">
        <f t="shared" si="1692"/>
        <v>1</v>
      </c>
      <c r="AP423" s="275" t="s">
        <v>592</v>
      </c>
      <c r="AQ423" s="356"/>
      <c r="AR423" s="356"/>
      <c r="AS423" s="357"/>
      <c r="AT423" s="358"/>
      <c r="AU423" s="366"/>
      <c r="AV423" s="366"/>
      <c r="AW423" s="275"/>
      <c r="AX423" s="275"/>
      <c r="AY423" s="159"/>
      <c r="AZ423" s="159"/>
      <c r="BA423" s="344"/>
      <c r="XAO423" s="314"/>
      <c r="XAP423" s="314"/>
      <c r="XAQ423" s="263"/>
      <c r="XAR423" s="312"/>
      <c r="XAS423" s="263"/>
      <c r="XAT423" s="314"/>
      <c r="XAU423" s="314"/>
      <c r="XAV423" s="314"/>
      <c r="XAW423" s="315"/>
      <c r="XAX423" s="314"/>
      <c r="XAY423" s="314"/>
      <c r="XAZ423" s="314"/>
      <c r="XBA423" s="314"/>
      <c r="XBB423" s="314"/>
      <c r="XBC423" s="314"/>
      <c r="XBD423" s="281"/>
      <c r="XBE423" s="316"/>
      <c r="XBF423" s="317"/>
      <c r="XBG423" s="314"/>
      <c r="XBH423" s="314"/>
      <c r="XBI423" s="314"/>
      <c r="XBJ423" s="314"/>
      <c r="XBK423" s="263"/>
      <c r="XBL423" s="312"/>
      <c r="XBM423" s="263"/>
      <c r="XBN423" s="314"/>
      <c r="XBO423" s="314"/>
      <c r="XBP423" s="314"/>
      <c r="XBQ423" s="315"/>
      <c r="XBR423" s="314"/>
      <c r="XBS423" s="314"/>
      <c r="XBT423" s="314"/>
      <c r="XBU423" s="314"/>
      <c r="XBV423" s="314"/>
      <c r="XBW423" s="281"/>
      <c r="XBX423" s="317"/>
      <c r="XBY423" s="314"/>
      <c r="XBZ423" s="314"/>
      <c r="XCA423" s="318"/>
      <c r="XCB423" s="312"/>
      <c r="XCC423" s="314"/>
      <c r="XCD423" s="314"/>
      <c r="XCE423" s="263"/>
      <c r="XCF423" s="312"/>
      <c r="XCG423" s="263"/>
      <c r="XCH423" s="314"/>
      <c r="XCI423" s="314"/>
      <c r="XCJ423" s="314"/>
      <c r="XCK423" s="315"/>
      <c r="XCL423" s="314"/>
      <c r="XCM423" s="314"/>
      <c r="XCN423" s="314"/>
      <c r="XCO423" s="314"/>
      <c r="XCP423" s="314"/>
      <c r="XCQ423" s="317"/>
      <c r="XCR423" s="314"/>
      <c r="XCS423" s="318"/>
      <c r="XCT423" s="286"/>
      <c r="XCW423" s="314"/>
      <c r="XCX423" s="314"/>
      <c r="XCY423" s="263"/>
      <c r="XCZ423" s="312"/>
      <c r="XDA423" s="263"/>
      <c r="XDB423" s="314"/>
      <c r="XDC423" s="314"/>
      <c r="XDD423" s="314"/>
      <c r="XDE423" s="315"/>
      <c r="XDF423" s="314"/>
      <c r="XDG423" s="314"/>
      <c r="XDH423" s="314"/>
      <c r="XDI423" s="314"/>
      <c r="XDJ423" s="314"/>
      <c r="XDK423" s="314"/>
      <c r="XDL423" s="286"/>
      <c r="XDQ423" s="314"/>
      <c r="XDR423" s="314"/>
      <c r="XDS423" s="263"/>
      <c r="XDT423" s="312"/>
      <c r="XDU423" s="263"/>
      <c r="XDV423" s="314"/>
      <c r="XDW423" s="314"/>
      <c r="XDX423" s="314"/>
      <c r="XDY423" s="315"/>
      <c r="XDZ423" s="314"/>
      <c r="XEA423" s="314"/>
      <c r="XEB423" s="314"/>
      <c r="XEC423" s="314"/>
      <c r="XED423" s="314"/>
      <c r="XEE423" s="286"/>
      <c r="XEK423" s="314"/>
      <c r="XEL423" s="314"/>
      <c r="XEM423" s="263"/>
      <c r="XEN423" s="312"/>
      <c r="XEO423" s="263"/>
      <c r="XEP423" s="314"/>
      <c r="XEQ423" s="314"/>
      <c r="XER423" s="314"/>
      <c r="XES423" s="315"/>
      <c r="XET423" s="314"/>
      <c r="XEU423" s="314"/>
      <c r="XEV423" s="314"/>
      <c r="XEW423" s="314"/>
      <c r="XEX423" s="314"/>
    </row>
    <row r="424" spans="1:53 16265:16378" ht="40.5" hidden="1" customHeight="1" x14ac:dyDescent="0.2">
      <c r="A424" s="362"/>
      <c r="B424" s="363"/>
      <c r="C424" s="356"/>
      <c r="D424" s="359"/>
      <c r="E424" s="356"/>
      <c r="F424" s="364"/>
      <c r="G424" s="275" t="s">
        <v>271</v>
      </c>
      <c r="H424" s="275" t="s">
        <v>37</v>
      </c>
      <c r="I424" s="275" t="s">
        <v>576</v>
      </c>
      <c r="J424" s="364"/>
      <c r="K424" s="364"/>
      <c r="L424" s="364"/>
      <c r="M424" s="364"/>
      <c r="N424" s="364"/>
      <c r="O424" s="365"/>
      <c r="P424" s="364"/>
      <c r="Q424" s="365"/>
      <c r="R424" s="365"/>
      <c r="S424" s="162" t="s">
        <v>327</v>
      </c>
      <c r="T424" s="334">
        <f t="shared" si="1676"/>
        <v>1</v>
      </c>
      <c r="U424" s="356"/>
      <c r="V424" s="356"/>
      <c r="W424" s="275" t="s">
        <v>589</v>
      </c>
      <c r="X424" s="364"/>
      <c r="Y424" s="368"/>
      <c r="Z424" s="335">
        <f t="shared" si="1679"/>
        <v>4</v>
      </c>
      <c r="AA424" s="275" t="s">
        <v>330</v>
      </c>
      <c r="AB424" s="275"/>
      <c r="AC424" s="368"/>
      <c r="AD424" s="356"/>
      <c r="AE424" s="336">
        <f t="shared" si="1682"/>
        <v>1</v>
      </c>
      <c r="AF424" s="275" t="s">
        <v>307</v>
      </c>
      <c r="AG424" s="275" t="s">
        <v>590</v>
      </c>
      <c r="AH424" s="368"/>
      <c r="AI424" s="356"/>
      <c r="AJ424" s="336">
        <f t="shared" si="1685"/>
        <v>1</v>
      </c>
      <c r="AK424" s="275" t="s">
        <v>304</v>
      </c>
      <c r="AL424" s="275" t="s">
        <v>318</v>
      </c>
      <c r="AM424" s="368"/>
      <c r="AN424" s="356"/>
      <c r="AO424" s="336">
        <f t="shared" si="1692"/>
        <v>1</v>
      </c>
      <c r="AP424" s="275" t="s">
        <v>592</v>
      </c>
      <c r="AQ424" s="356"/>
      <c r="AR424" s="356"/>
      <c r="AS424" s="357"/>
      <c r="AT424" s="358"/>
      <c r="AU424" s="366"/>
      <c r="AV424" s="366"/>
      <c r="AW424" s="275"/>
      <c r="AX424" s="275"/>
      <c r="AY424" s="159"/>
      <c r="AZ424" s="159"/>
      <c r="BA424" s="344"/>
      <c r="XAO424" s="314"/>
      <c r="XAP424" s="314"/>
      <c r="XAQ424" s="263"/>
      <c r="XAR424" s="312"/>
      <c r="XAS424" s="263"/>
      <c r="XAT424" s="314"/>
      <c r="XAU424" s="314"/>
      <c r="XAV424" s="314"/>
      <c r="XAW424" s="315"/>
      <c r="XAX424" s="314"/>
      <c r="XAY424" s="314"/>
      <c r="XAZ424" s="314"/>
      <c r="XBA424" s="314"/>
      <c r="XBB424" s="314"/>
      <c r="XBC424" s="314"/>
      <c r="XBD424" s="281"/>
      <c r="XBE424" s="316"/>
      <c r="XBF424" s="317"/>
      <c r="XBG424" s="314"/>
      <c r="XBH424" s="314"/>
      <c r="XBI424" s="314"/>
      <c r="XBJ424" s="314"/>
      <c r="XBK424" s="263"/>
      <c r="XBL424" s="312"/>
      <c r="XBM424" s="263"/>
      <c r="XBN424" s="314"/>
      <c r="XBO424" s="314"/>
      <c r="XBP424" s="314"/>
      <c r="XBQ424" s="315"/>
      <c r="XBR424" s="314"/>
      <c r="XBS424" s="314"/>
      <c r="XBT424" s="314"/>
      <c r="XBU424" s="314"/>
      <c r="XBV424" s="314"/>
      <c r="XBW424" s="281"/>
      <c r="XBX424" s="317"/>
      <c r="XBY424" s="314"/>
      <c r="XBZ424" s="314"/>
      <c r="XCA424" s="318"/>
      <c r="XCB424" s="312"/>
      <c r="XCC424" s="314"/>
      <c r="XCD424" s="314"/>
      <c r="XCE424" s="263"/>
      <c r="XCF424" s="312"/>
      <c r="XCG424" s="263"/>
      <c r="XCH424" s="314"/>
      <c r="XCI424" s="314"/>
      <c r="XCJ424" s="314"/>
      <c r="XCK424" s="315"/>
      <c r="XCL424" s="314"/>
      <c r="XCM424" s="314"/>
      <c r="XCN424" s="314"/>
      <c r="XCO424" s="314"/>
      <c r="XCP424" s="314"/>
      <c r="XCQ424" s="317"/>
      <c r="XCR424" s="314"/>
      <c r="XCS424" s="318"/>
      <c r="XCT424" s="286"/>
      <c r="XCW424" s="314"/>
      <c r="XCX424" s="314"/>
      <c r="XCY424" s="263"/>
      <c r="XCZ424" s="312"/>
      <c r="XDA424" s="263"/>
      <c r="XDB424" s="314"/>
      <c r="XDC424" s="314"/>
      <c r="XDD424" s="314"/>
      <c r="XDE424" s="315"/>
      <c r="XDF424" s="314"/>
      <c r="XDG424" s="314"/>
      <c r="XDH424" s="314"/>
      <c r="XDI424" s="314"/>
      <c r="XDJ424" s="314"/>
      <c r="XDK424" s="314"/>
      <c r="XDL424" s="286"/>
      <c r="XDQ424" s="314"/>
      <c r="XDR424" s="314"/>
      <c r="XDS424" s="263"/>
      <c r="XDT424" s="312"/>
      <c r="XDU424" s="263"/>
      <c r="XDV424" s="314"/>
      <c r="XDW424" s="314"/>
      <c r="XDX424" s="314"/>
      <c r="XDY424" s="315"/>
      <c r="XDZ424" s="314"/>
      <c r="XEA424" s="314"/>
      <c r="XEB424" s="314"/>
      <c r="XEC424" s="314"/>
      <c r="XED424" s="314"/>
      <c r="XEE424" s="286"/>
      <c r="XEK424" s="314"/>
      <c r="XEL424" s="314"/>
      <c r="XEM424" s="263"/>
      <c r="XEN424" s="312"/>
      <c r="XEO424" s="263"/>
      <c r="XEP424" s="314"/>
      <c r="XEQ424" s="314"/>
      <c r="XER424" s="314"/>
      <c r="XES424" s="315"/>
      <c r="XET424" s="314"/>
      <c r="XEU424" s="314"/>
      <c r="XEV424" s="314"/>
      <c r="XEW424" s="314"/>
      <c r="XEX424" s="314"/>
    </row>
    <row r="425" spans="1:53 16265:16378" ht="53.25" hidden="1" customHeight="1" x14ac:dyDescent="0.2">
      <c r="A425" s="370">
        <v>139</v>
      </c>
      <c r="B425" s="363" t="s">
        <v>565</v>
      </c>
      <c r="C425" s="356" t="str">
        <f>+VLOOKUP(B425,$A$770:$B$812,2,0)</f>
        <v>DIANA PATRICIA GÓMEZ BOTERO</v>
      </c>
      <c r="D425" s="359" t="s">
        <v>452</v>
      </c>
      <c r="E425" s="356" t="str">
        <f>IF(D425=$D$740,$E$740,IF(D425=$D$741,$E$741,IF(D425=$D$742,$E$742,IF(D425=$D$743,$E$743,IF(D425=$D$744,$E$744,IF(D425=$D$745,$E$745,IF(D425=$D$746,$E$746,IF(D425=$D$747,$E$747,IF(D425=$D$748,$E$748,IF(D425=$D$749,$E$749,IF(D425=VICERRECTORÍA_ACADÉMICA_,$BF$740,IF(D425=_VICERRECTORÍA_INVESTIGACIONES_INNOVACIÓN_Y_EXTENSIÓN_,$BF$741,IF(D425=PLANEACIÓN_,$BF$742,IF(D425=VICERRECTORÍA_ADMINISTRATIVA_FINANCIERA_,$BF$743,IF(D425=VICERRECTORÍA_RESPONSABILIDAD_SOCIAL_Y_BIENESTAR_UNIVERSITARIO_PDI,$BF$744)))))))))))))))</f>
        <v>Contribuir a la formación integral,  el desarrollo social e intercultural y el acompañamiento integral, así como promover el ejercicio colectivo de la responsabilidad social aportando al mejoramiento de la calidad de vida de la comunidad universitaria.</v>
      </c>
      <c r="F425" s="364" t="s">
        <v>276</v>
      </c>
      <c r="G425" s="275" t="s">
        <v>272</v>
      </c>
      <c r="H425" s="275" t="s">
        <v>273</v>
      </c>
      <c r="I425" s="161" t="s">
        <v>3020</v>
      </c>
      <c r="J425" s="364" t="s">
        <v>108</v>
      </c>
      <c r="K425" s="363" t="s">
        <v>3023</v>
      </c>
      <c r="L425" s="363" t="s">
        <v>3024</v>
      </c>
      <c r="M425" s="363" t="s">
        <v>3025</v>
      </c>
      <c r="N425" s="364" t="s">
        <v>128</v>
      </c>
      <c r="O425" s="365">
        <f>IF(N425="ALTA",5,IF(N425="MEDIO ALTA",4,IF(N425="MEDIA",3,IF(N425="MEDIO BAJA",2,IF(N425="BAJA",1,0)))))</f>
        <v>1</v>
      </c>
      <c r="P425" s="364" t="s">
        <v>140</v>
      </c>
      <c r="Q425" s="365">
        <f>IF(P425="ALTO",5,IF(P425="MEDIO ALTO",4,IF(P425="MEDIO",3,IF(P425="MEDIO BAJO",2,IF(P425="BAJO",1,0)))))</f>
        <v>5</v>
      </c>
      <c r="R425" s="365">
        <f t="shared" ref="R425" si="1803">Q425*O425</f>
        <v>5</v>
      </c>
      <c r="S425" s="162" t="s">
        <v>327</v>
      </c>
      <c r="T425" s="334">
        <f t="shared" si="1676"/>
        <v>1</v>
      </c>
      <c r="U425" s="356">
        <f t="shared" si="1695"/>
        <v>1</v>
      </c>
      <c r="V425" s="356">
        <f t="shared" si="1611"/>
        <v>0.6</v>
      </c>
      <c r="W425" s="275" t="s">
        <v>2044</v>
      </c>
      <c r="X425" s="364">
        <f>IF(S425="No_existen",5*$X$10,Y425*$X$10)</f>
        <v>0.2</v>
      </c>
      <c r="Y425" s="368">
        <f t="shared" ref="Y425" si="1804">ROUND(AVERAGEIF(Z425:Z427,"&gt;0"),0)</f>
        <v>4</v>
      </c>
      <c r="Z425" s="335">
        <f t="shared" si="1679"/>
        <v>4</v>
      </c>
      <c r="AA425" s="275" t="s">
        <v>330</v>
      </c>
      <c r="AB425" s="275"/>
      <c r="AC425" s="368">
        <f t="shared" ref="AC425" si="1805">IF(S425="No_existen",5*$AC$10,AD425*$AC$10)</f>
        <v>0.15</v>
      </c>
      <c r="AD425" s="356">
        <f t="shared" ref="AD425" si="1806">ROUND(AVERAGEIF(AE425:AE427,"&gt;0"),0)</f>
        <v>1</v>
      </c>
      <c r="AE425" s="336">
        <f t="shared" si="1682"/>
        <v>1</v>
      </c>
      <c r="AF425" s="275" t="s">
        <v>307</v>
      </c>
      <c r="AG425" s="275" t="s">
        <v>2045</v>
      </c>
      <c r="AH425" s="368">
        <f t="shared" ref="AH425" si="1807">IF(S425="No_existen",5*$AH$10,AI425*$AH$10)</f>
        <v>0.1</v>
      </c>
      <c r="AI425" s="356">
        <f t="shared" ref="AI425" si="1808">ROUND(AVERAGEIF(AJ425:AJ427,"&gt;0"),0)</f>
        <v>1</v>
      </c>
      <c r="AJ425" s="336">
        <f t="shared" si="1685"/>
        <v>1</v>
      </c>
      <c r="AK425" s="275" t="s">
        <v>304</v>
      </c>
      <c r="AL425" s="275" t="s">
        <v>314</v>
      </c>
      <c r="AM425" s="368">
        <f t="shared" ref="AM425" si="1809">IF(S425="No_existen",5*$AM$10,AN425*$AM$10)</f>
        <v>0.4</v>
      </c>
      <c r="AN425" s="356">
        <f t="shared" ref="AN425" si="1810">ROUND(AVERAGEIF(AO425:AO427,"&gt;0"),0)</f>
        <v>4</v>
      </c>
      <c r="AO425" s="336">
        <f t="shared" si="1692"/>
        <v>4</v>
      </c>
      <c r="AP425" s="275" t="s">
        <v>593</v>
      </c>
      <c r="AQ425" s="356">
        <f t="shared" ref="AQ425" si="1811">ROUND(AVERAGE(U425,Y425,AD425,AI425,AN425),0)</f>
        <v>2</v>
      </c>
      <c r="AR425" s="356" t="str">
        <f t="shared" ref="AR425" si="1812">IF(AQ425&lt;1.5,"FUERTE",IF(AND(AQ425&gt;=1.5,AQ425&lt;2.5),"ACEPTABLE",IF(AQ425&gt;=5,"INEXISTENTE","DÉBIL")))</f>
        <v>ACEPTABLE</v>
      </c>
      <c r="AS425" s="357">
        <f t="shared" ref="AS425" si="1813">IF(R425=0,0,ROUND((R425*AQ425),0))</f>
        <v>10</v>
      </c>
      <c r="AT425" s="358" t="str">
        <f t="shared" ref="AT425" si="1814">IF(AS425&gt;=36,"GRAVE", IF(AS425&lt;=10, "LEVE", "MODERADO"))</f>
        <v>LEVE</v>
      </c>
      <c r="AU425" s="363" t="s">
        <v>2046</v>
      </c>
      <c r="AV425" s="369">
        <v>0.8</v>
      </c>
      <c r="AW425" s="275" t="s">
        <v>90</v>
      </c>
      <c r="AX425" s="275"/>
      <c r="AY425" s="159"/>
      <c r="AZ425" s="159"/>
      <c r="BA425" s="344"/>
      <c r="XAO425" s="314"/>
      <c r="XAP425" s="314"/>
      <c r="XAQ425" s="263"/>
      <c r="XAR425" s="312"/>
      <c r="XAS425" s="263"/>
      <c r="XAT425" s="314"/>
      <c r="XAU425" s="314"/>
      <c r="XAV425" s="314"/>
      <c r="XAW425" s="315"/>
      <c r="XAX425" s="314"/>
      <c r="XAY425" s="314"/>
      <c r="XAZ425" s="314"/>
      <c r="XBA425" s="314"/>
      <c r="XBB425" s="314"/>
      <c r="XBC425" s="314"/>
      <c r="XBD425" s="281"/>
      <c r="XBE425" s="316"/>
      <c r="XBF425" s="317"/>
      <c r="XBG425" s="314"/>
      <c r="XBH425" s="314"/>
      <c r="XBI425" s="314"/>
      <c r="XBJ425" s="314"/>
      <c r="XBK425" s="263"/>
      <c r="XBL425" s="312"/>
      <c r="XBM425" s="263"/>
      <c r="XBN425" s="314"/>
      <c r="XBO425" s="314"/>
      <c r="XBP425" s="314"/>
      <c r="XBQ425" s="315"/>
      <c r="XBR425" s="314"/>
      <c r="XBS425" s="314"/>
      <c r="XBT425" s="314"/>
      <c r="XBU425" s="314"/>
      <c r="XBV425" s="314"/>
      <c r="XBW425" s="281"/>
      <c r="XBX425" s="317"/>
      <c r="XBY425" s="314"/>
      <c r="XBZ425" s="314"/>
      <c r="XCA425" s="318"/>
      <c r="XCB425" s="312"/>
      <c r="XCC425" s="314"/>
      <c r="XCD425" s="314"/>
      <c r="XCE425" s="263"/>
      <c r="XCF425" s="312"/>
      <c r="XCG425" s="263"/>
      <c r="XCH425" s="314"/>
      <c r="XCI425" s="314"/>
      <c r="XCJ425" s="314"/>
      <c r="XCK425" s="315"/>
      <c r="XCL425" s="314"/>
      <c r="XCM425" s="314"/>
      <c r="XCN425" s="314"/>
      <c r="XCO425" s="314"/>
      <c r="XCP425" s="314"/>
      <c r="XCQ425" s="317"/>
      <c r="XCR425" s="314"/>
      <c r="XCS425" s="318"/>
      <c r="XCT425" s="286"/>
      <c r="XCW425" s="314"/>
      <c r="XCX425" s="314"/>
      <c r="XCY425" s="263"/>
      <c r="XCZ425" s="312"/>
      <c r="XDA425" s="263"/>
      <c r="XDB425" s="314"/>
      <c r="XDC425" s="314"/>
      <c r="XDD425" s="314"/>
      <c r="XDE425" s="315"/>
      <c r="XDF425" s="314"/>
      <c r="XDG425" s="314"/>
      <c r="XDH425" s="314"/>
      <c r="XDI425" s="314"/>
      <c r="XDJ425" s="314"/>
      <c r="XDK425" s="314"/>
      <c r="XDL425" s="286"/>
      <c r="XDQ425" s="314"/>
      <c r="XDR425" s="314"/>
      <c r="XDS425" s="263"/>
      <c r="XDT425" s="312"/>
      <c r="XDU425" s="263"/>
      <c r="XDV425" s="314"/>
      <c r="XDW425" s="314"/>
      <c r="XDX425" s="314"/>
      <c r="XDY425" s="315"/>
      <c r="XDZ425" s="314"/>
      <c r="XEA425" s="314"/>
      <c r="XEB425" s="314"/>
      <c r="XEC425" s="314"/>
      <c r="XED425" s="314"/>
      <c r="XEE425" s="286"/>
      <c r="XEK425" s="314"/>
      <c r="XEL425" s="314"/>
      <c r="XEM425" s="263"/>
      <c r="XEN425" s="312"/>
      <c r="XEO425" s="263"/>
      <c r="XEP425" s="314"/>
      <c r="XEQ425" s="314"/>
      <c r="XER425" s="314"/>
      <c r="XES425" s="315"/>
      <c r="XET425" s="314"/>
      <c r="XEU425" s="314"/>
      <c r="XEV425" s="314"/>
      <c r="XEW425" s="314"/>
      <c r="XEX425" s="314"/>
    </row>
    <row r="426" spans="1:53 16265:16378" ht="40.5" hidden="1" customHeight="1" x14ac:dyDescent="0.2">
      <c r="A426" s="370"/>
      <c r="B426" s="363"/>
      <c r="C426" s="356"/>
      <c r="D426" s="359"/>
      <c r="E426" s="356"/>
      <c r="F426" s="364"/>
      <c r="G426" s="275" t="s">
        <v>271</v>
      </c>
      <c r="H426" s="275" t="s">
        <v>37</v>
      </c>
      <c r="I426" s="161" t="s">
        <v>3021</v>
      </c>
      <c r="J426" s="364"/>
      <c r="K426" s="363"/>
      <c r="L426" s="363"/>
      <c r="M426" s="363"/>
      <c r="N426" s="364"/>
      <c r="O426" s="365"/>
      <c r="P426" s="364"/>
      <c r="Q426" s="365"/>
      <c r="R426" s="365"/>
      <c r="S426" s="162" t="s">
        <v>327</v>
      </c>
      <c r="T426" s="334">
        <f t="shared" si="1676"/>
        <v>1</v>
      </c>
      <c r="U426" s="356"/>
      <c r="V426" s="356"/>
      <c r="W426" s="275" t="s">
        <v>2047</v>
      </c>
      <c r="X426" s="364"/>
      <c r="Y426" s="368"/>
      <c r="Z426" s="335">
        <f t="shared" si="1679"/>
        <v>4</v>
      </c>
      <c r="AA426" s="275" t="s">
        <v>330</v>
      </c>
      <c r="AB426" s="275"/>
      <c r="AC426" s="368"/>
      <c r="AD426" s="356"/>
      <c r="AE426" s="336">
        <f t="shared" si="1682"/>
        <v>1</v>
      </c>
      <c r="AF426" s="275" t="s">
        <v>307</v>
      </c>
      <c r="AG426" s="275" t="s">
        <v>2471</v>
      </c>
      <c r="AH426" s="368"/>
      <c r="AI426" s="356"/>
      <c r="AJ426" s="336">
        <f t="shared" si="1685"/>
        <v>1</v>
      </c>
      <c r="AK426" s="275" t="s">
        <v>304</v>
      </c>
      <c r="AL426" s="275" t="s">
        <v>314</v>
      </c>
      <c r="AM426" s="368"/>
      <c r="AN426" s="356"/>
      <c r="AO426" s="336">
        <f t="shared" si="1692"/>
        <v>4</v>
      </c>
      <c r="AP426" s="275" t="s">
        <v>593</v>
      </c>
      <c r="AQ426" s="356"/>
      <c r="AR426" s="356"/>
      <c r="AS426" s="357"/>
      <c r="AT426" s="358"/>
      <c r="AU426" s="363"/>
      <c r="AV426" s="363"/>
      <c r="AW426" s="275" t="s">
        <v>90</v>
      </c>
      <c r="AX426" s="275"/>
      <c r="AY426" s="159"/>
      <c r="AZ426" s="159"/>
      <c r="BA426" s="344"/>
      <c r="XAO426" s="314"/>
      <c r="XAP426" s="314"/>
      <c r="XAQ426" s="263"/>
      <c r="XAR426" s="312"/>
      <c r="XAS426" s="263"/>
      <c r="XAT426" s="314"/>
      <c r="XAU426" s="314"/>
      <c r="XAV426" s="314"/>
      <c r="XAW426" s="315"/>
      <c r="XAX426" s="314"/>
      <c r="XAY426" s="314"/>
      <c r="XAZ426" s="314"/>
      <c r="XBA426" s="314"/>
      <c r="XBB426" s="314"/>
      <c r="XBC426" s="314"/>
      <c r="XBD426" s="281"/>
      <c r="XBE426" s="316"/>
      <c r="XBF426" s="317"/>
      <c r="XBG426" s="314"/>
      <c r="XBH426" s="314"/>
      <c r="XBI426" s="314"/>
      <c r="XBJ426" s="314"/>
      <c r="XBK426" s="263"/>
      <c r="XBL426" s="312"/>
      <c r="XBM426" s="263"/>
      <c r="XBN426" s="314"/>
      <c r="XBO426" s="314"/>
      <c r="XBP426" s="314"/>
      <c r="XBQ426" s="315"/>
      <c r="XBR426" s="314"/>
      <c r="XBS426" s="314"/>
      <c r="XBT426" s="314"/>
      <c r="XBU426" s="314"/>
      <c r="XBV426" s="314"/>
      <c r="XBW426" s="281"/>
      <c r="XBX426" s="317"/>
      <c r="XBY426" s="314"/>
      <c r="XBZ426" s="314"/>
      <c r="XCA426" s="318"/>
      <c r="XCB426" s="312"/>
      <c r="XCC426" s="314"/>
      <c r="XCD426" s="314"/>
      <c r="XCE426" s="263"/>
      <c r="XCF426" s="312"/>
      <c r="XCG426" s="263"/>
      <c r="XCH426" s="314"/>
      <c r="XCI426" s="314"/>
      <c r="XCJ426" s="314"/>
      <c r="XCK426" s="315"/>
      <c r="XCL426" s="314"/>
      <c r="XCM426" s="314"/>
      <c r="XCN426" s="314"/>
      <c r="XCO426" s="314"/>
      <c r="XCP426" s="314"/>
      <c r="XCQ426" s="317"/>
      <c r="XCR426" s="314"/>
      <c r="XCS426" s="318"/>
      <c r="XCT426" s="286"/>
      <c r="XCW426" s="314"/>
      <c r="XCX426" s="314"/>
      <c r="XCY426" s="263"/>
      <c r="XCZ426" s="312"/>
      <c r="XDA426" s="263"/>
      <c r="XDB426" s="314"/>
      <c r="XDC426" s="314"/>
      <c r="XDD426" s="314"/>
      <c r="XDE426" s="315"/>
      <c r="XDF426" s="314"/>
      <c r="XDG426" s="314"/>
      <c r="XDH426" s="314"/>
      <c r="XDI426" s="314"/>
      <c r="XDJ426" s="314"/>
      <c r="XDK426" s="314"/>
      <c r="XDL426" s="286"/>
      <c r="XDQ426" s="314"/>
      <c r="XDR426" s="314"/>
      <c r="XDS426" s="263"/>
      <c r="XDT426" s="312"/>
      <c r="XDU426" s="263"/>
      <c r="XDV426" s="314"/>
      <c r="XDW426" s="314"/>
      <c r="XDX426" s="314"/>
      <c r="XDY426" s="315"/>
      <c r="XDZ426" s="314"/>
      <c r="XEA426" s="314"/>
      <c r="XEB426" s="314"/>
      <c r="XEC426" s="314"/>
      <c r="XED426" s="314"/>
      <c r="XEE426" s="286"/>
      <c r="XEK426" s="314"/>
      <c r="XEL426" s="314"/>
      <c r="XEM426" s="263"/>
      <c r="XEN426" s="312"/>
      <c r="XEO426" s="263"/>
      <c r="XEP426" s="314"/>
      <c r="XEQ426" s="314"/>
      <c r="XER426" s="314"/>
      <c r="XES426" s="315"/>
      <c r="XET426" s="314"/>
      <c r="XEU426" s="314"/>
      <c r="XEV426" s="314"/>
      <c r="XEW426" s="314"/>
      <c r="XEX426" s="314"/>
    </row>
    <row r="427" spans="1:53 16265:16378" ht="40.5" hidden="1" customHeight="1" x14ac:dyDescent="0.2">
      <c r="A427" s="370"/>
      <c r="B427" s="363"/>
      <c r="C427" s="356"/>
      <c r="D427" s="359"/>
      <c r="E427" s="356"/>
      <c r="F427" s="364"/>
      <c r="G427" s="275" t="s">
        <v>271</v>
      </c>
      <c r="H427" s="275" t="s">
        <v>234</v>
      </c>
      <c r="I427" s="162" t="s">
        <v>3022</v>
      </c>
      <c r="J427" s="364"/>
      <c r="K427" s="363"/>
      <c r="L427" s="363"/>
      <c r="M427" s="363"/>
      <c r="N427" s="364"/>
      <c r="O427" s="365"/>
      <c r="P427" s="364"/>
      <c r="Q427" s="365"/>
      <c r="R427" s="365"/>
      <c r="S427" s="162" t="s">
        <v>327</v>
      </c>
      <c r="T427" s="334">
        <f t="shared" si="1676"/>
        <v>1</v>
      </c>
      <c r="U427" s="356"/>
      <c r="V427" s="356"/>
      <c r="W427" s="275" t="s">
        <v>2048</v>
      </c>
      <c r="X427" s="364"/>
      <c r="Y427" s="368"/>
      <c r="Z427" s="335">
        <f t="shared" si="1679"/>
        <v>4</v>
      </c>
      <c r="AA427" s="275" t="s">
        <v>330</v>
      </c>
      <c r="AB427" s="275"/>
      <c r="AC427" s="368"/>
      <c r="AD427" s="356"/>
      <c r="AE427" s="336">
        <f t="shared" si="1682"/>
        <v>1</v>
      </c>
      <c r="AF427" s="275" t="s">
        <v>307</v>
      </c>
      <c r="AG427" s="275" t="s">
        <v>2045</v>
      </c>
      <c r="AH427" s="368"/>
      <c r="AI427" s="356"/>
      <c r="AJ427" s="336">
        <f t="shared" si="1685"/>
        <v>1</v>
      </c>
      <c r="AK427" s="275" t="s">
        <v>304</v>
      </c>
      <c r="AL427" s="275" t="s">
        <v>314</v>
      </c>
      <c r="AM427" s="368"/>
      <c r="AN427" s="356"/>
      <c r="AO427" s="336">
        <f t="shared" si="1692"/>
        <v>4</v>
      </c>
      <c r="AP427" s="275" t="s">
        <v>593</v>
      </c>
      <c r="AQ427" s="356"/>
      <c r="AR427" s="356"/>
      <c r="AS427" s="357"/>
      <c r="AT427" s="358"/>
      <c r="AU427" s="363"/>
      <c r="AV427" s="363"/>
      <c r="AW427" s="275" t="s">
        <v>90</v>
      </c>
      <c r="AX427" s="275"/>
      <c r="AY427" s="159"/>
      <c r="AZ427" s="159"/>
      <c r="BA427" s="344"/>
      <c r="XAO427" s="314"/>
      <c r="XAP427" s="314"/>
      <c r="XAQ427" s="263"/>
      <c r="XAR427" s="312"/>
      <c r="XAS427" s="263"/>
      <c r="XAT427" s="314"/>
      <c r="XAU427" s="314"/>
      <c r="XAV427" s="314"/>
      <c r="XAW427" s="315"/>
      <c r="XAX427" s="314"/>
      <c r="XAY427" s="314"/>
      <c r="XAZ427" s="314"/>
      <c r="XBA427" s="314"/>
      <c r="XBB427" s="314"/>
      <c r="XBC427" s="314"/>
      <c r="XBD427" s="281"/>
      <c r="XBE427" s="316"/>
      <c r="XBF427" s="317"/>
      <c r="XBG427" s="314"/>
      <c r="XBH427" s="314"/>
      <c r="XBI427" s="314"/>
      <c r="XBJ427" s="314"/>
      <c r="XBK427" s="263"/>
      <c r="XBL427" s="312"/>
      <c r="XBM427" s="263"/>
      <c r="XBN427" s="314"/>
      <c r="XBO427" s="314"/>
      <c r="XBP427" s="314"/>
      <c r="XBQ427" s="315"/>
      <c r="XBR427" s="314"/>
      <c r="XBS427" s="314"/>
      <c r="XBT427" s="314"/>
      <c r="XBU427" s="314"/>
      <c r="XBV427" s="314"/>
      <c r="XBW427" s="281"/>
      <c r="XBX427" s="317"/>
      <c r="XBY427" s="314"/>
      <c r="XBZ427" s="314"/>
      <c r="XCA427" s="318"/>
      <c r="XCB427" s="312"/>
      <c r="XCC427" s="314"/>
      <c r="XCD427" s="314"/>
      <c r="XCE427" s="263"/>
      <c r="XCF427" s="312"/>
      <c r="XCG427" s="263"/>
      <c r="XCH427" s="314"/>
      <c r="XCI427" s="314"/>
      <c r="XCJ427" s="314"/>
      <c r="XCK427" s="315"/>
      <c r="XCL427" s="314"/>
      <c r="XCM427" s="314"/>
      <c r="XCN427" s="314"/>
      <c r="XCO427" s="314"/>
      <c r="XCP427" s="314"/>
      <c r="XCQ427" s="317"/>
      <c r="XCR427" s="314"/>
      <c r="XCS427" s="318"/>
      <c r="XCT427" s="286"/>
      <c r="XCW427" s="314"/>
      <c r="XCX427" s="314"/>
      <c r="XCY427" s="263"/>
      <c r="XCZ427" s="312"/>
      <c r="XDA427" s="263"/>
      <c r="XDB427" s="314"/>
      <c r="XDC427" s="314"/>
      <c r="XDD427" s="314"/>
      <c r="XDE427" s="315"/>
      <c r="XDF427" s="314"/>
      <c r="XDG427" s="314"/>
      <c r="XDH427" s="314"/>
      <c r="XDI427" s="314"/>
      <c r="XDJ427" s="314"/>
      <c r="XDK427" s="314"/>
      <c r="XDL427" s="286"/>
      <c r="XDQ427" s="314"/>
      <c r="XDR427" s="314"/>
      <c r="XDS427" s="263"/>
      <c r="XDT427" s="312"/>
      <c r="XDU427" s="263"/>
      <c r="XDV427" s="314"/>
      <c r="XDW427" s="314"/>
      <c r="XDX427" s="314"/>
      <c r="XDY427" s="315"/>
      <c r="XDZ427" s="314"/>
      <c r="XEA427" s="314"/>
      <c r="XEB427" s="314"/>
      <c r="XEC427" s="314"/>
      <c r="XED427" s="314"/>
      <c r="XEE427" s="286"/>
      <c r="XEK427" s="314"/>
      <c r="XEL427" s="314"/>
      <c r="XEM427" s="263"/>
      <c r="XEN427" s="312"/>
      <c r="XEO427" s="263"/>
      <c r="XEP427" s="314"/>
      <c r="XEQ427" s="314"/>
      <c r="XER427" s="314"/>
      <c r="XES427" s="315"/>
      <c r="XET427" s="314"/>
      <c r="XEU427" s="314"/>
      <c r="XEV427" s="314"/>
      <c r="XEW427" s="314"/>
      <c r="XEX427" s="314"/>
    </row>
    <row r="428" spans="1:53 16265:16378" ht="40.5" customHeight="1" x14ac:dyDescent="0.2">
      <c r="A428" s="362">
        <v>140</v>
      </c>
      <c r="B428" s="363" t="s">
        <v>466</v>
      </c>
      <c r="C428" s="356" t="str">
        <f>+VLOOKUP(B428,$A$770:$B$812,2,0)</f>
        <v>OSWALDO AGUDELO  GONZALEZ</v>
      </c>
      <c r="D428" s="359" t="s">
        <v>166</v>
      </c>
      <c r="E428" s="356" t="str">
        <f>IF(D428=$D$740,$E$740,IF(D428=$D$741,$E$741,IF(D428=$D$742,$E$742,IF(D428=$D$743,$E$743,IF(D428=$D$744,$E$744,IF(D428=$D$745,$E$745,IF(D428=$D$746,$E$746,IF(D428=$D$747,$E$747,IF(D428=$D$748,$E$748,IF(D428=$D$749,$E$749,IF(D428=VICERRECTORÍA_ACADÉMICA_,$BF$740,IF(D428=_VICERRECTORÍA_INVESTIGACIONES_INNOVACIÓN_Y_EXTENSIÓN_,$BF$741,IF(D428=PLANEACIÓN_,$BF$742,IF(D428=VICERRECTORÍA_ADMINISTRATIVA_FINANCIERA_,$BF$743,IF(D428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28" s="364" t="s">
        <v>276</v>
      </c>
      <c r="G428" s="275" t="s">
        <v>271</v>
      </c>
      <c r="H428" s="275" t="s">
        <v>38</v>
      </c>
      <c r="I428" s="161" t="s">
        <v>2049</v>
      </c>
      <c r="J428" s="364" t="s">
        <v>114</v>
      </c>
      <c r="K428" s="363" t="s">
        <v>2050</v>
      </c>
      <c r="L428" s="363" t="s">
        <v>2051</v>
      </c>
      <c r="M428" s="363" t="s">
        <v>2052</v>
      </c>
      <c r="N428" s="364" t="s">
        <v>105</v>
      </c>
      <c r="O428" s="365">
        <f>IF(N428="ALTA",5,IF(N428="MEDIO ALTA",4,IF(N428="MEDIA",3,IF(N428="MEDIO BAJA",2,IF(N428="BAJA",1,0)))))</f>
        <v>3</v>
      </c>
      <c r="P428" s="364" t="s">
        <v>141</v>
      </c>
      <c r="Q428" s="365">
        <f>IF(P428="ALTO",5,IF(P428="MEDIO ALTO",4,IF(P428="MEDIO",3,IF(P428="MEDIO BAJO",2,IF(P428="BAJO",1,0)))))</f>
        <v>3</v>
      </c>
      <c r="R428" s="365">
        <f t="shared" ref="R428" si="1815">Q428*O428</f>
        <v>9</v>
      </c>
      <c r="S428" s="162" t="s">
        <v>326</v>
      </c>
      <c r="T428" s="334">
        <f t="shared" ref="T428:T459" si="1816">IF(S428=$S$826,1,IF(S428=$S$822,5,IF(S428=$S$823,4,IF(S428=$S$824,3,IF(S428=$S$825,2,0)))))</f>
        <v>2</v>
      </c>
      <c r="U428" s="356">
        <f t="shared" si="1695"/>
        <v>2</v>
      </c>
      <c r="V428" s="356">
        <f t="shared" si="1611"/>
        <v>1.2</v>
      </c>
      <c r="W428" s="275" t="s">
        <v>2053</v>
      </c>
      <c r="X428" s="364">
        <f>IF(S428="No_existen",5*$X$10,Y428*$X$10)</f>
        <v>0.15000000000000002</v>
      </c>
      <c r="Y428" s="368">
        <f t="shared" ref="Y428" si="1817">ROUND(AVERAGEIF(Z428:Z430,"&gt;0"),0)</f>
        <v>3</v>
      </c>
      <c r="Z428" s="335">
        <f t="shared" ref="Z428:Z459" si="1818">IF(AA428=$AA$824,1,IF(AA428=$AA$823,2,IF(AA428=$AA$822,4,IF(S428="No_existen",5,0))))</f>
        <v>1</v>
      </c>
      <c r="AA428" s="275" t="s">
        <v>332</v>
      </c>
      <c r="AB428" s="275"/>
      <c r="AC428" s="368">
        <f t="shared" ref="AC428" si="1819">IF(S428="No_existen",5*$AC$10,AD428*$AC$10)</f>
        <v>0.15</v>
      </c>
      <c r="AD428" s="356">
        <f t="shared" ref="AD428" si="1820">ROUND(AVERAGEIF(AE428:AE430,"&gt;0"),0)</f>
        <v>1</v>
      </c>
      <c r="AE428" s="336">
        <f t="shared" ref="AE428:AE459" si="1821">IF(AF428=$AG$823,1,IF(AF428=$AG$822,4,IF(S428="No_existen",5,0)))</f>
        <v>1</v>
      </c>
      <c r="AF428" s="275" t="s">
        <v>307</v>
      </c>
      <c r="AG428" s="275" t="s">
        <v>2045</v>
      </c>
      <c r="AH428" s="368">
        <f t="shared" ref="AH428" si="1822">IF(S428="No_existen",5*$AH$10,AI428*$AH$10)</f>
        <v>0.1</v>
      </c>
      <c r="AI428" s="356">
        <f t="shared" ref="AI428" si="1823">ROUND(AVERAGEIF(AJ428:AJ430,"&gt;0"),0)</f>
        <v>1</v>
      </c>
      <c r="AJ428" s="336">
        <f t="shared" ref="AJ428:AJ459" si="1824">IF(AK428=$AK$822,1,IF(AK428=$AK$823,4,IF(S428="No_existen",5,0)))</f>
        <v>1</v>
      </c>
      <c r="AK428" s="275" t="s">
        <v>304</v>
      </c>
      <c r="AL428" s="275" t="s">
        <v>314</v>
      </c>
      <c r="AM428" s="368">
        <f t="shared" ref="AM428" si="1825">IF(S428="No_existen",5*$AM$10,AN428*$AM$10)</f>
        <v>0.4</v>
      </c>
      <c r="AN428" s="356">
        <f t="shared" ref="AN428" si="1826">ROUND(AVERAGEIF(AO428:AO430,"&gt;0"),0)</f>
        <v>4</v>
      </c>
      <c r="AO428" s="336">
        <f t="shared" si="1692"/>
        <v>4</v>
      </c>
      <c r="AP428" s="275" t="s">
        <v>593</v>
      </c>
      <c r="AQ428" s="356">
        <f t="shared" ref="AQ428" si="1827">ROUND(AVERAGE(U428,Y428,AD428,AI428,AN428),0)</f>
        <v>2</v>
      </c>
      <c r="AR428" s="356" t="str">
        <f t="shared" ref="AR428" si="1828">IF(AQ428&lt;1.5,"FUERTE",IF(AND(AQ428&gt;=1.5,AQ428&lt;2.5),"ACEPTABLE",IF(AQ428&gt;=5,"INEXISTENTE","DÉBIL")))</f>
        <v>ACEPTABLE</v>
      </c>
      <c r="AS428" s="357">
        <f t="shared" ref="AS428" si="1829">IF(R428=0,0,ROUND((R428*AQ428),0))</f>
        <v>18</v>
      </c>
      <c r="AT428" s="358" t="str">
        <f t="shared" ref="AT428" si="1830">IF(AS428&gt;=36,"GRAVE", IF(AS428&lt;=10, "LEVE", "MODERADO"))</f>
        <v>MODERADO</v>
      </c>
      <c r="AU428" s="363" t="s">
        <v>2054</v>
      </c>
      <c r="AV428" s="369">
        <v>1</v>
      </c>
      <c r="AW428" s="275" t="s">
        <v>91</v>
      </c>
      <c r="AX428" s="275" t="s">
        <v>2055</v>
      </c>
      <c r="AY428" s="159">
        <v>45275</v>
      </c>
      <c r="AZ428" s="159"/>
      <c r="BA428" s="344"/>
      <c r="XAO428" s="314"/>
      <c r="XAP428" s="314"/>
      <c r="XAQ428" s="263"/>
      <c r="XAR428" s="312"/>
      <c r="XAS428" s="263"/>
      <c r="XAT428" s="314"/>
      <c r="XAU428" s="314"/>
      <c r="XAV428" s="314"/>
      <c r="XAW428" s="315"/>
      <c r="XAX428" s="314"/>
      <c r="XAY428" s="314"/>
      <c r="XAZ428" s="314"/>
      <c r="XBA428" s="314"/>
      <c r="XBB428" s="314"/>
      <c r="XBC428" s="314"/>
      <c r="XBD428" s="281"/>
      <c r="XBE428" s="316"/>
      <c r="XBF428" s="317"/>
      <c r="XBG428" s="314"/>
      <c r="XBH428" s="314"/>
      <c r="XBI428" s="314"/>
      <c r="XBJ428" s="314"/>
      <c r="XBK428" s="263"/>
      <c r="XBL428" s="312"/>
      <c r="XBM428" s="263"/>
      <c r="XBN428" s="314"/>
      <c r="XBO428" s="314"/>
      <c r="XBP428" s="314"/>
      <c r="XBQ428" s="315"/>
      <c r="XBR428" s="314"/>
      <c r="XBS428" s="314"/>
      <c r="XBT428" s="314"/>
      <c r="XBU428" s="314"/>
      <c r="XBV428" s="314"/>
      <c r="XBW428" s="281"/>
      <c r="XBX428" s="317"/>
      <c r="XBY428" s="314"/>
      <c r="XBZ428" s="314"/>
      <c r="XCA428" s="318"/>
      <c r="XCB428" s="312"/>
      <c r="XCC428" s="314"/>
      <c r="XCD428" s="314"/>
      <c r="XCE428" s="263"/>
      <c r="XCF428" s="312"/>
      <c r="XCG428" s="263"/>
      <c r="XCH428" s="314"/>
      <c r="XCI428" s="314"/>
      <c r="XCJ428" s="314"/>
      <c r="XCK428" s="315"/>
      <c r="XCL428" s="314"/>
      <c r="XCM428" s="314"/>
      <c r="XCN428" s="314"/>
      <c r="XCO428" s="314"/>
      <c r="XCP428" s="314"/>
      <c r="XCQ428" s="317"/>
      <c r="XCR428" s="314"/>
      <c r="XCS428" s="318"/>
      <c r="XCT428" s="286"/>
      <c r="XCW428" s="314"/>
      <c r="XCX428" s="314"/>
      <c r="XCY428" s="263"/>
      <c r="XCZ428" s="312"/>
      <c r="XDA428" s="263"/>
      <c r="XDB428" s="314"/>
      <c r="XDC428" s="314"/>
      <c r="XDD428" s="314"/>
      <c r="XDE428" s="315"/>
      <c r="XDF428" s="314"/>
      <c r="XDG428" s="314"/>
      <c r="XDH428" s="314"/>
      <c r="XDI428" s="314"/>
      <c r="XDJ428" s="314"/>
      <c r="XDK428" s="314"/>
      <c r="XDL428" s="286"/>
      <c r="XDQ428" s="314"/>
      <c r="XDR428" s="314"/>
      <c r="XDS428" s="263"/>
      <c r="XDT428" s="312"/>
      <c r="XDU428" s="263"/>
      <c r="XDV428" s="314"/>
      <c r="XDW428" s="314"/>
      <c r="XDX428" s="314"/>
      <c r="XDY428" s="315"/>
      <c r="XDZ428" s="314"/>
      <c r="XEA428" s="314"/>
      <c r="XEB428" s="314"/>
      <c r="XEC428" s="314"/>
      <c r="XED428" s="314"/>
      <c r="XEE428" s="286"/>
      <c r="XEK428" s="314"/>
      <c r="XEL428" s="314"/>
      <c r="XEM428" s="263"/>
      <c r="XEN428" s="312"/>
      <c r="XEO428" s="263"/>
      <c r="XEP428" s="314"/>
      <c r="XEQ428" s="314"/>
      <c r="XER428" s="314"/>
      <c r="XES428" s="315"/>
      <c r="XET428" s="314"/>
      <c r="XEU428" s="314"/>
      <c r="XEV428" s="314"/>
      <c r="XEW428" s="314"/>
      <c r="XEX428" s="314"/>
    </row>
    <row r="429" spans="1:53 16265:16378" ht="40.5" hidden="1" customHeight="1" x14ac:dyDescent="0.2">
      <c r="A429" s="362"/>
      <c r="B429" s="363"/>
      <c r="C429" s="356"/>
      <c r="D429" s="359"/>
      <c r="E429" s="356"/>
      <c r="F429" s="364"/>
      <c r="G429" s="275"/>
      <c r="H429" s="275"/>
      <c r="I429" s="161"/>
      <c r="J429" s="364"/>
      <c r="K429" s="363"/>
      <c r="L429" s="363"/>
      <c r="M429" s="363"/>
      <c r="N429" s="364"/>
      <c r="O429" s="365"/>
      <c r="P429" s="364"/>
      <c r="Q429" s="365"/>
      <c r="R429" s="365"/>
      <c r="S429" s="162" t="s">
        <v>326</v>
      </c>
      <c r="T429" s="334">
        <f t="shared" si="1816"/>
        <v>2</v>
      </c>
      <c r="U429" s="356"/>
      <c r="V429" s="356"/>
      <c r="W429" s="275" t="s">
        <v>2056</v>
      </c>
      <c r="X429" s="364"/>
      <c r="Y429" s="368"/>
      <c r="Z429" s="335">
        <f t="shared" si="1818"/>
        <v>4</v>
      </c>
      <c r="AA429" s="275" t="s">
        <v>330</v>
      </c>
      <c r="AB429" s="275"/>
      <c r="AC429" s="368"/>
      <c r="AD429" s="356"/>
      <c r="AE429" s="336">
        <f t="shared" si="1821"/>
        <v>1</v>
      </c>
      <c r="AF429" s="275" t="s">
        <v>307</v>
      </c>
      <c r="AG429" s="275" t="s">
        <v>2045</v>
      </c>
      <c r="AH429" s="368"/>
      <c r="AI429" s="356"/>
      <c r="AJ429" s="336">
        <f t="shared" si="1824"/>
        <v>1</v>
      </c>
      <c r="AK429" s="275" t="s">
        <v>304</v>
      </c>
      <c r="AL429" s="275" t="s">
        <v>314</v>
      </c>
      <c r="AM429" s="368"/>
      <c r="AN429" s="356"/>
      <c r="AO429" s="336">
        <f t="shared" si="1692"/>
        <v>4</v>
      </c>
      <c r="AP429" s="275" t="s">
        <v>593</v>
      </c>
      <c r="AQ429" s="356"/>
      <c r="AR429" s="356"/>
      <c r="AS429" s="357"/>
      <c r="AT429" s="358"/>
      <c r="AU429" s="363"/>
      <c r="AV429" s="363"/>
      <c r="AW429" s="275"/>
      <c r="AX429" s="275"/>
      <c r="AY429" s="159"/>
      <c r="AZ429" s="159"/>
      <c r="BA429" s="344"/>
      <c r="XAO429" s="314"/>
      <c r="XAP429" s="314"/>
      <c r="XAQ429" s="263"/>
      <c r="XAR429" s="312"/>
      <c r="XAS429" s="263"/>
      <c r="XAT429" s="314"/>
      <c r="XAU429" s="314"/>
      <c r="XAV429" s="314"/>
      <c r="XAW429" s="315"/>
      <c r="XAX429" s="314"/>
      <c r="XAY429" s="314"/>
      <c r="XAZ429" s="314"/>
      <c r="XBA429" s="314"/>
      <c r="XBB429" s="314"/>
      <c r="XBC429" s="314"/>
      <c r="XBD429" s="281"/>
      <c r="XBE429" s="316"/>
      <c r="XBF429" s="317"/>
      <c r="XBG429" s="314"/>
      <c r="XBH429" s="314"/>
      <c r="XBI429" s="314"/>
      <c r="XBJ429" s="314"/>
      <c r="XBK429" s="263"/>
      <c r="XBL429" s="312"/>
      <c r="XBM429" s="263"/>
      <c r="XBN429" s="314"/>
      <c r="XBO429" s="314"/>
      <c r="XBP429" s="314"/>
      <c r="XBQ429" s="315"/>
      <c r="XBR429" s="314"/>
      <c r="XBS429" s="314"/>
      <c r="XBT429" s="314"/>
      <c r="XBU429" s="314"/>
      <c r="XBV429" s="314"/>
      <c r="XBW429" s="281"/>
      <c r="XBX429" s="317"/>
      <c r="XBY429" s="314"/>
      <c r="XBZ429" s="314"/>
      <c r="XCA429" s="318"/>
      <c r="XCB429" s="312"/>
      <c r="XCC429" s="314"/>
      <c r="XCD429" s="314"/>
      <c r="XCE429" s="263"/>
      <c r="XCF429" s="312"/>
      <c r="XCG429" s="263"/>
      <c r="XCH429" s="314"/>
      <c r="XCI429" s="314"/>
      <c r="XCJ429" s="314"/>
      <c r="XCK429" s="315"/>
      <c r="XCL429" s="314"/>
      <c r="XCM429" s="314"/>
      <c r="XCN429" s="314"/>
      <c r="XCO429" s="314"/>
      <c r="XCP429" s="314"/>
      <c r="XCQ429" s="317"/>
      <c r="XCR429" s="314"/>
      <c r="XCS429" s="318"/>
      <c r="XCT429" s="286"/>
      <c r="XCW429" s="314"/>
      <c r="XCX429" s="314"/>
      <c r="XCY429" s="263"/>
      <c r="XCZ429" s="312"/>
      <c r="XDA429" s="263"/>
      <c r="XDB429" s="314"/>
      <c r="XDC429" s="314"/>
      <c r="XDD429" s="314"/>
      <c r="XDE429" s="315"/>
      <c r="XDF429" s="314"/>
      <c r="XDG429" s="314"/>
      <c r="XDH429" s="314"/>
      <c r="XDI429" s="314"/>
      <c r="XDJ429" s="314"/>
      <c r="XDK429" s="314"/>
      <c r="XDL429" s="286"/>
      <c r="XDQ429" s="314"/>
      <c r="XDR429" s="314"/>
      <c r="XDS429" s="263"/>
      <c r="XDT429" s="312"/>
      <c r="XDU429" s="263"/>
      <c r="XDV429" s="314"/>
      <c r="XDW429" s="314"/>
      <c r="XDX429" s="314"/>
      <c r="XDY429" s="315"/>
      <c r="XDZ429" s="314"/>
      <c r="XEA429" s="314"/>
      <c r="XEB429" s="314"/>
      <c r="XEC429" s="314"/>
      <c r="XED429" s="314"/>
      <c r="XEE429" s="286"/>
      <c r="XEK429" s="314"/>
      <c r="XEL429" s="314"/>
      <c r="XEM429" s="263"/>
      <c r="XEN429" s="312"/>
      <c r="XEO429" s="263"/>
      <c r="XEP429" s="314"/>
      <c r="XEQ429" s="314"/>
      <c r="XER429" s="314"/>
      <c r="XES429" s="315"/>
      <c r="XET429" s="314"/>
      <c r="XEU429" s="314"/>
      <c r="XEV429" s="314"/>
      <c r="XEW429" s="314"/>
      <c r="XEX429" s="314"/>
    </row>
    <row r="430" spans="1:53 16265:16378" ht="40.5" hidden="1" customHeight="1" x14ac:dyDescent="0.2">
      <c r="A430" s="362"/>
      <c r="B430" s="363"/>
      <c r="C430" s="356"/>
      <c r="D430" s="359"/>
      <c r="E430" s="356"/>
      <c r="F430" s="364"/>
      <c r="G430" s="275"/>
      <c r="H430" s="275"/>
      <c r="I430" s="161"/>
      <c r="J430" s="364"/>
      <c r="K430" s="363"/>
      <c r="L430" s="363"/>
      <c r="M430" s="363"/>
      <c r="N430" s="364"/>
      <c r="O430" s="365"/>
      <c r="P430" s="364"/>
      <c r="Q430" s="365"/>
      <c r="R430" s="365"/>
      <c r="S430" s="162"/>
      <c r="T430" s="334">
        <f t="shared" si="1816"/>
        <v>0</v>
      </c>
      <c r="U430" s="356"/>
      <c r="V430" s="356"/>
      <c r="W430" s="275"/>
      <c r="X430" s="364"/>
      <c r="Y430" s="368"/>
      <c r="Z430" s="335">
        <f t="shared" si="1818"/>
        <v>0</v>
      </c>
      <c r="AA430" s="275"/>
      <c r="AB430" s="275"/>
      <c r="AC430" s="368"/>
      <c r="AD430" s="356"/>
      <c r="AE430" s="336">
        <f t="shared" si="1821"/>
        <v>1</v>
      </c>
      <c r="AF430" s="275" t="s">
        <v>307</v>
      </c>
      <c r="AG430" s="275" t="s">
        <v>2045</v>
      </c>
      <c r="AH430" s="368"/>
      <c r="AI430" s="356"/>
      <c r="AJ430" s="336">
        <f t="shared" si="1824"/>
        <v>1</v>
      </c>
      <c r="AK430" s="275" t="s">
        <v>304</v>
      </c>
      <c r="AL430" s="275" t="s">
        <v>314</v>
      </c>
      <c r="AM430" s="368"/>
      <c r="AN430" s="356"/>
      <c r="AO430" s="336">
        <f t="shared" si="1692"/>
        <v>4</v>
      </c>
      <c r="AP430" s="275" t="s">
        <v>593</v>
      </c>
      <c r="AQ430" s="356"/>
      <c r="AR430" s="356"/>
      <c r="AS430" s="357"/>
      <c r="AT430" s="358"/>
      <c r="AU430" s="363"/>
      <c r="AV430" s="363"/>
      <c r="AW430" s="275"/>
      <c r="AX430" s="275"/>
      <c r="AY430" s="159"/>
      <c r="AZ430" s="159"/>
      <c r="BA430" s="344"/>
      <c r="XAO430" s="314"/>
      <c r="XAP430" s="314"/>
      <c r="XAQ430" s="263"/>
      <c r="XAR430" s="312"/>
      <c r="XAS430" s="263"/>
      <c r="XAT430" s="314"/>
      <c r="XAU430" s="314"/>
      <c r="XAV430" s="314"/>
      <c r="XAW430" s="315"/>
      <c r="XAX430" s="314"/>
      <c r="XAY430" s="314"/>
      <c r="XAZ430" s="314"/>
      <c r="XBA430" s="314"/>
      <c r="XBB430" s="314"/>
      <c r="XBC430" s="314"/>
      <c r="XBD430" s="281"/>
      <c r="XBE430" s="316"/>
      <c r="XBF430" s="317"/>
      <c r="XBG430" s="314"/>
      <c r="XBH430" s="314"/>
      <c r="XBI430" s="314"/>
      <c r="XBJ430" s="314"/>
      <c r="XBK430" s="263"/>
      <c r="XBL430" s="312"/>
      <c r="XBM430" s="263"/>
      <c r="XBN430" s="314"/>
      <c r="XBO430" s="314"/>
      <c r="XBP430" s="314"/>
      <c r="XBQ430" s="315"/>
      <c r="XBR430" s="314"/>
      <c r="XBS430" s="314"/>
      <c r="XBT430" s="314"/>
      <c r="XBU430" s="314"/>
      <c r="XBV430" s="314"/>
      <c r="XBW430" s="281"/>
      <c r="XBX430" s="317"/>
      <c r="XBY430" s="314"/>
      <c r="XBZ430" s="314"/>
      <c r="XCA430" s="318"/>
      <c r="XCB430" s="312"/>
      <c r="XCC430" s="314"/>
      <c r="XCD430" s="314"/>
      <c r="XCE430" s="263"/>
      <c r="XCF430" s="312"/>
      <c r="XCG430" s="263"/>
      <c r="XCH430" s="314"/>
      <c r="XCI430" s="314"/>
      <c r="XCJ430" s="314"/>
      <c r="XCK430" s="315"/>
      <c r="XCL430" s="314"/>
      <c r="XCM430" s="314"/>
      <c r="XCN430" s="314"/>
      <c r="XCO430" s="314"/>
      <c r="XCP430" s="314"/>
      <c r="XCQ430" s="317"/>
      <c r="XCR430" s="314"/>
      <c r="XCS430" s="318"/>
      <c r="XCT430" s="286"/>
      <c r="XCW430" s="314"/>
      <c r="XCX430" s="314"/>
      <c r="XCY430" s="263"/>
      <c r="XCZ430" s="312"/>
      <c r="XDA430" s="263"/>
      <c r="XDB430" s="314"/>
      <c r="XDC430" s="314"/>
      <c r="XDD430" s="314"/>
      <c r="XDE430" s="315"/>
      <c r="XDF430" s="314"/>
      <c r="XDG430" s="314"/>
      <c r="XDH430" s="314"/>
      <c r="XDI430" s="314"/>
      <c r="XDJ430" s="314"/>
      <c r="XDK430" s="314"/>
      <c r="XDL430" s="286"/>
      <c r="XDQ430" s="314"/>
      <c r="XDR430" s="314"/>
      <c r="XDS430" s="263"/>
      <c r="XDT430" s="312"/>
      <c r="XDU430" s="263"/>
      <c r="XDV430" s="314"/>
      <c r="XDW430" s="314"/>
      <c r="XDX430" s="314"/>
      <c r="XDY430" s="315"/>
      <c r="XDZ430" s="314"/>
      <c r="XEA430" s="314"/>
      <c r="XEB430" s="314"/>
      <c r="XEC430" s="314"/>
      <c r="XED430" s="314"/>
      <c r="XEE430" s="286"/>
      <c r="XEK430" s="314"/>
      <c r="XEL430" s="314"/>
      <c r="XEM430" s="263"/>
      <c r="XEN430" s="312"/>
      <c r="XEO430" s="263"/>
      <c r="XEP430" s="314"/>
      <c r="XEQ430" s="314"/>
      <c r="XER430" s="314"/>
      <c r="XES430" s="315"/>
      <c r="XET430" s="314"/>
      <c r="XEU430" s="314"/>
      <c r="XEV430" s="314"/>
      <c r="XEW430" s="314"/>
      <c r="XEX430" s="314"/>
    </row>
    <row r="431" spans="1:53 16265:16378" ht="40.5" hidden="1" customHeight="1" x14ac:dyDescent="0.2">
      <c r="A431" s="362">
        <v>141</v>
      </c>
      <c r="B431" s="363" t="s">
        <v>189</v>
      </c>
      <c r="C431" s="356" t="str">
        <f>+VLOOKUP(B431,$A$770:$B$812,2,0)</f>
        <v>MARGARITA MARIA FAJARDO TORRES</v>
      </c>
      <c r="D431" s="359" t="s">
        <v>154</v>
      </c>
      <c r="E431" s="356" t="str">
        <f>IF(D431=$D$740,$E$740,IF(D431=$D$741,$E$741,IF(D431=$D$742,$E$742,IF(D431=$D$743,$E$743,IF(D431=$D$744,$E$744,IF(D431=$D$745,$E$745,IF(D431=$D$746,$E$746,IF(D431=$D$747,$E$747,IF(D431=$D$748,$E$748,IF(D431=$D$749,$E$749,IF(D431=VICERRECTORÍA_ACADÉMICA_,$BF$740,IF(D431=_VICERRECTORÍA_INVESTIGACIONES_INNOVACIÓN_Y_EXTENSIÓN_,$BF$741,IF(D431=PLANEACIÓN_,$BF$742,IF(D431=VICERRECTORÍA_ADMINISTRATIVA_FINANCIERA_,$BF$743,IF(D431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31" s="364" t="s">
        <v>276</v>
      </c>
      <c r="G431" s="275" t="s">
        <v>271</v>
      </c>
      <c r="H431" s="275" t="s">
        <v>37</v>
      </c>
      <c r="I431" s="161" t="s">
        <v>2058</v>
      </c>
      <c r="J431" s="364" t="s">
        <v>106</v>
      </c>
      <c r="K431" s="363" t="s">
        <v>2059</v>
      </c>
      <c r="L431" s="363" t="s">
        <v>2060</v>
      </c>
      <c r="M431" s="363" t="s">
        <v>2061</v>
      </c>
      <c r="N431" s="364" t="s">
        <v>128</v>
      </c>
      <c r="O431" s="365">
        <f>IF(N431="ALTA",5,IF(N431="MEDIO ALTA",4,IF(N431="MEDIA",3,IF(N431="MEDIO BAJA",2,IF(N431="BAJA",1,0)))))</f>
        <v>1</v>
      </c>
      <c r="P431" s="364" t="s">
        <v>142</v>
      </c>
      <c r="Q431" s="365">
        <f>IF(P431="ALTO",5,IF(P431="MEDIO ALTO",4,IF(P431="MEDIO",3,IF(P431="MEDIO BAJO",2,IF(P431="BAJO",1,0)))))</f>
        <v>1</v>
      </c>
      <c r="R431" s="365">
        <f>Q431*O431</f>
        <v>1</v>
      </c>
      <c r="S431" s="162" t="s">
        <v>327</v>
      </c>
      <c r="T431" s="334">
        <f t="shared" si="1816"/>
        <v>1</v>
      </c>
      <c r="U431" s="356">
        <f t="shared" si="1695"/>
        <v>1</v>
      </c>
      <c r="V431" s="356">
        <f t="shared" si="1611"/>
        <v>0.6</v>
      </c>
      <c r="W431" s="275" t="s">
        <v>2062</v>
      </c>
      <c r="X431" s="364">
        <f>IF(S431="No_existen",5*$X$10,Y431*$X$10)</f>
        <v>0.05</v>
      </c>
      <c r="Y431" s="368">
        <f t="shared" ref="Y431" si="1831">ROUND(AVERAGEIF(Z431:Z433,"&gt;0"),0)</f>
        <v>1</v>
      </c>
      <c r="Z431" s="335">
        <f t="shared" si="1818"/>
        <v>1</v>
      </c>
      <c r="AA431" s="275" t="s">
        <v>332</v>
      </c>
      <c r="AB431" s="275" t="s">
        <v>2063</v>
      </c>
      <c r="AC431" s="368">
        <f t="shared" ref="AC431" si="1832">IF(S431="No_existen",5*$AC$10,AD431*$AC$10)</f>
        <v>0.15</v>
      </c>
      <c r="AD431" s="356">
        <f t="shared" ref="AD431" si="1833">ROUND(AVERAGEIF(AE431:AE433,"&gt;0"),0)</f>
        <v>1</v>
      </c>
      <c r="AE431" s="336">
        <f t="shared" si="1821"/>
        <v>1</v>
      </c>
      <c r="AF431" s="275" t="s">
        <v>307</v>
      </c>
      <c r="AG431" s="275" t="s">
        <v>2064</v>
      </c>
      <c r="AH431" s="368">
        <f t="shared" ref="AH431" si="1834">IF(S431="No_existen",5*$AH$10,AI431*$AH$10)</f>
        <v>0.1</v>
      </c>
      <c r="AI431" s="356">
        <f t="shared" ref="AI431" si="1835">ROUND(AVERAGEIF(AJ431:AJ433,"&gt;0"),0)</f>
        <v>1</v>
      </c>
      <c r="AJ431" s="336">
        <f t="shared" si="1824"/>
        <v>1</v>
      </c>
      <c r="AK431" s="275" t="s">
        <v>304</v>
      </c>
      <c r="AL431" s="275" t="s">
        <v>312</v>
      </c>
      <c r="AM431" s="368">
        <f t="shared" ref="AM431" si="1836">IF(S431="No_existen",5*$AM$10,AN431*$AM$10)</f>
        <v>0.1</v>
      </c>
      <c r="AN431" s="356">
        <f t="shared" ref="AN431" si="1837">ROUND(AVERAGEIF(AO431:AO433,"&gt;0"),0)</f>
        <v>1</v>
      </c>
      <c r="AO431" s="336">
        <f t="shared" si="1692"/>
        <v>1</v>
      </c>
      <c r="AP431" s="275" t="s">
        <v>592</v>
      </c>
      <c r="AQ431" s="356">
        <f t="shared" ref="AQ431" si="1838">ROUND(AVERAGE(U431,Y431,AD431,AI431,AN431),0)</f>
        <v>1</v>
      </c>
      <c r="AR431" s="356" t="str">
        <f t="shared" ref="AR431" si="1839">IF(AQ431&lt;1.5,"FUERTE",IF(AND(AQ431&gt;=1.5,AQ431&lt;2.5),"ACEPTABLE",IF(AQ431&gt;=5,"INEXISTENTE","DÉBIL")))</f>
        <v>FUERTE</v>
      </c>
      <c r="AS431" s="357">
        <f t="shared" ref="AS431" si="1840">IF(R431=0,0,ROUND((R431*AQ431),0))</f>
        <v>1</v>
      </c>
      <c r="AT431" s="358" t="str">
        <f t="shared" ref="AT431" si="1841">IF(AS431&gt;=36,"GRAVE", IF(AS431&lt;=10, "LEVE", "MODERADO"))</f>
        <v>LEVE</v>
      </c>
      <c r="AU431" s="369" t="s">
        <v>2065</v>
      </c>
      <c r="AV431" s="369" t="s">
        <v>2066</v>
      </c>
      <c r="AW431" s="275" t="s">
        <v>90</v>
      </c>
      <c r="AX431" s="275"/>
      <c r="AY431" s="159"/>
      <c r="AZ431" s="159"/>
      <c r="BA431" s="344"/>
      <c r="XAO431" s="314"/>
      <c r="XAP431" s="314"/>
      <c r="XAQ431" s="263"/>
      <c r="XAR431" s="312"/>
      <c r="XAS431" s="263"/>
      <c r="XAT431" s="314"/>
      <c r="XAU431" s="314"/>
      <c r="XAV431" s="314"/>
      <c r="XAW431" s="315"/>
      <c r="XAX431" s="314"/>
      <c r="XAY431" s="314"/>
      <c r="XAZ431" s="314"/>
      <c r="XBA431" s="314"/>
      <c r="XBB431" s="314"/>
      <c r="XBC431" s="314"/>
      <c r="XBD431" s="281"/>
      <c r="XBE431" s="316"/>
      <c r="XBF431" s="317"/>
      <c r="XBG431" s="314"/>
      <c r="XBH431" s="314"/>
      <c r="XBI431" s="314"/>
      <c r="XBJ431" s="314"/>
      <c r="XBK431" s="263"/>
      <c r="XBL431" s="312"/>
      <c r="XBM431" s="263"/>
      <c r="XBN431" s="314"/>
      <c r="XBO431" s="314"/>
      <c r="XBP431" s="314"/>
      <c r="XBQ431" s="315"/>
      <c r="XBR431" s="314"/>
      <c r="XBS431" s="314"/>
      <c r="XBT431" s="314"/>
      <c r="XBU431" s="314"/>
      <c r="XBV431" s="314"/>
      <c r="XBW431" s="281"/>
      <c r="XBX431" s="317"/>
      <c r="XBY431" s="314"/>
      <c r="XBZ431" s="314"/>
      <c r="XCA431" s="318"/>
      <c r="XCB431" s="312"/>
      <c r="XCC431" s="314"/>
      <c r="XCD431" s="314"/>
      <c r="XCE431" s="263"/>
      <c r="XCF431" s="312"/>
      <c r="XCG431" s="263"/>
      <c r="XCH431" s="314"/>
      <c r="XCI431" s="314"/>
      <c r="XCJ431" s="314"/>
      <c r="XCK431" s="315"/>
      <c r="XCL431" s="314"/>
      <c r="XCM431" s="314"/>
      <c r="XCN431" s="314"/>
      <c r="XCO431" s="314"/>
      <c r="XCP431" s="314"/>
      <c r="XCQ431" s="317"/>
      <c r="XCR431" s="314"/>
      <c r="XCS431" s="318"/>
      <c r="XCT431" s="286"/>
      <c r="XCW431" s="314"/>
      <c r="XCX431" s="314"/>
      <c r="XCY431" s="263"/>
      <c r="XCZ431" s="312"/>
      <c r="XDA431" s="263"/>
      <c r="XDB431" s="314"/>
      <c r="XDC431" s="314"/>
      <c r="XDD431" s="314"/>
      <c r="XDE431" s="315"/>
      <c r="XDF431" s="314"/>
      <c r="XDG431" s="314"/>
      <c r="XDH431" s="314"/>
      <c r="XDI431" s="314"/>
      <c r="XDJ431" s="314"/>
      <c r="XDK431" s="314"/>
      <c r="XDL431" s="286"/>
      <c r="XDQ431" s="314"/>
      <c r="XDR431" s="314"/>
      <c r="XDS431" s="263"/>
      <c r="XDT431" s="312"/>
      <c r="XDU431" s="263"/>
      <c r="XDV431" s="314"/>
      <c r="XDW431" s="314"/>
      <c r="XDX431" s="314"/>
      <c r="XDY431" s="315"/>
      <c r="XDZ431" s="314"/>
      <c r="XEA431" s="314"/>
      <c r="XEB431" s="314"/>
      <c r="XEC431" s="314"/>
      <c r="XED431" s="314"/>
      <c r="XEE431" s="286"/>
      <c r="XEK431" s="314"/>
      <c r="XEL431" s="314"/>
      <c r="XEM431" s="263"/>
      <c r="XEN431" s="312"/>
      <c r="XEO431" s="263"/>
      <c r="XEP431" s="314"/>
      <c r="XEQ431" s="314"/>
      <c r="XER431" s="314"/>
      <c r="XES431" s="315"/>
      <c r="XET431" s="314"/>
      <c r="XEU431" s="314"/>
      <c r="XEV431" s="314"/>
      <c r="XEW431" s="314"/>
      <c r="XEX431" s="314"/>
    </row>
    <row r="432" spans="1:53 16265:16378" ht="40.5" hidden="1" customHeight="1" x14ac:dyDescent="0.2">
      <c r="A432" s="362"/>
      <c r="B432" s="363"/>
      <c r="C432" s="356"/>
      <c r="D432" s="359"/>
      <c r="E432" s="356"/>
      <c r="F432" s="364"/>
      <c r="G432" s="275"/>
      <c r="H432" s="275"/>
      <c r="I432" s="161"/>
      <c r="J432" s="364"/>
      <c r="K432" s="363"/>
      <c r="L432" s="363"/>
      <c r="M432" s="363"/>
      <c r="N432" s="364"/>
      <c r="O432" s="365"/>
      <c r="P432" s="364"/>
      <c r="Q432" s="365"/>
      <c r="R432" s="365"/>
      <c r="S432" s="162"/>
      <c r="T432" s="334">
        <f t="shared" si="1816"/>
        <v>0</v>
      </c>
      <c r="U432" s="356"/>
      <c r="V432" s="356"/>
      <c r="W432" s="275"/>
      <c r="X432" s="364"/>
      <c r="Y432" s="368"/>
      <c r="Z432" s="335">
        <f t="shared" si="1818"/>
        <v>0</v>
      </c>
      <c r="AA432" s="275"/>
      <c r="AB432" s="275"/>
      <c r="AC432" s="368"/>
      <c r="AD432" s="356"/>
      <c r="AE432" s="336">
        <f t="shared" si="1821"/>
        <v>0</v>
      </c>
      <c r="AF432" s="275"/>
      <c r="AG432" s="275"/>
      <c r="AH432" s="368"/>
      <c r="AI432" s="356"/>
      <c r="AJ432" s="336">
        <f t="shared" si="1824"/>
        <v>0</v>
      </c>
      <c r="AK432" s="275"/>
      <c r="AL432" s="275"/>
      <c r="AM432" s="368"/>
      <c r="AN432" s="356"/>
      <c r="AO432" s="336">
        <f t="shared" si="1692"/>
        <v>0</v>
      </c>
      <c r="AP432" s="275"/>
      <c r="AQ432" s="356"/>
      <c r="AR432" s="356"/>
      <c r="AS432" s="357"/>
      <c r="AT432" s="358"/>
      <c r="AU432" s="363"/>
      <c r="AV432" s="363"/>
      <c r="AW432" s="275" t="s">
        <v>90</v>
      </c>
      <c r="AX432" s="275"/>
      <c r="AY432" s="159"/>
      <c r="AZ432" s="159"/>
      <c r="BA432" s="344"/>
      <c r="XAO432" s="314"/>
      <c r="XAP432" s="314"/>
      <c r="XAQ432" s="263"/>
      <c r="XAR432" s="312"/>
      <c r="XAS432" s="263"/>
      <c r="XAT432" s="314"/>
      <c r="XAU432" s="314"/>
      <c r="XAV432" s="314"/>
      <c r="XAW432" s="315"/>
      <c r="XAX432" s="314"/>
      <c r="XAY432" s="314"/>
      <c r="XAZ432" s="314"/>
      <c r="XBA432" s="314"/>
      <c r="XBB432" s="314"/>
      <c r="XBC432" s="314"/>
      <c r="XBD432" s="281"/>
      <c r="XBE432" s="316"/>
      <c r="XBF432" s="317"/>
      <c r="XBG432" s="314"/>
      <c r="XBH432" s="314"/>
      <c r="XBI432" s="314"/>
      <c r="XBJ432" s="314"/>
      <c r="XBK432" s="263"/>
      <c r="XBL432" s="312"/>
      <c r="XBM432" s="263"/>
      <c r="XBN432" s="314"/>
      <c r="XBO432" s="314"/>
      <c r="XBP432" s="314"/>
      <c r="XBQ432" s="315"/>
      <c r="XBR432" s="314"/>
      <c r="XBS432" s="314"/>
      <c r="XBT432" s="314"/>
      <c r="XBU432" s="314"/>
      <c r="XBV432" s="314"/>
      <c r="XBW432" s="281"/>
      <c r="XBX432" s="317"/>
      <c r="XBY432" s="314"/>
      <c r="XBZ432" s="314"/>
      <c r="XCA432" s="318"/>
      <c r="XCB432" s="312"/>
      <c r="XCC432" s="314"/>
      <c r="XCD432" s="314"/>
      <c r="XCE432" s="263"/>
      <c r="XCF432" s="312"/>
      <c r="XCG432" s="263"/>
      <c r="XCH432" s="314"/>
      <c r="XCI432" s="314"/>
      <c r="XCJ432" s="314"/>
      <c r="XCK432" s="315"/>
      <c r="XCL432" s="314"/>
      <c r="XCM432" s="314"/>
      <c r="XCN432" s="314"/>
      <c r="XCO432" s="314"/>
      <c r="XCP432" s="314"/>
      <c r="XCQ432" s="317"/>
      <c r="XCR432" s="314"/>
      <c r="XCS432" s="318"/>
      <c r="XCT432" s="286"/>
      <c r="XCW432" s="314"/>
      <c r="XCX432" s="314"/>
      <c r="XCY432" s="263"/>
      <c r="XCZ432" s="312"/>
      <c r="XDA432" s="263"/>
      <c r="XDB432" s="314"/>
      <c r="XDC432" s="314"/>
      <c r="XDD432" s="314"/>
      <c r="XDE432" s="315"/>
      <c r="XDF432" s="314"/>
      <c r="XDG432" s="314"/>
      <c r="XDH432" s="314"/>
      <c r="XDI432" s="314"/>
      <c r="XDJ432" s="314"/>
      <c r="XDK432" s="314"/>
      <c r="XDL432" s="286"/>
      <c r="XDQ432" s="314"/>
      <c r="XDR432" s="314"/>
      <c r="XDS432" s="263"/>
      <c r="XDT432" s="312"/>
      <c r="XDU432" s="263"/>
      <c r="XDV432" s="314"/>
      <c r="XDW432" s="314"/>
      <c r="XDX432" s="314"/>
      <c r="XDY432" s="315"/>
      <c r="XDZ432" s="314"/>
      <c r="XEA432" s="314"/>
      <c r="XEB432" s="314"/>
      <c r="XEC432" s="314"/>
      <c r="XED432" s="314"/>
      <c r="XEE432" s="286"/>
      <c r="XEK432" s="314"/>
      <c r="XEL432" s="314"/>
      <c r="XEM432" s="263"/>
      <c r="XEN432" s="312"/>
      <c r="XEO432" s="263"/>
      <c r="XEP432" s="314"/>
      <c r="XEQ432" s="314"/>
      <c r="XER432" s="314"/>
      <c r="XES432" s="315"/>
      <c r="XET432" s="314"/>
      <c r="XEU432" s="314"/>
      <c r="XEV432" s="314"/>
      <c r="XEW432" s="314"/>
      <c r="XEX432" s="314"/>
    </row>
    <row r="433" spans="1:53 16265:16378" ht="40.5" hidden="1" customHeight="1" x14ac:dyDescent="0.2">
      <c r="A433" s="362"/>
      <c r="B433" s="363"/>
      <c r="C433" s="356"/>
      <c r="D433" s="359"/>
      <c r="E433" s="356"/>
      <c r="F433" s="364"/>
      <c r="G433" s="275"/>
      <c r="H433" s="275"/>
      <c r="I433" s="161"/>
      <c r="J433" s="364"/>
      <c r="K433" s="363"/>
      <c r="L433" s="363"/>
      <c r="M433" s="363"/>
      <c r="N433" s="364"/>
      <c r="O433" s="365"/>
      <c r="P433" s="364"/>
      <c r="Q433" s="365"/>
      <c r="R433" s="365"/>
      <c r="S433" s="162"/>
      <c r="T433" s="334">
        <f t="shared" si="1816"/>
        <v>0</v>
      </c>
      <c r="U433" s="356"/>
      <c r="V433" s="356"/>
      <c r="W433" s="275"/>
      <c r="X433" s="364"/>
      <c r="Y433" s="368"/>
      <c r="Z433" s="335">
        <f t="shared" si="1818"/>
        <v>0</v>
      </c>
      <c r="AA433" s="275"/>
      <c r="AB433" s="275"/>
      <c r="AC433" s="368"/>
      <c r="AD433" s="356"/>
      <c r="AE433" s="336">
        <f t="shared" si="1821"/>
        <v>0</v>
      </c>
      <c r="AF433" s="275"/>
      <c r="AG433" s="275"/>
      <c r="AH433" s="368"/>
      <c r="AI433" s="356"/>
      <c r="AJ433" s="336">
        <f t="shared" si="1824"/>
        <v>0</v>
      </c>
      <c r="AK433" s="275"/>
      <c r="AL433" s="275"/>
      <c r="AM433" s="368"/>
      <c r="AN433" s="356"/>
      <c r="AO433" s="336">
        <f t="shared" si="1692"/>
        <v>0</v>
      </c>
      <c r="AP433" s="275"/>
      <c r="AQ433" s="356"/>
      <c r="AR433" s="356"/>
      <c r="AS433" s="357"/>
      <c r="AT433" s="358"/>
      <c r="AU433" s="363"/>
      <c r="AV433" s="363"/>
      <c r="AW433" s="275" t="s">
        <v>90</v>
      </c>
      <c r="AX433" s="275"/>
      <c r="AY433" s="159"/>
      <c r="AZ433" s="159"/>
      <c r="BA433" s="344"/>
      <c r="XAO433" s="314"/>
      <c r="XAP433" s="314"/>
      <c r="XAQ433" s="263"/>
      <c r="XAR433" s="312"/>
      <c r="XAS433" s="263"/>
      <c r="XAT433" s="314"/>
      <c r="XAU433" s="314"/>
      <c r="XAV433" s="314"/>
      <c r="XAW433" s="315"/>
      <c r="XAX433" s="314"/>
      <c r="XAY433" s="314"/>
      <c r="XAZ433" s="314"/>
      <c r="XBA433" s="314"/>
      <c r="XBB433" s="314"/>
      <c r="XBC433" s="314"/>
      <c r="XBD433" s="281"/>
      <c r="XBE433" s="316"/>
      <c r="XBF433" s="317"/>
      <c r="XBG433" s="314"/>
      <c r="XBH433" s="314"/>
      <c r="XBI433" s="314"/>
      <c r="XBJ433" s="314"/>
      <c r="XBK433" s="263"/>
      <c r="XBL433" s="312"/>
      <c r="XBM433" s="263"/>
      <c r="XBN433" s="314"/>
      <c r="XBO433" s="314"/>
      <c r="XBP433" s="314"/>
      <c r="XBQ433" s="315"/>
      <c r="XBR433" s="314"/>
      <c r="XBS433" s="314"/>
      <c r="XBT433" s="314"/>
      <c r="XBU433" s="314"/>
      <c r="XBV433" s="314"/>
      <c r="XBW433" s="281"/>
      <c r="XBX433" s="317"/>
      <c r="XBY433" s="314"/>
      <c r="XBZ433" s="314"/>
      <c r="XCA433" s="318"/>
      <c r="XCB433" s="312"/>
      <c r="XCC433" s="314"/>
      <c r="XCD433" s="314"/>
      <c r="XCE433" s="263"/>
      <c r="XCF433" s="312"/>
      <c r="XCG433" s="263"/>
      <c r="XCH433" s="314"/>
      <c r="XCI433" s="314"/>
      <c r="XCJ433" s="314"/>
      <c r="XCK433" s="315"/>
      <c r="XCL433" s="314"/>
      <c r="XCM433" s="314"/>
      <c r="XCN433" s="314"/>
      <c r="XCO433" s="314"/>
      <c r="XCP433" s="314"/>
      <c r="XCQ433" s="317"/>
      <c r="XCR433" s="314"/>
      <c r="XCS433" s="318"/>
      <c r="XCT433" s="286"/>
      <c r="XCW433" s="314"/>
      <c r="XCX433" s="314"/>
      <c r="XCY433" s="263"/>
      <c r="XCZ433" s="312"/>
      <c r="XDA433" s="263"/>
      <c r="XDB433" s="314"/>
      <c r="XDC433" s="314"/>
      <c r="XDD433" s="314"/>
      <c r="XDE433" s="315"/>
      <c r="XDF433" s="314"/>
      <c r="XDG433" s="314"/>
      <c r="XDH433" s="314"/>
      <c r="XDI433" s="314"/>
      <c r="XDJ433" s="314"/>
      <c r="XDK433" s="314"/>
      <c r="XDL433" s="286"/>
      <c r="XDQ433" s="314"/>
      <c r="XDR433" s="314"/>
      <c r="XDS433" s="263"/>
      <c r="XDT433" s="312"/>
      <c r="XDU433" s="263"/>
      <c r="XDV433" s="314"/>
      <c r="XDW433" s="314"/>
      <c r="XDX433" s="314"/>
      <c r="XDY433" s="315"/>
      <c r="XDZ433" s="314"/>
      <c r="XEA433" s="314"/>
      <c r="XEB433" s="314"/>
      <c r="XEC433" s="314"/>
      <c r="XED433" s="314"/>
      <c r="XEE433" s="286"/>
      <c r="XEK433" s="314"/>
      <c r="XEL433" s="314"/>
      <c r="XEM433" s="263"/>
      <c r="XEN433" s="312"/>
      <c r="XEO433" s="263"/>
      <c r="XEP433" s="314"/>
      <c r="XEQ433" s="314"/>
      <c r="XER433" s="314"/>
      <c r="XES433" s="315"/>
      <c r="XET433" s="314"/>
      <c r="XEU433" s="314"/>
      <c r="XEV433" s="314"/>
      <c r="XEW433" s="314"/>
      <c r="XEX433" s="314"/>
    </row>
    <row r="434" spans="1:53 16265:16378" ht="40.5" hidden="1" customHeight="1" x14ac:dyDescent="0.2">
      <c r="A434" s="362">
        <v>142</v>
      </c>
      <c r="B434" s="363" t="s">
        <v>188</v>
      </c>
      <c r="C434" s="356" t="str">
        <f>+VLOOKUP(B434,$A$770:$B$812,2,0)</f>
        <v>SANDRA YAMILE CALVO CATAÑO</v>
      </c>
      <c r="D434" s="359" t="s">
        <v>169</v>
      </c>
      <c r="E434" s="356" t="str">
        <f>IF(D434=$D$740,$E$740,IF(D434=$D$741,$E$741,IF(D434=$D$742,$E$742,IF(D434=$D$743,$E$743,IF(D434=$D$744,$E$744,IF(D434=$D$745,$E$745,IF(D434=$D$746,$E$746,IF(D434=$D$747,$E$747,IF(D434=$D$748,$E$748,IF(D434=$D$749,$E$749,IF(D434=VICERRECTORÍA_ACADÉMICA_,$BF$740,IF(D434=_VICERRECTORÍA_INVESTIGACIONES_INNOVACIÓN_Y_EXTENSIÓN_,$BF$741,IF(D434=PLANEACIÓN_,$BF$742,IF(D434=VICERRECTORÍA_ADMINISTRATIVA_FINANCIERA_,$BF$743,IF(D434=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4" s="364" t="s">
        <v>276</v>
      </c>
      <c r="G434" s="275" t="s">
        <v>271</v>
      </c>
      <c r="H434" s="275" t="s">
        <v>37</v>
      </c>
      <c r="I434" s="161" t="s">
        <v>2068</v>
      </c>
      <c r="J434" s="364" t="s">
        <v>112</v>
      </c>
      <c r="K434" s="363" t="s">
        <v>2069</v>
      </c>
      <c r="L434" s="363" t="s">
        <v>2070</v>
      </c>
      <c r="M434" s="363" t="s">
        <v>2071</v>
      </c>
      <c r="N434" s="364" t="s">
        <v>128</v>
      </c>
      <c r="O434" s="365">
        <f>IF(N434="ALTA",5,IF(N434="MEDIO ALTA",4,IF(N434="MEDIA",3,IF(N434="MEDIO BAJA",2,IF(N434="BAJA",1,0)))))</f>
        <v>1</v>
      </c>
      <c r="P434" s="364" t="s">
        <v>141</v>
      </c>
      <c r="Q434" s="365">
        <f>IF(P434="ALTO",5,IF(P434="MEDIO ALTO",4,IF(P434="MEDIO",3,IF(P434="MEDIO BAJO",2,IF(P434="BAJO",1,0)))))</f>
        <v>3</v>
      </c>
      <c r="R434" s="365">
        <f>Q434*O434</f>
        <v>3</v>
      </c>
      <c r="S434" s="162" t="s">
        <v>327</v>
      </c>
      <c r="T434" s="334">
        <f t="shared" si="1816"/>
        <v>1</v>
      </c>
      <c r="U434" s="356">
        <f t="shared" si="1695"/>
        <v>1</v>
      </c>
      <c r="V434" s="356">
        <f t="shared" si="1611"/>
        <v>0.6</v>
      </c>
      <c r="W434" s="275" t="s">
        <v>2072</v>
      </c>
      <c r="X434" s="364">
        <f>IF(S434="No_existen",5*$X$10,Y434*$X$10)</f>
        <v>0.1</v>
      </c>
      <c r="Y434" s="368">
        <f t="shared" ref="Y434" si="1842">ROUND(AVERAGEIF(Z434:Z436,"&gt;0"),0)</f>
        <v>2</v>
      </c>
      <c r="Z434" s="335">
        <f t="shared" si="1818"/>
        <v>2</v>
      </c>
      <c r="AA434" s="275" t="s">
        <v>331</v>
      </c>
      <c r="AB434" s="275"/>
      <c r="AC434" s="368">
        <f t="shared" ref="AC434" si="1843">IF(S434="No_existen",5*$AC$10,AD434*$AC$10)</f>
        <v>0.15</v>
      </c>
      <c r="AD434" s="356">
        <f t="shared" ref="AD434" si="1844">ROUND(AVERAGEIF(AE434:AE436,"&gt;0"),0)</f>
        <v>1</v>
      </c>
      <c r="AE434" s="336">
        <f t="shared" si="1821"/>
        <v>1</v>
      </c>
      <c r="AF434" s="275" t="s">
        <v>307</v>
      </c>
      <c r="AG434" s="275" t="s">
        <v>2073</v>
      </c>
      <c r="AH434" s="368">
        <f t="shared" ref="AH434" si="1845">IF(S434="No_existen",5*$AH$10,AI434*$AH$10)</f>
        <v>0.1</v>
      </c>
      <c r="AI434" s="356">
        <f t="shared" ref="AI434" si="1846">ROUND(AVERAGEIF(AJ434:AJ436,"&gt;0"),0)</f>
        <v>1</v>
      </c>
      <c r="AJ434" s="336">
        <f t="shared" si="1824"/>
        <v>1</v>
      </c>
      <c r="AK434" s="275" t="s">
        <v>304</v>
      </c>
      <c r="AL434" s="275" t="s">
        <v>315</v>
      </c>
      <c r="AM434" s="368">
        <f t="shared" ref="AM434" si="1847">IF(S434="No_existen",5*$AM$10,AN434*$AM$10)</f>
        <v>0.1</v>
      </c>
      <c r="AN434" s="356">
        <f t="shared" ref="AN434" si="1848">ROUND(AVERAGEIF(AO434:AO436,"&gt;0"),0)</f>
        <v>1</v>
      </c>
      <c r="AO434" s="336">
        <f t="shared" si="1692"/>
        <v>1</v>
      </c>
      <c r="AP434" s="275" t="s">
        <v>592</v>
      </c>
      <c r="AQ434" s="356">
        <f t="shared" ref="AQ434" si="1849">ROUND(AVERAGE(U434,Y434,AD434,AI434,AN434),0)</f>
        <v>1</v>
      </c>
      <c r="AR434" s="356" t="str">
        <f t="shared" ref="AR434" si="1850">IF(AQ434&lt;1.5,"FUERTE",IF(AND(AQ434&gt;=1.5,AQ434&lt;2.5),"ACEPTABLE",IF(AQ434&gt;=5,"INEXISTENTE","DÉBIL")))</f>
        <v>FUERTE</v>
      </c>
      <c r="AS434" s="357">
        <f t="shared" ref="AS434" si="1851">IF(R434=0,0,ROUND((R434*AQ434),0))</f>
        <v>3</v>
      </c>
      <c r="AT434" s="358" t="str">
        <f t="shared" ref="AT434" si="1852">IF(AS434&gt;=36,"GRAVE", IF(AS434&lt;=10, "LEVE", "MODERADO"))</f>
        <v>LEVE</v>
      </c>
      <c r="AU434" s="363" t="s">
        <v>2074</v>
      </c>
      <c r="AV434" s="369">
        <v>0</v>
      </c>
      <c r="AW434" s="275" t="s">
        <v>90</v>
      </c>
      <c r="AX434" s="275"/>
      <c r="AY434" s="159"/>
      <c r="AZ434" s="159"/>
      <c r="BA434" s="344"/>
      <c r="XAO434" s="314"/>
      <c r="XAP434" s="314"/>
      <c r="XAQ434" s="263"/>
      <c r="XAR434" s="312"/>
      <c r="XAS434" s="263"/>
      <c r="XAT434" s="314"/>
      <c r="XAU434" s="314"/>
      <c r="XAV434" s="314"/>
      <c r="XAW434" s="315"/>
      <c r="XAX434" s="314"/>
      <c r="XAY434" s="314"/>
      <c r="XAZ434" s="314"/>
      <c r="XBA434" s="314"/>
      <c r="XBB434" s="314"/>
      <c r="XBC434" s="314"/>
      <c r="XBD434" s="281"/>
      <c r="XBE434" s="316"/>
      <c r="XBF434" s="317"/>
      <c r="XBG434" s="314"/>
      <c r="XBH434" s="314"/>
      <c r="XBI434" s="314"/>
      <c r="XBJ434" s="314"/>
      <c r="XBK434" s="263"/>
      <c r="XBL434" s="312"/>
      <c r="XBM434" s="263"/>
      <c r="XBN434" s="314"/>
      <c r="XBO434" s="314"/>
      <c r="XBP434" s="314"/>
      <c r="XBQ434" s="315"/>
      <c r="XBR434" s="314"/>
      <c r="XBS434" s="314"/>
      <c r="XBT434" s="314"/>
      <c r="XBU434" s="314"/>
      <c r="XBV434" s="314"/>
      <c r="XBW434" s="281"/>
      <c r="XBX434" s="317"/>
      <c r="XBY434" s="314"/>
      <c r="XBZ434" s="314"/>
      <c r="XCA434" s="318"/>
      <c r="XCB434" s="312"/>
      <c r="XCC434" s="314"/>
      <c r="XCD434" s="314"/>
      <c r="XCE434" s="263"/>
      <c r="XCF434" s="312"/>
      <c r="XCG434" s="263"/>
      <c r="XCH434" s="314"/>
      <c r="XCI434" s="314"/>
      <c r="XCJ434" s="314"/>
      <c r="XCK434" s="315"/>
      <c r="XCL434" s="314"/>
      <c r="XCM434" s="314"/>
      <c r="XCN434" s="314"/>
      <c r="XCO434" s="314"/>
      <c r="XCP434" s="314"/>
      <c r="XCQ434" s="317"/>
      <c r="XCR434" s="314"/>
      <c r="XCS434" s="318"/>
      <c r="XCT434" s="286"/>
      <c r="XCW434" s="314"/>
      <c r="XCX434" s="314"/>
      <c r="XCY434" s="263"/>
      <c r="XCZ434" s="312"/>
      <c r="XDA434" s="263"/>
      <c r="XDB434" s="314"/>
      <c r="XDC434" s="314"/>
      <c r="XDD434" s="314"/>
      <c r="XDE434" s="315"/>
      <c r="XDF434" s="314"/>
      <c r="XDG434" s="314"/>
      <c r="XDH434" s="314"/>
      <c r="XDI434" s="314"/>
      <c r="XDJ434" s="314"/>
      <c r="XDK434" s="314"/>
      <c r="XDL434" s="286"/>
      <c r="XDQ434" s="314"/>
      <c r="XDR434" s="314"/>
      <c r="XDS434" s="263"/>
      <c r="XDT434" s="312"/>
      <c r="XDU434" s="263"/>
      <c r="XDV434" s="314"/>
      <c r="XDW434" s="314"/>
      <c r="XDX434" s="314"/>
      <c r="XDY434" s="315"/>
      <c r="XDZ434" s="314"/>
      <c r="XEA434" s="314"/>
      <c r="XEB434" s="314"/>
      <c r="XEC434" s="314"/>
      <c r="XED434" s="314"/>
      <c r="XEE434" s="286"/>
      <c r="XEK434" s="314"/>
      <c r="XEL434" s="314"/>
      <c r="XEM434" s="263"/>
      <c r="XEN434" s="312"/>
      <c r="XEO434" s="263"/>
      <c r="XEP434" s="314"/>
      <c r="XEQ434" s="314"/>
      <c r="XER434" s="314"/>
      <c r="XES434" s="315"/>
      <c r="XET434" s="314"/>
      <c r="XEU434" s="314"/>
      <c r="XEV434" s="314"/>
      <c r="XEW434" s="314"/>
      <c r="XEX434" s="314"/>
    </row>
    <row r="435" spans="1:53 16265:16378" ht="40.5" hidden="1" customHeight="1" x14ac:dyDescent="0.2">
      <c r="A435" s="362"/>
      <c r="B435" s="363"/>
      <c r="C435" s="356"/>
      <c r="D435" s="359"/>
      <c r="E435" s="356"/>
      <c r="F435" s="364"/>
      <c r="G435" s="275" t="s">
        <v>271</v>
      </c>
      <c r="H435" s="275" t="s">
        <v>35</v>
      </c>
      <c r="I435" s="161" t="s">
        <v>2075</v>
      </c>
      <c r="J435" s="364"/>
      <c r="K435" s="363"/>
      <c r="L435" s="363"/>
      <c r="M435" s="363"/>
      <c r="N435" s="364"/>
      <c r="O435" s="365"/>
      <c r="P435" s="364"/>
      <c r="Q435" s="365"/>
      <c r="R435" s="365"/>
      <c r="S435" s="162" t="s">
        <v>327</v>
      </c>
      <c r="T435" s="334">
        <f t="shared" si="1816"/>
        <v>1</v>
      </c>
      <c r="U435" s="356"/>
      <c r="V435" s="356"/>
      <c r="W435" s="275" t="s">
        <v>2076</v>
      </c>
      <c r="X435" s="364"/>
      <c r="Y435" s="368"/>
      <c r="Z435" s="335">
        <f t="shared" si="1818"/>
        <v>4</v>
      </c>
      <c r="AA435" s="275" t="s">
        <v>330</v>
      </c>
      <c r="AB435" s="275"/>
      <c r="AC435" s="368"/>
      <c r="AD435" s="356"/>
      <c r="AE435" s="336">
        <f t="shared" si="1821"/>
        <v>1</v>
      </c>
      <c r="AF435" s="275" t="s">
        <v>307</v>
      </c>
      <c r="AG435" s="275" t="s">
        <v>2077</v>
      </c>
      <c r="AH435" s="368"/>
      <c r="AI435" s="356"/>
      <c r="AJ435" s="336">
        <f t="shared" si="1824"/>
        <v>1</v>
      </c>
      <c r="AK435" s="275" t="s">
        <v>304</v>
      </c>
      <c r="AL435" s="275" t="s">
        <v>315</v>
      </c>
      <c r="AM435" s="368"/>
      <c r="AN435" s="356"/>
      <c r="AO435" s="336">
        <f t="shared" si="1692"/>
        <v>1</v>
      </c>
      <c r="AP435" s="275" t="s">
        <v>592</v>
      </c>
      <c r="AQ435" s="356"/>
      <c r="AR435" s="356"/>
      <c r="AS435" s="357"/>
      <c r="AT435" s="358"/>
      <c r="AU435" s="363"/>
      <c r="AV435" s="363"/>
      <c r="AW435" s="275" t="s">
        <v>90</v>
      </c>
      <c r="AX435" s="275"/>
      <c r="AY435" s="159"/>
      <c r="AZ435" s="159"/>
      <c r="BA435" s="344"/>
      <c r="XAO435" s="314"/>
      <c r="XAP435" s="314"/>
      <c r="XAQ435" s="263"/>
      <c r="XAR435" s="312"/>
      <c r="XAS435" s="263"/>
      <c r="XAT435" s="314"/>
      <c r="XAU435" s="314"/>
      <c r="XAV435" s="314"/>
      <c r="XAW435" s="315"/>
      <c r="XAX435" s="314"/>
      <c r="XAY435" s="314"/>
      <c r="XAZ435" s="314"/>
      <c r="XBA435" s="314"/>
      <c r="XBB435" s="314"/>
      <c r="XBC435" s="314"/>
      <c r="XBD435" s="281"/>
      <c r="XBE435" s="316"/>
      <c r="XBF435" s="317"/>
      <c r="XBG435" s="314"/>
      <c r="XBH435" s="314"/>
      <c r="XBI435" s="314"/>
      <c r="XBJ435" s="314"/>
      <c r="XBK435" s="263"/>
      <c r="XBL435" s="312"/>
      <c r="XBM435" s="263"/>
      <c r="XBN435" s="314"/>
      <c r="XBO435" s="314"/>
      <c r="XBP435" s="314"/>
      <c r="XBQ435" s="315"/>
      <c r="XBR435" s="314"/>
      <c r="XBS435" s="314"/>
      <c r="XBT435" s="314"/>
      <c r="XBU435" s="314"/>
      <c r="XBV435" s="314"/>
      <c r="XBW435" s="281"/>
      <c r="XBX435" s="317"/>
      <c r="XBY435" s="314"/>
      <c r="XBZ435" s="314"/>
      <c r="XCA435" s="318"/>
      <c r="XCB435" s="312"/>
      <c r="XCC435" s="314"/>
      <c r="XCD435" s="314"/>
      <c r="XCE435" s="263"/>
      <c r="XCF435" s="312"/>
      <c r="XCG435" s="263"/>
      <c r="XCH435" s="314"/>
      <c r="XCI435" s="314"/>
      <c r="XCJ435" s="314"/>
      <c r="XCK435" s="315"/>
      <c r="XCL435" s="314"/>
      <c r="XCM435" s="314"/>
      <c r="XCN435" s="314"/>
      <c r="XCO435" s="314"/>
      <c r="XCP435" s="314"/>
      <c r="XCQ435" s="317"/>
      <c r="XCR435" s="314"/>
      <c r="XCS435" s="318"/>
      <c r="XCT435" s="286"/>
      <c r="XCW435" s="314"/>
      <c r="XCX435" s="314"/>
      <c r="XCY435" s="263"/>
      <c r="XCZ435" s="312"/>
      <c r="XDA435" s="263"/>
      <c r="XDB435" s="314"/>
      <c r="XDC435" s="314"/>
      <c r="XDD435" s="314"/>
      <c r="XDE435" s="315"/>
      <c r="XDF435" s="314"/>
      <c r="XDG435" s="314"/>
      <c r="XDH435" s="314"/>
      <c r="XDI435" s="314"/>
      <c r="XDJ435" s="314"/>
      <c r="XDK435" s="314"/>
      <c r="XDL435" s="286"/>
      <c r="XDQ435" s="314"/>
      <c r="XDR435" s="314"/>
      <c r="XDS435" s="263"/>
      <c r="XDT435" s="312"/>
      <c r="XDU435" s="263"/>
      <c r="XDV435" s="314"/>
      <c r="XDW435" s="314"/>
      <c r="XDX435" s="314"/>
      <c r="XDY435" s="315"/>
      <c r="XDZ435" s="314"/>
      <c r="XEA435" s="314"/>
      <c r="XEB435" s="314"/>
      <c r="XEC435" s="314"/>
      <c r="XED435" s="314"/>
      <c r="XEE435" s="286"/>
      <c r="XEK435" s="314"/>
      <c r="XEL435" s="314"/>
      <c r="XEM435" s="263"/>
      <c r="XEN435" s="312"/>
      <c r="XEO435" s="263"/>
      <c r="XEP435" s="314"/>
      <c r="XEQ435" s="314"/>
      <c r="XER435" s="314"/>
      <c r="XES435" s="315"/>
      <c r="XET435" s="314"/>
      <c r="XEU435" s="314"/>
      <c r="XEV435" s="314"/>
      <c r="XEW435" s="314"/>
      <c r="XEX435" s="314"/>
    </row>
    <row r="436" spans="1:53 16265:16378" ht="40.5" hidden="1" customHeight="1" x14ac:dyDescent="0.2">
      <c r="A436" s="362"/>
      <c r="B436" s="363"/>
      <c r="C436" s="356"/>
      <c r="D436" s="359"/>
      <c r="E436" s="356"/>
      <c r="F436" s="364"/>
      <c r="G436" s="275"/>
      <c r="H436" s="275"/>
      <c r="I436" s="162"/>
      <c r="J436" s="364"/>
      <c r="K436" s="363"/>
      <c r="L436" s="363"/>
      <c r="M436" s="363"/>
      <c r="N436" s="364"/>
      <c r="O436" s="365"/>
      <c r="P436" s="364"/>
      <c r="Q436" s="365"/>
      <c r="R436" s="365"/>
      <c r="S436" s="162" t="s">
        <v>327</v>
      </c>
      <c r="T436" s="334">
        <f t="shared" si="1816"/>
        <v>1</v>
      </c>
      <c r="U436" s="356"/>
      <c r="V436" s="356"/>
      <c r="W436" s="275" t="s">
        <v>2078</v>
      </c>
      <c r="X436" s="364"/>
      <c r="Y436" s="368"/>
      <c r="Z436" s="335">
        <f t="shared" si="1818"/>
        <v>1</v>
      </c>
      <c r="AA436" s="275" t="s">
        <v>332</v>
      </c>
      <c r="AB436" s="275" t="s">
        <v>2079</v>
      </c>
      <c r="AC436" s="368"/>
      <c r="AD436" s="356"/>
      <c r="AE436" s="336">
        <f t="shared" si="1821"/>
        <v>1</v>
      </c>
      <c r="AF436" s="275" t="s">
        <v>307</v>
      </c>
      <c r="AG436" s="275" t="s">
        <v>2080</v>
      </c>
      <c r="AH436" s="368"/>
      <c r="AI436" s="356"/>
      <c r="AJ436" s="336">
        <f t="shared" si="1824"/>
        <v>1</v>
      </c>
      <c r="AK436" s="275" t="s">
        <v>304</v>
      </c>
      <c r="AL436" s="275" t="s">
        <v>315</v>
      </c>
      <c r="AM436" s="368"/>
      <c r="AN436" s="356"/>
      <c r="AO436" s="336">
        <f t="shared" si="1692"/>
        <v>1</v>
      </c>
      <c r="AP436" s="275" t="s">
        <v>592</v>
      </c>
      <c r="AQ436" s="356"/>
      <c r="AR436" s="356"/>
      <c r="AS436" s="357"/>
      <c r="AT436" s="358"/>
      <c r="AU436" s="363"/>
      <c r="AV436" s="363"/>
      <c r="AW436" s="275" t="s">
        <v>90</v>
      </c>
      <c r="AX436" s="275"/>
      <c r="AY436" s="159"/>
      <c r="AZ436" s="159"/>
      <c r="BA436" s="344"/>
      <c r="XAO436" s="314"/>
      <c r="XAP436" s="314"/>
      <c r="XAQ436" s="263"/>
      <c r="XAR436" s="312"/>
      <c r="XAS436" s="263"/>
      <c r="XAT436" s="314"/>
      <c r="XAU436" s="314"/>
      <c r="XAV436" s="314"/>
      <c r="XAW436" s="315"/>
      <c r="XAX436" s="314"/>
      <c r="XAY436" s="314"/>
      <c r="XAZ436" s="314"/>
      <c r="XBA436" s="314"/>
      <c r="XBB436" s="314"/>
      <c r="XBC436" s="314"/>
      <c r="XBD436" s="281"/>
      <c r="XBE436" s="316"/>
      <c r="XBF436" s="317"/>
      <c r="XBG436" s="314"/>
      <c r="XBH436" s="314"/>
      <c r="XBI436" s="314"/>
      <c r="XBJ436" s="314"/>
      <c r="XBK436" s="263"/>
      <c r="XBL436" s="312"/>
      <c r="XBM436" s="263"/>
      <c r="XBN436" s="314"/>
      <c r="XBO436" s="314"/>
      <c r="XBP436" s="314"/>
      <c r="XBQ436" s="315"/>
      <c r="XBR436" s="314"/>
      <c r="XBS436" s="314"/>
      <c r="XBT436" s="314"/>
      <c r="XBU436" s="314"/>
      <c r="XBV436" s="314"/>
      <c r="XBW436" s="281"/>
      <c r="XBX436" s="317"/>
      <c r="XBY436" s="314"/>
      <c r="XBZ436" s="314"/>
      <c r="XCA436" s="318"/>
      <c r="XCB436" s="312"/>
      <c r="XCC436" s="314"/>
      <c r="XCD436" s="314"/>
      <c r="XCE436" s="263"/>
      <c r="XCF436" s="312"/>
      <c r="XCG436" s="263"/>
      <c r="XCH436" s="314"/>
      <c r="XCI436" s="314"/>
      <c r="XCJ436" s="314"/>
      <c r="XCK436" s="315"/>
      <c r="XCL436" s="314"/>
      <c r="XCM436" s="314"/>
      <c r="XCN436" s="314"/>
      <c r="XCO436" s="314"/>
      <c r="XCP436" s="314"/>
      <c r="XCQ436" s="317"/>
      <c r="XCR436" s="314"/>
      <c r="XCS436" s="318"/>
      <c r="XCT436" s="286"/>
      <c r="XCW436" s="314"/>
      <c r="XCX436" s="314"/>
      <c r="XCY436" s="263"/>
      <c r="XCZ436" s="312"/>
      <c r="XDA436" s="263"/>
      <c r="XDB436" s="314"/>
      <c r="XDC436" s="314"/>
      <c r="XDD436" s="314"/>
      <c r="XDE436" s="315"/>
      <c r="XDF436" s="314"/>
      <c r="XDG436" s="314"/>
      <c r="XDH436" s="314"/>
      <c r="XDI436" s="314"/>
      <c r="XDJ436" s="314"/>
      <c r="XDK436" s="314"/>
      <c r="XDL436" s="286"/>
      <c r="XDQ436" s="314"/>
      <c r="XDR436" s="314"/>
      <c r="XDS436" s="263"/>
      <c r="XDT436" s="312"/>
      <c r="XDU436" s="263"/>
      <c r="XDV436" s="314"/>
      <c r="XDW436" s="314"/>
      <c r="XDX436" s="314"/>
      <c r="XDY436" s="315"/>
      <c r="XDZ436" s="314"/>
      <c r="XEA436" s="314"/>
      <c r="XEB436" s="314"/>
      <c r="XEC436" s="314"/>
      <c r="XED436" s="314"/>
      <c r="XEE436" s="286"/>
      <c r="XEK436" s="314"/>
      <c r="XEL436" s="314"/>
      <c r="XEM436" s="263"/>
      <c r="XEN436" s="312"/>
      <c r="XEO436" s="263"/>
      <c r="XEP436" s="314"/>
      <c r="XEQ436" s="314"/>
      <c r="XER436" s="314"/>
      <c r="XES436" s="315"/>
      <c r="XET436" s="314"/>
      <c r="XEU436" s="314"/>
      <c r="XEV436" s="314"/>
      <c r="XEW436" s="314"/>
      <c r="XEX436" s="314"/>
    </row>
    <row r="437" spans="1:53 16265:16378" ht="40.5" hidden="1" customHeight="1" x14ac:dyDescent="0.2">
      <c r="A437" s="362">
        <v>143</v>
      </c>
      <c r="B437" s="363" t="s">
        <v>188</v>
      </c>
      <c r="C437" s="356" t="str">
        <f>+VLOOKUP(B437,$A$770:$B$812,2,0)</f>
        <v>SANDRA YAMILE CALVO CATAÑO</v>
      </c>
      <c r="D437" s="359" t="s">
        <v>169</v>
      </c>
      <c r="E437" s="356" t="str">
        <f>IF(D437=$D$740,$E$740,IF(D437=$D$741,$E$741,IF(D437=$D$742,$E$742,IF(D437=$D$743,$E$743,IF(D437=$D$744,$E$744,IF(D437=$D$745,$E$745,IF(D437=$D$746,$E$746,IF(D437=$D$747,$E$747,IF(D437=$D$748,$E$748,IF(D437=$D$749,$E$749,IF(D437=VICERRECTORÍA_ACADÉMICA_,$BF$740,IF(D437=_VICERRECTORÍA_INVESTIGACIONES_INNOVACIÓN_Y_EXTENSIÓN_,$BF$741,IF(D437=PLANEACIÓN_,$BF$742,IF(D437=VICERRECTORÍA_ADMINISTRATIVA_FINANCIERA_,$BF$743,IF(D437=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7" s="364" t="s">
        <v>276</v>
      </c>
      <c r="G437" s="275" t="s">
        <v>272</v>
      </c>
      <c r="H437" s="275" t="s">
        <v>41</v>
      </c>
      <c r="I437" s="162" t="s">
        <v>2081</v>
      </c>
      <c r="J437" s="364" t="s">
        <v>112</v>
      </c>
      <c r="K437" s="364" t="s">
        <v>2082</v>
      </c>
      <c r="L437" s="364" t="s">
        <v>2083</v>
      </c>
      <c r="M437" s="364" t="s">
        <v>2084</v>
      </c>
      <c r="N437" s="364" t="s">
        <v>105</v>
      </c>
      <c r="O437" s="365">
        <f>IF(N437="ALTA",5,IF(N437="MEDIO ALTA",4,IF(N437="MEDIA",3,IF(N437="MEDIO BAJA",2,IF(N437="BAJA",1,0)))))</f>
        <v>3</v>
      </c>
      <c r="P437" s="364" t="s">
        <v>145</v>
      </c>
      <c r="Q437" s="365">
        <f>IF(P437="ALTO",5,IF(P437="MEDIO ALTO",4,IF(P437="MEDIO",3,IF(P437="MEDIO BAJO",2,IF(P437="BAJO",1,0)))))</f>
        <v>2</v>
      </c>
      <c r="R437" s="365">
        <f>Q437*O437</f>
        <v>6</v>
      </c>
      <c r="S437" s="162" t="s">
        <v>327</v>
      </c>
      <c r="T437" s="334">
        <f t="shared" si="1816"/>
        <v>1</v>
      </c>
      <c r="U437" s="356">
        <f t="shared" si="1695"/>
        <v>1</v>
      </c>
      <c r="V437" s="356">
        <f t="shared" si="1611"/>
        <v>0.6</v>
      </c>
      <c r="W437" s="275" t="s">
        <v>2085</v>
      </c>
      <c r="X437" s="364">
        <f>IF(S437="No_existen",5*$X$10,Y437*$X$10)</f>
        <v>0.15000000000000002</v>
      </c>
      <c r="Y437" s="368">
        <f t="shared" ref="Y437" si="1853">ROUND(AVERAGEIF(Z437:Z439,"&gt;0"),0)</f>
        <v>3</v>
      </c>
      <c r="Z437" s="335">
        <f t="shared" si="1818"/>
        <v>2</v>
      </c>
      <c r="AA437" s="275" t="s">
        <v>331</v>
      </c>
      <c r="AB437" s="275"/>
      <c r="AC437" s="368">
        <f t="shared" ref="AC437" si="1854">IF(S437="No_existen",5*$AC$10,AD437*$AC$10)</f>
        <v>0.15</v>
      </c>
      <c r="AD437" s="356">
        <f t="shared" ref="AD437" si="1855">ROUND(AVERAGEIF(AE437:AE439,"&gt;0"),0)</f>
        <v>1</v>
      </c>
      <c r="AE437" s="336">
        <f t="shared" si="1821"/>
        <v>1</v>
      </c>
      <c r="AF437" s="275" t="s">
        <v>307</v>
      </c>
      <c r="AG437" s="275" t="s">
        <v>2086</v>
      </c>
      <c r="AH437" s="368">
        <f t="shared" ref="AH437" si="1856">IF(S437="No_existen",5*$AH$10,AI437*$AH$10)</f>
        <v>0.1</v>
      </c>
      <c r="AI437" s="356">
        <f t="shared" ref="AI437" si="1857">ROUND(AVERAGEIF(AJ437:AJ439,"&gt;0"),0)</f>
        <v>1</v>
      </c>
      <c r="AJ437" s="336">
        <f t="shared" si="1824"/>
        <v>1</v>
      </c>
      <c r="AK437" s="275" t="s">
        <v>304</v>
      </c>
      <c r="AL437" s="275" t="s">
        <v>311</v>
      </c>
      <c r="AM437" s="368">
        <f t="shared" ref="AM437" si="1858">IF(S437="No_existen",5*$AM$10,AN437*$AM$10)</f>
        <v>0.1</v>
      </c>
      <c r="AN437" s="356">
        <f t="shared" ref="AN437" si="1859">ROUND(AVERAGEIF(AO437:AO439,"&gt;0"),0)</f>
        <v>1</v>
      </c>
      <c r="AO437" s="336">
        <f t="shared" si="1692"/>
        <v>1</v>
      </c>
      <c r="AP437" s="275" t="s">
        <v>592</v>
      </c>
      <c r="AQ437" s="356">
        <f t="shared" ref="AQ437" si="1860">ROUND(AVERAGE(U437,Y437,AD437,AI437,AN437),0)</f>
        <v>1</v>
      </c>
      <c r="AR437" s="356" t="str">
        <f t="shared" ref="AR437" si="1861">IF(AQ437&lt;1.5,"FUERTE",IF(AND(AQ437&gt;=1.5,AQ437&lt;2.5),"ACEPTABLE",IF(AQ437&gt;=5,"INEXISTENTE","DÉBIL")))</f>
        <v>FUERTE</v>
      </c>
      <c r="AS437" s="357">
        <f t="shared" ref="AS437" si="1862">IF(R437=0,0,ROUND((R437*AQ437),0))</f>
        <v>6</v>
      </c>
      <c r="AT437" s="358" t="str">
        <f t="shared" ref="AT437" si="1863">IF(AS437&gt;=36,"GRAVE", IF(AS437&lt;=10, "LEVE", "MODERADO"))</f>
        <v>LEVE</v>
      </c>
      <c r="AU437" s="366" t="s">
        <v>2087</v>
      </c>
      <c r="AV437" s="367">
        <v>0.1</v>
      </c>
      <c r="AW437" s="275" t="s">
        <v>90</v>
      </c>
      <c r="AX437" s="275"/>
      <c r="AY437" s="159"/>
      <c r="AZ437" s="159"/>
      <c r="BA437" s="344"/>
      <c r="XAO437" s="314"/>
      <c r="XAP437" s="314"/>
      <c r="XAQ437" s="263"/>
      <c r="XAR437" s="312"/>
      <c r="XAS437" s="263"/>
      <c r="XAT437" s="314"/>
      <c r="XAU437" s="314"/>
      <c r="XAV437" s="314"/>
      <c r="XAW437" s="315"/>
      <c r="XAX437" s="314"/>
      <c r="XAY437" s="314"/>
      <c r="XAZ437" s="314"/>
      <c r="XBA437" s="314"/>
      <c r="XBB437" s="314"/>
      <c r="XBC437" s="314"/>
      <c r="XBD437" s="281"/>
      <c r="XBE437" s="316"/>
      <c r="XBF437" s="317"/>
      <c r="XBG437" s="314"/>
      <c r="XBH437" s="314"/>
      <c r="XBI437" s="314"/>
      <c r="XBJ437" s="314"/>
      <c r="XBK437" s="263"/>
      <c r="XBL437" s="312"/>
      <c r="XBM437" s="263"/>
      <c r="XBN437" s="314"/>
      <c r="XBO437" s="314"/>
      <c r="XBP437" s="314"/>
      <c r="XBQ437" s="315"/>
      <c r="XBR437" s="314"/>
      <c r="XBS437" s="314"/>
      <c r="XBT437" s="314"/>
      <c r="XBU437" s="314"/>
      <c r="XBV437" s="314"/>
      <c r="XBW437" s="281"/>
      <c r="XBX437" s="317"/>
      <c r="XBY437" s="314"/>
      <c r="XBZ437" s="314"/>
      <c r="XCA437" s="318"/>
      <c r="XCB437" s="312"/>
      <c r="XCC437" s="314"/>
      <c r="XCD437" s="314"/>
      <c r="XCE437" s="263"/>
      <c r="XCF437" s="312"/>
      <c r="XCG437" s="263"/>
      <c r="XCH437" s="314"/>
      <c r="XCI437" s="314"/>
      <c r="XCJ437" s="314"/>
      <c r="XCK437" s="315"/>
      <c r="XCL437" s="314"/>
      <c r="XCM437" s="314"/>
      <c r="XCN437" s="314"/>
      <c r="XCO437" s="314"/>
      <c r="XCP437" s="314"/>
      <c r="XCQ437" s="317"/>
      <c r="XCR437" s="314"/>
      <c r="XCS437" s="318"/>
      <c r="XCT437" s="286"/>
      <c r="XCW437" s="314"/>
      <c r="XCX437" s="314"/>
      <c r="XCY437" s="263"/>
      <c r="XCZ437" s="312"/>
      <c r="XDA437" s="263"/>
      <c r="XDB437" s="314"/>
      <c r="XDC437" s="314"/>
      <c r="XDD437" s="314"/>
      <c r="XDE437" s="315"/>
      <c r="XDF437" s="314"/>
      <c r="XDG437" s="314"/>
      <c r="XDH437" s="314"/>
      <c r="XDI437" s="314"/>
      <c r="XDJ437" s="314"/>
      <c r="XDK437" s="314"/>
      <c r="XDL437" s="286"/>
      <c r="XDQ437" s="314"/>
      <c r="XDR437" s="314"/>
      <c r="XDS437" s="263"/>
      <c r="XDT437" s="312"/>
      <c r="XDU437" s="263"/>
      <c r="XDV437" s="314"/>
      <c r="XDW437" s="314"/>
      <c r="XDX437" s="314"/>
      <c r="XDY437" s="315"/>
      <c r="XDZ437" s="314"/>
      <c r="XEA437" s="314"/>
      <c r="XEB437" s="314"/>
      <c r="XEC437" s="314"/>
      <c r="XED437" s="314"/>
      <c r="XEE437" s="286"/>
      <c r="XEK437" s="314"/>
      <c r="XEL437" s="314"/>
      <c r="XEM437" s="263"/>
      <c r="XEN437" s="312"/>
      <c r="XEO437" s="263"/>
      <c r="XEP437" s="314"/>
      <c r="XEQ437" s="314"/>
      <c r="XER437" s="314"/>
      <c r="XES437" s="315"/>
      <c r="XET437" s="314"/>
      <c r="XEU437" s="314"/>
      <c r="XEV437" s="314"/>
      <c r="XEW437" s="314"/>
      <c r="XEX437" s="314"/>
    </row>
    <row r="438" spans="1:53 16265:16378" ht="40.5" hidden="1" customHeight="1" x14ac:dyDescent="0.2">
      <c r="A438" s="362"/>
      <c r="B438" s="363"/>
      <c r="C438" s="356"/>
      <c r="D438" s="359"/>
      <c r="E438" s="356"/>
      <c r="F438" s="364"/>
      <c r="G438" s="275" t="s">
        <v>271</v>
      </c>
      <c r="H438" s="275" t="s">
        <v>37</v>
      </c>
      <c r="I438" s="162" t="s">
        <v>2088</v>
      </c>
      <c r="J438" s="364"/>
      <c r="K438" s="364"/>
      <c r="L438" s="364"/>
      <c r="M438" s="364"/>
      <c r="N438" s="364"/>
      <c r="O438" s="365"/>
      <c r="P438" s="364"/>
      <c r="Q438" s="365"/>
      <c r="R438" s="365"/>
      <c r="S438" s="162" t="s">
        <v>327</v>
      </c>
      <c r="T438" s="334">
        <f t="shared" si="1816"/>
        <v>1</v>
      </c>
      <c r="U438" s="356"/>
      <c r="V438" s="356"/>
      <c r="W438" s="275" t="s">
        <v>2089</v>
      </c>
      <c r="X438" s="364"/>
      <c r="Y438" s="368"/>
      <c r="Z438" s="335">
        <f t="shared" si="1818"/>
        <v>4</v>
      </c>
      <c r="AA438" s="275" t="s">
        <v>330</v>
      </c>
      <c r="AB438" s="275"/>
      <c r="AC438" s="368"/>
      <c r="AD438" s="356"/>
      <c r="AE438" s="336">
        <f t="shared" si="1821"/>
        <v>1</v>
      </c>
      <c r="AF438" s="275" t="s">
        <v>307</v>
      </c>
      <c r="AG438" s="275" t="s">
        <v>2086</v>
      </c>
      <c r="AH438" s="368"/>
      <c r="AI438" s="356"/>
      <c r="AJ438" s="336">
        <f t="shared" si="1824"/>
        <v>1</v>
      </c>
      <c r="AK438" s="275" t="s">
        <v>304</v>
      </c>
      <c r="AL438" s="275" t="s">
        <v>311</v>
      </c>
      <c r="AM438" s="368"/>
      <c r="AN438" s="356"/>
      <c r="AO438" s="336">
        <f t="shared" si="1692"/>
        <v>1</v>
      </c>
      <c r="AP438" s="275" t="s">
        <v>592</v>
      </c>
      <c r="AQ438" s="356"/>
      <c r="AR438" s="356"/>
      <c r="AS438" s="357"/>
      <c r="AT438" s="358"/>
      <c r="AU438" s="366"/>
      <c r="AV438" s="366"/>
      <c r="AW438" s="275" t="s">
        <v>90</v>
      </c>
      <c r="AX438" s="275"/>
      <c r="AY438" s="159"/>
      <c r="AZ438" s="159"/>
      <c r="BA438" s="344"/>
      <c r="XAO438" s="314"/>
      <c r="XAP438" s="314"/>
      <c r="XAQ438" s="263"/>
      <c r="XAR438" s="312"/>
      <c r="XAS438" s="263"/>
      <c r="XAT438" s="314"/>
      <c r="XAU438" s="314"/>
      <c r="XAV438" s="314"/>
      <c r="XAW438" s="315"/>
      <c r="XAX438" s="314"/>
      <c r="XAY438" s="314"/>
      <c r="XAZ438" s="314"/>
      <c r="XBA438" s="314"/>
      <c r="XBB438" s="314"/>
      <c r="XBC438" s="314"/>
      <c r="XBD438" s="281"/>
      <c r="XBE438" s="316"/>
      <c r="XBF438" s="317"/>
      <c r="XBG438" s="314"/>
      <c r="XBH438" s="314"/>
      <c r="XBI438" s="314"/>
      <c r="XBJ438" s="314"/>
      <c r="XBK438" s="263"/>
      <c r="XBL438" s="312"/>
      <c r="XBM438" s="263"/>
      <c r="XBN438" s="314"/>
      <c r="XBO438" s="314"/>
      <c r="XBP438" s="314"/>
      <c r="XBQ438" s="315"/>
      <c r="XBR438" s="314"/>
      <c r="XBS438" s="314"/>
      <c r="XBT438" s="314"/>
      <c r="XBU438" s="314"/>
      <c r="XBV438" s="314"/>
      <c r="XBW438" s="281"/>
      <c r="XBX438" s="317"/>
      <c r="XBY438" s="314"/>
      <c r="XBZ438" s="314"/>
      <c r="XCA438" s="318"/>
      <c r="XCB438" s="312"/>
      <c r="XCC438" s="314"/>
      <c r="XCD438" s="314"/>
      <c r="XCE438" s="263"/>
      <c r="XCF438" s="312"/>
      <c r="XCG438" s="263"/>
      <c r="XCH438" s="314"/>
      <c r="XCI438" s="314"/>
      <c r="XCJ438" s="314"/>
      <c r="XCK438" s="315"/>
      <c r="XCL438" s="314"/>
      <c r="XCM438" s="314"/>
      <c r="XCN438" s="314"/>
      <c r="XCO438" s="314"/>
      <c r="XCP438" s="314"/>
      <c r="XCQ438" s="317"/>
      <c r="XCR438" s="314"/>
      <c r="XCS438" s="318"/>
      <c r="XCT438" s="286"/>
      <c r="XCW438" s="314"/>
      <c r="XCX438" s="314"/>
      <c r="XCY438" s="263"/>
      <c r="XCZ438" s="312"/>
      <c r="XDA438" s="263"/>
      <c r="XDB438" s="314"/>
      <c r="XDC438" s="314"/>
      <c r="XDD438" s="314"/>
      <c r="XDE438" s="315"/>
      <c r="XDF438" s="314"/>
      <c r="XDG438" s="314"/>
      <c r="XDH438" s="314"/>
      <c r="XDI438" s="314"/>
      <c r="XDJ438" s="314"/>
      <c r="XDK438" s="314"/>
      <c r="XDL438" s="286"/>
      <c r="XDQ438" s="314"/>
      <c r="XDR438" s="314"/>
      <c r="XDS438" s="263"/>
      <c r="XDT438" s="312"/>
      <c r="XDU438" s="263"/>
      <c r="XDV438" s="314"/>
      <c r="XDW438" s="314"/>
      <c r="XDX438" s="314"/>
      <c r="XDY438" s="315"/>
      <c r="XDZ438" s="314"/>
      <c r="XEA438" s="314"/>
      <c r="XEB438" s="314"/>
      <c r="XEC438" s="314"/>
      <c r="XED438" s="314"/>
      <c r="XEE438" s="286"/>
      <c r="XEK438" s="314"/>
      <c r="XEL438" s="314"/>
      <c r="XEM438" s="263"/>
      <c r="XEN438" s="312"/>
      <c r="XEO438" s="263"/>
      <c r="XEP438" s="314"/>
      <c r="XEQ438" s="314"/>
      <c r="XER438" s="314"/>
      <c r="XES438" s="315"/>
      <c r="XET438" s="314"/>
      <c r="XEU438" s="314"/>
      <c r="XEV438" s="314"/>
      <c r="XEW438" s="314"/>
      <c r="XEX438" s="314"/>
    </row>
    <row r="439" spans="1:53 16265:16378" ht="40.5" hidden="1" customHeight="1" x14ac:dyDescent="0.2">
      <c r="A439" s="362"/>
      <c r="B439" s="363"/>
      <c r="C439" s="356"/>
      <c r="D439" s="359"/>
      <c r="E439" s="356"/>
      <c r="F439" s="364"/>
      <c r="G439" s="275"/>
      <c r="H439" s="275"/>
      <c r="I439" s="162"/>
      <c r="J439" s="364"/>
      <c r="K439" s="364"/>
      <c r="L439" s="364"/>
      <c r="M439" s="364"/>
      <c r="N439" s="364"/>
      <c r="O439" s="365"/>
      <c r="P439" s="364"/>
      <c r="Q439" s="365"/>
      <c r="R439" s="365"/>
      <c r="S439" s="162" t="s">
        <v>327</v>
      </c>
      <c r="T439" s="334">
        <f t="shared" si="1816"/>
        <v>1</v>
      </c>
      <c r="U439" s="356"/>
      <c r="V439" s="356"/>
      <c r="W439" s="275" t="s">
        <v>2090</v>
      </c>
      <c r="X439" s="364"/>
      <c r="Y439" s="368"/>
      <c r="Z439" s="335">
        <f t="shared" si="1818"/>
        <v>2</v>
      </c>
      <c r="AA439" s="275" t="s">
        <v>331</v>
      </c>
      <c r="AB439" s="275"/>
      <c r="AC439" s="368"/>
      <c r="AD439" s="356"/>
      <c r="AE439" s="336">
        <f t="shared" si="1821"/>
        <v>1</v>
      </c>
      <c r="AF439" s="275" t="s">
        <v>307</v>
      </c>
      <c r="AG439" s="275" t="s">
        <v>2086</v>
      </c>
      <c r="AH439" s="368"/>
      <c r="AI439" s="356"/>
      <c r="AJ439" s="336">
        <f t="shared" si="1824"/>
        <v>1</v>
      </c>
      <c r="AK439" s="275" t="s">
        <v>304</v>
      </c>
      <c r="AL439" s="275" t="s">
        <v>311</v>
      </c>
      <c r="AM439" s="368"/>
      <c r="AN439" s="356"/>
      <c r="AO439" s="336">
        <f t="shared" si="1692"/>
        <v>1</v>
      </c>
      <c r="AP439" s="275" t="s">
        <v>592</v>
      </c>
      <c r="AQ439" s="356"/>
      <c r="AR439" s="356"/>
      <c r="AS439" s="357"/>
      <c r="AT439" s="358"/>
      <c r="AU439" s="366"/>
      <c r="AV439" s="366"/>
      <c r="AW439" s="275" t="s">
        <v>90</v>
      </c>
      <c r="AX439" s="275"/>
      <c r="AY439" s="159"/>
      <c r="AZ439" s="159"/>
      <c r="BA439" s="344"/>
      <c r="XAO439" s="314"/>
      <c r="XAP439" s="314"/>
      <c r="XAQ439" s="263"/>
      <c r="XAR439" s="312"/>
      <c r="XAS439" s="263"/>
      <c r="XAT439" s="314"/>
      <c r="XAU439" s="314"/>
      <c r="XAV439" s="314"/>
      <c r="XAW439" s="315"/>
      <c r="XAX439" s="314"/>
      <c r="XAY439" s="314"/>
      <c r="XAZ439" s="314"/>
      <c r="XBA439" s="314"/>
      <c r="XBB439" s="314"/>
      <c r="XBC439" s="314"/>
      <c r="XBD439" s="281"/>
      <c r="XBE439" s="316"/>
      <c r="XBF439" s="317"/>
      <c r="XBG439" s="314"/>
      <c r="XBH439" s="314"/>
      <c r="XBI439" s="314"/>
      <c r="XBJ439" s="314"/>
      <c r="XBK439" s="263"/>
      <c r="XBL439" s="312"/>
      <c r="XBM439" s="263"/>
      <c r="XBN439" s="314"/>
      <c r="XBO439" s="314"/>
      <c r="XBP439" s="314"/>
      <c r="XBQ439" s="315"/>
      <c r="XBR439" s="314"/>
      <c r="XBS439" s="314"/>
      <c r="XBT439" s="314"/>
      <c r="XBU439" s="314"/>
      <c r="XBV439" s="314"/>
      <c r="XBW439" s="281"/>
      <c r="XBX439" s="317"/>
      <c r="XBY439" s="314"/>
      <c r="XBZ439" s="314"/>
      <c r="XCA439" s="318"/>
      <c r="XCB439" s="312"/>
      <c r="XCC439" s="314"/>
      <c r="XCD439" s="314"/>
      <c r="XCE439" s="263"/>
      <c r="XCF439" s="312"/>
      <c r="XCG439" s="263"/>
      <c r="XCH439" s="314"/>
      <c r="XCI439" s="314"/>
      <c r="XCJ439" s="314"/>
      <c r="XCK439" s="315"/>
      <c r="XCL439" s="314"/>
      <c r="XCM439" s="314"/>
      <c r="XCN439" s="314"/>
      <c r="XCO439" s="314"/>
      <c r="XCP439" s="314"/>
      <c r="XCQ439" s="317"/>
      <c r="XCR439" s="314"/>
      <c r="XCS439" s="318"/>
      <c r="XCT439" s="286"/>
      <c r="XCW439" s="314"/>
      <c r="XCX439" s="314"/>
      <c r="XCY439" s="263"/>
      <c r="XCZ439" s="312"/>
      <c r="XDA439" s="263"/>
      <c r="XDB439" s="314"/>
      <c r="XDC439" s="314"/>
      <c r="XDD439" s="314"/>
      <c r="XDE439" s="315"/>
      <c r="XDF439" s="314"/>
      <c r="XDG439" s="314"/>
      <c r="XDH439" s="314"/>
      <c r="XDI439" s="314"/>
      <c r="XDJ439" s="314"/>
      <c r="XDK439" s="314"/>
      <c r="XDL439" s="286"/>
      <c r="XDQ439" s="314"/>
      <c r="XDR439" s="314"/>
      <c r="XDS439" s="263"/>
      <c r="XDT439" s="312"/>
      <c r="XDU439" s="263"/>
      <c r="XDV439" s="314"/>
      <c r="XDW439" s="314"/>
      <c r="XDX439" s="314"/>
      <c r="XDY439" s="315"/>
      <c r="XDZ439" s="314"/>
      <c r="XEA439" s="314"/>
      <c r="XEB439" s="314"/>
      <c r="XEC439" s="314"/>
      <c r="XED439" s="314"/>
      <c r="XEE439" s="286"/>
      <c r="XEK439" s="314"/>
      <c r="XEL439" s="314"/>
      <c r="XEM439" s="263"/>
      <c r="XEN439" s="312"/>
      <c r="XEO439" s="263"/>
      <c r="XEP439" s="314"/>
      <c r="XEQ439" s="314"/>
      <c r="XER439" s="314"/>
      <c r="XES439" s="315"/>
      <c r="XET439" s="314"/>
      <c r="XEU439" s="314"/>
      <c r="XEV439" s="314"/>
      <c r="XEW439" s="314"/>
      <c r="XEX439" s="314"/>
    </row>
    <row r="440" spans="1:53 16265:16378" ht="40.5" hidden="1" customHeight="1" x14ac:dyDescent="0.2">
      <c r="A440" s="362">
        <v>144</v>
      </c>
      <c r="B440" s="363" t="s">
        <v>188</v>
      </c>
      <c r="C440" s="356" t="str">
        <f>+VLOOKUP(B440,$A$770:$B$812,2,0)</f>
        <v>SANDRA YAMILE CALVO CATAÑO</v>
      </c>
      <c r="D440" s="359" t="s">
        <v>169</v>
      </c>
      <c r="E440" s="356" t="str">
        <f>IF(D440=$D$740,$E$740,IF(D440=$D$741,$E$741,IF(D440=$D$742,$E$742,IF(D440=$D$743,$E$743,IF(D440=$D$744,$E$744,IF(D440=$D$745,$E$745,IF(D440=$D$746,$E$746,IF(D440=$D$747,$E$747,IF(D440=$D$748,$E$748,IF(D440=$D$749,$E$749,IF(D440=VICERRECTORÍA_ACADÉMICA_,$BF$740,IF(D440=_VICERRECTORÍA_INVESTIGACIONES_INNOVACIÓN_Y_EXTENSIÓN_,$BF$741,IF(D440=PLANEACIÓN_,$BF$742,IF(D440=VICERRECTORÍA_ADMINISTRATIVA_FINANCIERA_,$BF$743,IF(D440=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0" s="364" t="s">
        <v>275</v>
      </c>
      <c r="G440" s="275" t="s">
        <v>271</v>
      </c>
      <c r="H440" s="275" t="s">
        <v>34</v>
      </c>
      <c r="I440" s="162" t="s">
        <v>2091</v>
      </c>
      <c r="J440" s="364" t="s">
        <v>106</v>
      </c>
      <c r="K440" s="364" t="s">
        <v>2092</v>
      </c>
      <c r="L440" s="364" t="s">
        <v>2093</v>
      </c>
      <c r="M440" s="364" t="s">
        <v>2094</v>
      </c>
      <c r="N440" s="364" t="s">
        <v>128</v>
      </c>
      <c r="O440" s="365">
        <f t="shared" ref="O440" si="1864">IF(N440="ALTA",5,IF(N440="MEDIO ALTA",4,IF(N440="MEDIA",3,IF(N440="MEDIO BAJA",2,IF(N440="BAJA",1,0)))))</f>
        <v>1</v>
      </c>
      <c r="P440" s="364" t="s">
        <v>144</v>
      </c>
      <c r="Q440" s="365">
        <f t="shared" ref="Q440:Q446" si="1865">IF(P440="ALTO",5,IF(P440="MEDIO ALTO",4,IF(P440="MEDIO",3,IF(P440="MEDIO BAJO",2,IF(P440="BAJO",1,0)))))</f>
        <v>4</v>
      </c>
      <c r="R440" s="365">
        <f>Q440*O440</f>
        <v>4</v>
      </c>
      <c r="S440" s="162" t="s">
        <v>326</v>
      </c>
      <c r="T440" s="334">
        <f t="shared" si="1816"/>
        <v>2</v>
      </c>
      <c r="U440" s="356">
        <f t="shared" si="1695"/>
        <v>2</v>
      </c>
      <c r="V440" s="356">
        <f t="shared" si="1611"/>
        <v>1.2</v>
      </c>
      <c r="W440" s="275" t="s">
        <v>2095</v>
      </c>
      <c r="X440" s="364">
        <f>IF(S440="No_existen",5*$X$10,Y440*$X$10)</f>
        <v>0.2</v>
      </c>
      <c r="Y440" s="368">
        <f t="shared" ref="Y440" si="1866">ROUND(AVERAGEIF(Z440:Z442,"&gt;0"),0)</f>
        <v>4</v>
      </c>
      <c r="Z440" s="335">
        <f t="shared" si="1818"/>
        <v>4</v>
      </c>
      <c r="AA440" s="275" t="s">
        <v>330</v>
      </c>
      <c r="AB440" s="275"/>
      <c r="AC440" s="368">
        <f t="shared" ref="AC440" si="1867">IF(S440="No_existen",5*$AC$10,AD440*$AC$10)</f>
        <v>0.15</v>
      </c>
      <c r="AD440" s="356">
        <f t="shared" ref="AD440" si="1868">ROUND(AVERAGEIF(AE440:AE442,"&gt;0"),0)</f>
        <v>1</v>
      </c>
      <c r="AE440" s="336">
        <f t="shared" si="1821"/>
        <v>1</v>
      </c>
      <c r="AF440" s="275" t="s">
        <v>307</v>
      </c>
      <c r="AG440" s="275" t="s">
        <v>2086</v>
      </c>
      <c r="AH440" s="368">
        <f t="shared" ref="AH440" si="1869">IF(S440="No_existen",5*$AH$10,AI440*$AH$10)</f>
        <v>0.1</v>
      </c>
      <c r="AI440" s="356">
        <f t="shared" ref="AI440" si="1870">ROUND(AVERAGEIF(AJ440:AJ442,"&gt;0"),0)</f>
        <v>1</v>
      </c>
      <c r="AJ440" s="336">
        <f t="shared" si="1824"/>
        <v>1</v>
      </c>
      <c r="AK440" s="275" t="s">
        <v>304</v>
      </c>
      <c r="AL440" s="275" t="s">
        <v>1579</v>
      </c>
      <c r="AM440" s="368">
        <f t="shared" ref="AM440" si="1871">IF(S440="No_existen",5*$AM$10,AN440*$AM$10)</f>
        <v>0.1</v>
      </c>
      <c r="AN440" s="356">
        <f t="shared" ref="AN440" si="1872">ROUND(AVERAGEIF(AO440:AO442,"&gt;0"),0)</f>
        <v>1</v>
      </c>
      <c r="AO440" s="336">
        <f t="shared" si="1692"/>
        <v>1</v>
      </c>
      <c r="AP440" s="275" t="s">
        <v>592</v>
      </c>
      <c r="AQ440" s="356">
        <f t="shared" ref="AQ440" si="1873">ROUND(AVERAGE(U440,Y440,AD440,AI440,AN440),0)</f>
        <v>2</v>
      </c>
      <c r="AR440" s="356" t="str">
        <f t="shared" ref="AR440" si="1874">IF(AQ440&lt;1.5,"FUERTE",IF(AND(AQ440&gt;=1.5,AQ440&lt;2.5),"ACEPTABLE",IF(AQ440&gt;=5,"INEXISTENTE","DÉBIL")))</f>
        <v>ACEPTABLE</v>
      </c>
      <c r="AS440" s="357">
        <f t="shared" ref="AS440" si="1875">IF(R440=0,0,ROUND((R440*AQ440),0))</f>
        <v>8</v>
      </c>
      <c r="AT440" s="358" t="str">
        <f t="shared" ref="AT440" si="1876">IF(AS440&gt;=36,"GRAVE", IF(AS440&lt;=10, "LEVE", "MODERADO"))</f>
        <v>LEVE</v>
      </c>
      <c r="AU440" s="366" t="s">
        <v>2096</v>
      </c>
      <c r="AV440" s="366">
        <v>0</v>
      </c>
      <c r="AW440" s="275" t="s">
        <v>90</v>
      </c>
      <c r="AX440" s="275"/>
      <c r="AY440" s="159"/>
      <c r="AZ440" s="159"/>
      <c r="BA440" s="344"/>
      <c r="XAO440" s="314"/>
      <c r="XAP440" s="314"/>
      <c r="XAQ440" s="263"/>
      <c r="XAR440" s="312"/>
      <c r="XAS440" s="263"/>
      <c r="XAT440" s="314"/>
      <c r="XAU440" s="314"/>
      <c r="XAV440" s="314"/>
      <c r="XAW440" s="315"/>
      <c r="XAX440" s="314"/>
      <c r="XAY440" s="314"/>
      <c r="XAZ440" s="314"/>
      <c r="XBA440" s="314"/>
      <c r="XBB440" s="314"/>
      <c r="XBC440" s="314"/>
      <c r="XBD440" s="281"/>
      <c r="XBE440" s="316"/>
      <c r="XBF440" s="317"/>
      <c r="XBG440" s="314"/>
      <c r="XBH440" s="314"/>
      <c r="XBI440" s="314"/>
      <c r="XBJ440" s="314"/>
      <c r="XBK440" s="263"/>
      <c r="XBL440" s="312"/>
      <c r="XBM440" s="263"/>
      <c r="XBN440" s="314"/>
      <c r="XBO440" s="314"/>
      <c r="XBP440" s="314"/>
      <c r="XBQ440" s="315"/>
      <c r="XBR440" s="314"/>
      <c r="XBS440" s="314"/>
      <c r="XBT440" s="314"/>
      <c r="XBU440" s="314"/>
      <c r="XBV440" s="314"/>
      <c r="XBW440" s="281"/>
      <c r="XBX440" s="317"/>
      <c r="XBY440" s="314"/>
      <c r="XBZ440" s="314"/>
      <c r="XCA440" s="318"/>
      <c r="XCB440" s="312"/>
      <c r="XCC440" s="314"/>
      <c r="XCD440" s="314"/>
      <c r="XCE440" s="263"/>
      <c r="XCF440" s="312"/>
      <c r="XCG440" s="263"/>
      <c r="XCH440" s="314"/>
      <c r="XCI440" s="314"/>
      <c r="XCJ440" s="314"/>
      <c r="XCK440" s="315"/>
      <c r="XCL440" s="314"/>
      <c r="XCM440" s="314"/>
      <c r="XCN440" s="314"/>
      <c r="XCO440" s="314"/>
      <c r="XCP440" s="314"/>
      <c r="XCQ440" s="317"/>
      <c r="XCR440" s="314"/>
      <c r="XCS440" s="318"/>
      <c r="XCT440" s="286"/>
      <c r="XCW440" s="314"/>
      <c r="XCX440" s="314"/>
      <c r="XCY440" s="263"/>
      <c r="XCZ440" s="312"/>
      <c r="XDA440" s="263"/>
      <c r="XDB440" s="314"/>
      <c r="XDC440" s="314"/>
      <c r="XDD440" s="314"/>
      <c r="XDE440" s="315"/>
      <c r="XDF440" s="314"/>
      <c r="XDG440" s="314"/>
      <c r="XDH440" s="314"/>
      <c r="XDI440" s="314"/>
      <c r="XDJ440" s="314"/>
      <c r="XDK440" s="314"/>
      <c r="XDL440" s="286"/>
      <c r="XDQ440" s="314"/>
      <c r="XDR440" s="314"/>
      <c r="XDS440" s="263"/>
      <c r="XDT440" s="312"/>
      <c r="XDU440" s="263"/>
      <c r="XDV440" s="314"/>
      <c r="XDW440" s="314"/>
      <c r="XDX440" s="314"/>
      <c r="XDY440" s="315"/>
      <c r="XDZ440" s="314"/>
      <c r="XEA440" s="314"/>
      <c r="XEB440" s="314"/>
      <c r="XEC440" s="314"/>
      <c r="XED440" s="314"/>
      <c r="XEE440" s="286"/>
      <c r="XEK440" s="314"/>
      <c r="XEL440" s="314"/>
      <c r="XEM440" s="263"/>
      <c r="XEN440" s="312"/>
      <c r="XEO440" s="263"/>
      <c r="XEP440" s="314"/>
      <c r="XEQ440" s="314"/>
      <c r="XER440" s="314"/>
      <c r="XES440" s="315"/>
      <c r="XET440" s="314"/>
      <c r="XEU440" s="314"/>
      <c r="XEV440" s="314"/>
      <c r="XEW440" s="314"/>
      <c r="XEX440" s="314"/>
    </row>
    <row r="441" spans="1:53 16265:16378" ht="40.5" hidden="1" customHeight="1" x14ac:dyDescent="0.2">
      <c r="A441" s="362"/>
      <c r="B441" s="363"/>
      <c r="C441" s="356"/>
      <c r="D441" s="359"/>
      <c r="E441" s="356"/>
      <c r="F441" s="364"/>
      <c r="G441" s="275" t="s">
        <v>272</v>
      </c>
      <c r="H441" s="275" t="s">
        <v>39</v>
      </c>
      <c r="I441" s="162" t="s">
        <v>2097</v>
      </c>
      <c r="J441" s="364"/>
      <c r="K441" s="364"/>
      <c r="L441" s="364"/>
      <c r="M441" s="364"/>
      <c r="N441" s="364"/>
      <c r="O441" s="365"/>
      <c r="P441" s="364"/>
      <c r="Q441" s="365"/>
      <c r="R441" s="365"/>
      <c r="S441" s="162" t="s">
        <v>326</v>
      </c>
      <c r="T441" s="334">
        <f t="shared" si="1816"/>
        <v>2</v>
      </c>
      <c r="U441" s="356"/>
      <c r="V441" s="356"/>
      <c r="W441" s="275" t="s">
        <v>2098</v>
      </c>
      <c r="X441" s="364"/>
      <c r="Y441" s="368"/>
      <c r="Z441" s="335">
        <f t="shared" si="1818"/>
        <v>4</v>
      </c>
      <c r="AA441" s="275" t="s">
        <v>330</v>
      </c>
      <c r="AB441" s="275"/>
      <c r="AC441" s="368"/>
      <c r="AD441" s="356"/>
      <c r="AE441" s="336">
        <f t="shared" si="1821"/>
        <v>1</v>
      </c>
      <c r="AF441" s="275" t="s">
        <v>307</v>
      </c>
      <c r="AG441" s="275" t="s">
        <v>2086</v>
      </c>
      <c r="AH441" s="368"/>
      <c r="AI441" s="356"/>
      <c r="AJ441" s="336">
        <f t="shared" si="1824"/>
        <v>1</v>
      </c>
      <c r="AK441" s="275" t="s">
        <v>304</v>
      </c>
      <c r="AL441" s="275" t="s">
        <v>315</v>
      </c>
      <c r="AM441" s="368"/>
      <c r="AN441" s="356"/>
      <c r="AO441" s="336">
        <f t="shared" si="1692"/>
        <v>1</v>
      </c>
      <c r="AP441" s="275" t="s">
        <v>592</v>
      </c>
      <c r="AQ441" s="356"/>
      <c r="AR441" s="356"/>
      <c r="AS441" s="357"/>
      <c r="AT441" s="358"/>
      <c r="AU441" s="366"/>
      <c r="AV441" s="366"/>
      <c r="AW441" s="275" t="s">
        <v>90</v>
      </c>
      <c r="AX441" s="275"/>
      <c r="AY441" s="159"/>
      <c r="AZ441" s="159"/>
      <c r="BA441" s="344"/>
      <c r="XAO441" s="314"/>
      <c r="XAP441" s="314"/>
      <c r="XAQ441" s="263"/>
      <c r="XAR441" s="312"/>
      <c r="XAS441" s="263"/>
      <c r="XAT441" s="314"/>
      <c r="XAU441" s="314"/>
      <c r="XAV441" s="314"/>
      <c r="XAW441" s="315"/>
      <c r="XAX441" s="314"/>
      <c r="XAY441" s="314"/>
      <c r="XAZ441" s="314"/>
      <c r="XBA441" s="314"/>
      <c r="XBB441" s="314"/>
      <c r="XBC441" s="314"/>
      <c r="XBD441" s="281"/>
      <c r="XBE441" s="316"/>
      <c r="XBF441" s="317"/>
      <c r="XBG441" s="314"/>
      <c r="XBH441" s="314"/>
      <c r="XBI441" s="314"/>
      <c r="XBJ441" s="314"/>
      <c r="XBK441" s="263"/>
      <c r="XBL441" s="312"/>
      <c r="XBM441" s="263"/>
      <c r="XBN441" s="314"/>
      <c r="XBO441" s="314"/>
      <c r="XBP441" s="314"/>
      <c r="XBQ441" s="315"/>
      <c r="XBR441" s="314"/>
      <c r="XBS441" s="314"/>
      <c r="XBT441" s="314"/>
      <c r="XBU441" s="314"/>
      <c r="XBV441" s="314"/>
      <c r="XBW441" s="281"/>
      <c r="XBX441" s="317"/>
      <c r="XBY441" s="314"/>
      <c r="XBZ441" s="314"/>
      <c r="XCA441" s="318"/>
      <c r="XCB441" s="312"/>
      <c r="XCC441" s="314"/>
      <c r="XCD441" s="314"/>
      <c r="XCE441" s="263"/>
      <c r="XCF441" s="312"/>
      <c r="XCG441" s="263"/>
      <c r="XCH441" s="314"/>
      <c r="XCI441" s="314"/>
      <c r="XCJ441" s="314"/>
      <c r="XCK441" s="315"/>
      <c r="XCL441" s="314"/>
      <c r="XCM441" s="314"/>
      <c r="XCN441" s="314"/>
      <c r="XCO441" s="314"/>
      <c r="XCP441" s="314"/>
      <c r="XCQ441" s="317"/>
      <c r="XCR441" s="314"/>
      <c r="XCS441" s="318"/>
      <c r="XCT441" s="286"/>
      <c r="XCW441" s="314"/>
      <c r="XCX441" s="314"/>
      <c r="XCY441" s="263"/>
      <c r="XCZ441" s="312"/>
      <c r="XDA441" s="263"/>
      <c r="XDB441" s="314"/>
      <c r="XDC441" s="314"/>
      <c r="XDD441" s="314"/>
      <c r="XDE441" s="315"/>
      <c r="XDF441" s="314"/>
      <c r="XDG441" s="314"/>
      <c r="XDH441" s="314"/>
      <c r="XDI441" s="314"/>
      <c r="XDJ441" s="314"/>
      <c r="XDK441" s="314"/>
      <c r="XDL441" s="286"/>
      <c r="XDQ441" s="314"/>
      <c r="XDR441" s="314"/>
      <c r="XDS441" s="263"/>
      <c r="XDT441" s="312"/>
      <c r="XDU441" s="263"/>
      <c r="XDV441" s="314"/>
      <c r="XDW441" s="314"/>
      <c r="XDX441" s="314"/>
      <c r="XDY441" s="315"/>
      <c r="XDZ441" s="314"/>
      <c r="XEA441" s="314"/>
      <c r="XEB441" s="314"/>
      <c r="XEC441" s="314"/>
      <c r="XED441" s="314"/>
      <c r="XEE441" s="286"/>
      <c r="XEK441" s="314"/>
      <c r="XEL441" s="314"/>
      <c r="XEM441" s="263"/>
      <c r="XEN441" s="312"/>
      <c r="XEO441" s="263"/>
      <c r="XEP441" s="314"/>
      <c r="XEQ441" s="314"/>
      <c r="XER441" s="314"/>
      <c r="XES441" s="315"/>
      <c r="XET441" s="314"/>
      <c r="XEU441" s="314"/>
      <c r="XEV441" s="314"/>
      <c r="XEW441" s="314"/>
      <c r="XEX441" s="314"/>
    </row>
    <row r="442" spans="1:53 16265:16378" ht="40.5" hidden="1" customHeight="1" x14ac:dyDescent="0.2">
      <c r="A442" s="362"/>
      <c r="B442" s="363"/>
      <c r="C442" s="356"/>
      <c r="D442" s="359"/>
      <c r="E442" s="356"/>
      <c r="F442" s="364"/>
      <c r="G442" s="275"/>
      <c r="H442" s="275"/>
      <c r="I442" s="162"/>
      <c r="J442" s="364"/>
      <c r="K442" s="364"/>
      <c r="L442" s="364"/>
      <c r="M442" s="364"/>
      <c r="N442" s="364"/>
      <c r="O442" s="365"/>
      <c r="P442" s="364"/>
      <c r="Q442" s="365"/>
      <c r="R442" s="365"/>
      <c r="S442" s="162"/>
      <c r="T442" s="334">
        <f t="shared" si="1816"/>
        <v>0</v>
      </c>
      <c r="U442" s="356"/>
      <c r="V442" s="356"/>
      <c r="W442" s="275"/>
      <c r="X442" s="364"/>
      <c r="Y442" s="368"/>
      <c r="Z442" s="335">
        <f t="shared" si="1818"/>
        <v>0</v>
      </c>
      <c r="AA442" s="275"/>
      <c r="AB442" s="275"/>
      <c r="AC442" s="368"/>
      <c r="AD442" s="356"/>
      <c r="AE442" s="336">
        <f t="shared" si="1821"/>
        <v>0</v>
      </c>
      <c r="AF442" s="275"/>
      <c r="AG442" s="275"/>
      <c r="AH442" s="368"/>
      <c r="AI442" s="356"/>
      <c r="AJ442" s="336">
        <f t="shared" si="1824"/>
        <v>0</v>
      </c>
      <c r="AK442" s="275"/>
      <c r="AL442" s="275"/>
      <c r="AM442" s="368"/>
      <c r="AN442" s="356"/>
      <c r="AO442" s="336">
        <f t="shared" si="1692"/>
        <v>0</v>
      </c>
      <c r="AP442" s="275"/>
      <c r="AQ442" s="356"/>
      <c r="AR442" s="356"/>
      <c r="AS442" s="357"/>
      <c r="AT442" s="358"/>
      <c r="AU442" s="366"/>
      <c r="AV442" s="366"/>
      <c r="AW442" s="275" t="s">
        <v>90</v>
      </c>
      <c r="AX442" s="275"/>
      <c r="AY442" s="159"/>
      <c r="AZ442" s="159"/>
      <c r="BA442" s="344"/>
      <c r="XAO442" s="314"/>
      <c r="XAP442" s="314"/>
      <c r="XAQ442" s="263"/>
      <c r="XAR442" s="312"/>
      <c r="XAS442" s="263"/>
      <c r="XAT442" s="314"/>
      <c r="XAU442" s="314"/>
      <c r="XAV442" s="314"/>
      <c r="XAW442" s="315"/>
      <c r="XAX442" s="314"/>
      <c r="XAY442" s="314"/>
      <c r="XAZ442" s="314"/>
      <c r="XBA442" s="314"/>
      <c r="XBB442" s="314"/>
      <c r="XBC442" s="314"/>
      <c r="XBD442" s="281"/>
      <c r="XBE442" s="316"/>
      <c r="XBF442" s="317"/>
      <c r="XBG442" s="314"/>
      <c r="XBH442" s="314"/>
      <c r="XBI442" s="314"/>
      <c r="XBJ442" s="314"/>
      <c r="XBK442" s="263"/>
      <c r="XBL442" s="312"/>
      <c r="XBM442" s="263"/>
      <c r="XBN442" s="314"/>
      <c r="XBO442" s="314"/>
      <c r="XBP442" s="314"/>
      <c r="XBQ442" s="315"/>
      <c r="XBR442" s="314"/>
      <c r="XBS442" s="314"/>
      <c r="XBT442" s="314"/>
      <c r="XBU442" s="314"/>
      <c r="XBV442" s="314"/>
      <c r="XBW442" s="281"/>
      <c r="XBX442" s="317"/>
      <c r="XBY442" s="314"/>
      <c r="XBZ442" s="314"/>
      <c r="XCA442" s="318"/>
      <c r="XCB442" s="312"/>
      <c r="XCC442" s="314"/>
      <c r="XCD442" s="314"/>
      <c r="XCE442" s="263"/>
      <c r="XCF442" s="312"/>
      <c r="XCG442" s="263"/>
      <c r="XCH442" s="314"/>
      <c r="XCI442" s="314"/>
      <c r="XCJ442" s="314"/>
      <c r="XCK442" s="315"/>
      <c r="XCL442" s="314"/>
      <c r="XCM442" s="314"/>
      <c r="XCN442" s="314"/>
      <c r="XCO442" s="314"/>
      <c r="XCP442" s="314"/>
      <c r="XCQ442" s="317"/>
      <c r="XCR442" s="314"/>
      <c r="XCS442" s="318"/>
      <c r="XCT442" s="286"/>
      <c r="XCW442" s="314"/>
      <c r="XCX442" s="314"/>
      <c r="XCY442" s="263"/>
      <c r="XCZ442" s="312"/>
      <c r="XDA442" s="263"/>
      <c r="XDB442" s="314"/>
      <c r="XDC442" s="314"/>
      <c r="XDD442" s="314"/>
      <c r="XDE442" s="315"/>
      <c r="XDF442" s="314"/>
      <c r="XDG442" s="314"/>
      <c r="XDH442" s="314"/>
      <c r="XDI442" s="314"/>
      <c r="XDJ442" s="314"/>
      <c r="XDK442" s="314"/>
      <c r="XDL442" s="286"/>
      <c r="XDQ442" s="314"/>
      <c r="XDR442" s="314"/>
      <c r="XDS442" s="263"/>
      <c r="XDT442" s="312"/>
      <c r="XDU442" s="263"/>
      <c r="XDV442" s="314"/>
      <c r="XDW442" s="314"/>
      <c r="XDX442" s="314"/>
      <c r="XDY442" s="315"/>
      <c r="XDZ442" s="314"/>
      <c r="XEA442" s="314"/>
      <c r="XEB442" s="314"/>
      <c r="XEC442" s="314"/>
      <c r="XED442" s="314"/>
      <c r="XEE442" s="286"/>
      <c r="XEK442" s="314"/>
      <c r="XEL442" s="314"/>
      <c r="XEM442" s="263"/>
      <c r="XEN442" s="312"/>
      <c r="XEO442" s="263"/>
      <c r="XEP442" s="314"/>
      <c r="XEQ442" s="314"/>
      <c r="XER442" s="314"/>
      <c r="XES442" s="315"/>
      <c r="XET442" s="314"/>
      <c r="XEU442" s="314"/>
      <c r="XEV442" s="314"/>
      <c r="XEW442" s="314"/>
      <c r="XEX442" s="314"/>
    </row>
    <row r="443" spans="1:53 16265:16378" ht="40.5" hidden="1" customHeight="1" x14ac:dyDescent="0.2">
      <c r="A443" s="362">
        <v>145</v>
      </c>
      <c r="B443" s="363" t="s">
        <v>188</v>
      </c>
      <c r="C443" s="356" t="str">
        <f>+VLOOKUP(B443,$A$770:$B$812,2,0)</f>
        <v>SANDRA YAMILE CALVO CATAÑO</v>
      </c>
      <c r="D443" s="359" t="s">
        <v>169</v>
      </c>
      <c r="E443" s="356" t="str">
        <f>IF(D443=$D$740,$E$740,IF(D443=$D$741,$E$741,IF(D443=$D$742,$E$742,IF(D443=$D$743,$E$743,IF(D443=$D$744,$E$744,IF(D443=$D$745,$E$745,IF(D443=$D$746,$E$746,IF(D443=$D$747,$E$747,IF(D443=$D$748,$E$748,IF(D443=$D$749,$E$749,IF(D443=VICERRECTORÍA_ACADÉMICA_,$BF$740,IF(D443=_VICERRECTORÍA_INVESTIGACIONES_INNOVACIÓN_Y_EXTENSIÓN_,$BF$741,IF(D443=PLANEACIÓN_,$BF$742,IF(D443=VICERRECTORÍA_ADMINISTRATIVA_FINANCIERA_,$BF$743,IF(D443=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3" s="364" t="s">
        <v>276</v>
      </c>
      <c r="G443" s="275" t="s">
        <v>271</v>
      </c>
      <c r="H443" s="275" t="s">
        <v>37</v>
      </c>
      <c r="I443" s="163" t="s">
        <v>2099</v>
      </c>
      <c r="J443" s="364" t="s">
        <v>106</v>
      </c>
      <c r="K443" s="363" t="s">
        <v>2100</v>
      </c>
      <c r="L443" s="363" t="s">
        <v>2101</v>
      </c>
      <c r="M443" s="363" t="s">
        <v>2102</v>
      </c>
      <c r="N443" s="364" t="s">
        <v>128</v>
      </c>
      <c r="O443" s="365">
        <f t="shared" ref="O443" si="1877">IF(N443="ALTA",5,IF(N443="MEDIO ALTA",4,IF(N443="MEDIA",3,IF(N443="MEDIO BAJA",2,IF(N443="BAJA",1,0)))))</f>
        <v>1</v>
      </c>
      <c r="P443" s="364" t="s">
        <v>145</v>
      </c>
      <c r="Q443" s="365">
        <f t="shared" si="1865"/>
        <v>2</v>
      </c>
      <c r="R443" s="365">
        <f>Q443*O443</f>
        <v>2</v>
      </c>
      <c r="S443" s="162" t="s">
        <v>327</v>
      </c>
      <c r="T443" s="334">
        <f t="shared" si="1816"/>
        <v>1</v>
      </c>
      <c r="U443" s="356">
        <f t="shared" si="1695"/>
        <v>1</v>
      </c>
      <c r="V443" s="356">
        <f t="shared" si="1611"/>
        <v>0.6</v>
      </c>
      <c r="W443" s="275" t="s">
        <v>2103</v>
      </c>
      <c r="X443" s="364">
        <f>IF(S443="No_existen",5*$X$10,Y443*$X$10)</f>
        <v>0.1</v>
      </c>
      <c r="Y443" s="368">
        <f t="shared" ref="Y443" si="1878">ROUND(AVERAGEIF(Z443:Z445,"&gt;0"),0)</f>
        <v>2</v>
      </c>
      <c r="Z443" s="335">
        <f t="shared" si="1818"/>
        <v>2</v>
      </c>
      <c r="AA443" s="275" t="s">
        <v>331</v>
      </c>
      <c r="AB443" s="275"/>
      <c r="AC443" s="368">
        <f t="shared" ref="AC443" si="1879">IF(S443="No_existen",5*$AC$10,AD443*$AC$10)</f>
        <v>0.15</v>
      </c>
      <c r="AD443" s="356">
        <f t="shared" ref="AD443" si="1880">ROUND(AVERAGEIF(AE443:AE445,"&gt;0"),0)</f>
        <v>1</v>
      </c>
      <c r="AE443" s="336">
        <f t="shared" si="1821"/>
        <v>1</v>
      </c>
      <c r="AF443" s="275" t="s">
        <v>307</v>
      </c>
      <c r="AG443" s="275" t="s">
        <v>2086</v>
      </c>
      <c r="AH443" s="368">
        <f t="shared" ref="AH443" si="1881">IF(S443="No_existen",5*$AH$10,AI443*$AH$10)</f>
        <v>0.1</v>
      </c>
      <c r="AI443" s="356">
        <f t="shared" ref="AI443" si="1882">ROUND(AVERAGEIF(AJ443:AJ445,"&gt;0"),0)</f>
        <v>1</v>
      </c>
      <c r="AJ443" s="336">
        <f t="shared" si="1824"/>
        <v>1</v>
      </c>
      <c r="AK443" s="275" t="s">
        <v>304</v>
      </c>
      <c r="AL443" s="275" t="s">
        <v>313</v>
      </c>
      <c r="AM443" s="368">
        <f t="shared" ref="AM443" si="1883">IF(S443="No_existen",5*$AM$10,AN443*$AM$10)</f>
        <v>0.4</v>
      </c>
      <c r="AN443" s="356">
        <f t="shared" ref="AN443" si="1884">ROUND(AVERAGEIF(AO443:AO445,"&gt;0"),0)</f>
        <v>4</v>
      </c>
      <c r="AO443" s="336">
        <f t="shared" si="1692"/>
        <v>4</v>
      </c>
      <c r="AP443" s="275" t="s">
        <v>593</v>
      </c>
      <c r="AQ443" s="356">
        <f t="shared" ref="AQ443" si="1885">ROUND(AVERAGE(U443,Y443,AD443,AI443,AN443),0)</f>
        <v>2</v>
      </c>
      <c r="AR443" s="356" t="str">
        <f t="shared" ref="AR443" si="1886">IF(AQ443&lt;1.5,"FUERTE",IF(AND(AQ443&gt;=1.5,AQ443&lt;2.5),"ACEPTABLE",IF(AQ443&gt;=5,"INEXISTENTE","DÉBIL")))</f>
        <v>ACEPTABLE</v>
      </c>
      <c r="AS443" s="357">
        <f t="shared" ref="AS443" si="1887">IF(R443=0,0,ROUND((R443*AQ443),0))</f>
        <v>4</v>
      </c>
      <c r="AT443" s="358" t="str">
        <f t="shared" ref="AT443" si="1888">IF(AS443&gt;=36,"GRAVE", IF(AS443&lt;=10, "LEVE", "MODERADO"))</f>
        <v>LEVE</v>
      </c>
      <c r="AU443" s="366" t="s">
        <v>2104</v>
      </c>
      <c r="AV443" s="367">
        <v>0.8</v>
      </c>
      <c r="AW443" s="275" t="s">
        <v>90</v>
      </c>
      <c r="AX443" s="275"/>
      <c r="AY443" s="159"/>
      <c r="AZ443" s="159"/>
      <c r="BA443" s="344"/>
      <c r="XAO443" s="314"/>
      <c r="XAP443" s="314"/>
      <c r="XAQ443" s="263"/>
      <c r="XAR443" s="312"/>
      <c r="XAS443" s="263"/>
      <c r="XAT443" s="314"/>
      <c r="XAU443" s="314"/>
      <c r="XAV443" s="314"/>
      <c r="XAW443" s="315"/>
      <c r="XAX443" s="314"/>
      <c r="XAY443" s="314"/>
      <c r="XAZ443" s="314"/>
      <c r="XBA443" s="314"/>
      <c r="XBB443" s="314"/>
      <c r="XBC443" s="314"/>
      <c r="XBD443" s="281"/>
      <c r="XBE443" s="316"/>
      <c r="XBF443" s="317"/>
      <c r="XBG443" s="314"/>
      <c r="XBH443" s="314"/>
      <c r="XBI443" s="314"/>
      <c r="XBJ443" s="314"/>
      <c r="XBK443" s="263"/>
      <c r="XBL443" s="312"/>
      <c r="XBM443" s="263"/>
      <c r="XBN443" s="314"/>
      <c r="XBO443" s="314"/>
      <c r="XBP443" s="314"/>
      <c r="XBQ443" s="315"/>
      <c r="XBR443" s="314"/>
      <c r="XBS443" s="314"/>
      <c r="XBT443" s="314"/>
      <c r="XBU443" s="314"/>
      <c r="XBV443" s="314"/>
      <c r="XBW443" s="281"/>
      <c r="XBX443" s="317"/>
      <c r="XBY443" s="314"/>
      <c r="XBZ443" s="314"/>
      <c r="XCA443" s="318"/>
      <c r="XCB443" s="312"/>
      <c r="XCC443" s="314"/>
      <c r="XCD443" s="314"/>
      <c r="XCE443" s="263"/>
      <c r="XCF443" s="312"/>
      <c r="XCG443" s="263"/>
      <c r="XCH443" s="314"/>
      <c r="XCI443" s="314"/>
      <c r="XCJ443" s="314"/>
      <c r="XCK443" s="315"/>
      <c r="XCL443" s="314"/>
      <c r="XCM443" s="314"/>
      <c r="XCN443" s="314"/>
      <c r="XCO443" s="314"/>
      <c r="XCP443" s="314"/>
      <c r="XCQ443" s="317"/>
      <c r="XCR443" s="314"/>
      <c r="XCS443" s="318"/>
      <c r="XCT443" s="286"/>
      <c r="XCW443" s="314"/>
      <c r="XCX443" s="314"/>
      <c r="XCY443" s="263"/>
      <c r="XCZ443" s="312"/>
      <c r="XDA443" s="263"/>
      <c r="XDB443" s="314"/>
      <c r="XDC443" s="314"/>
      <c r="XDD443" s="314"/>
      <c r="XDE443" s="315"/>
      <c r="XDF443" s="314"/>
      <c r="XDG443" s="314"/>
      <c r="XDH443" s="314"/>
      <c r="XDI443" s="314"/>
      <c r="XDJ443" s="314"/>
      <c r="XDK443" s="314"/>
      <c r="XDL443" s="286"/>
      <c r="XDQ443" s="314"/>
      <c r="XDR443" s="314"/>
      <c r="XDS443" s="263"/>
      <c r="XDT443" s="312"/>
      <c r="XDU443" s="263"/>
      <c r="XDV443" s="314"/>
      <c r="XDW443" s="314"/>
      <c r="XDX443" s="314"/>
      <c r="XDY443" s="315"/>
      <c r="XDZ443" s="314"/>
      <c r="XEA443" s="314"/>
      <c r="XEB443" s="314"/>
      <c r="XEC443" s="314"/>
      <c r="XED443" s="314"/>
      <c r="XEE443" s="286"/>
      <c r="XEK443" s="314"/>
      <c r="XEL443" s="314"/>
      <c r="XEM443" s="263"/>
      <c r="XEN443" s="312"/>
      <c r="XEO443" s="263"/>
      <c r="XEP443" s="314"/>
      <c r="XEQ443" s="314"/>
      <c r="XER443" s="314"/>
      <c r="XES443" s="315"/>
      <c r="XET443" s="314"/>
      <c r="XEU443" s="314"/>
      <c r="XEV443" s="314"/>
      <c r="XEW443" s="314"/>
      <c r="XEX443" s="314"/>
    </row>
    <row r="444" spans="1:53 16265:16378" ht="40.5" hidden="1" customHeight="1" x14ac:dyDescent="0.2">
      <c r="A444" s="362"/>
      <c r="B444" s="363"/>
      <c r="C444" s="356"/>
      <c r="D444" s="359"/>
      <c r="E444" s="356"/>
      <c r="F444" s="364"/>
      <c r="G444" s="275" t="s">
        <v>272</v>
      </c>
      <c r="H444" s="275" t="s">
        <v>41</v>
      </c>
      <c r="I444" s="163" t="s">
        <v>2105</v>
      </c>
      <c r="J444" s="364"/>
      <c r="K444" s="363"/>
      <c r="L444" s="363"/>
      <c r="M444" s="363"/>
      <c r="N444" s="364"/>
      <c r="O444" s="365"/>
      <c r="P444" s="364"/>
      <c r="Q444" s="365"/>
      <c r="R444" s="365"/>
      <c r="S444" s="162"/>
      <c r="T444" s="334">
        <f t="shared" si="1816"/>
        <v>0</v>
      </c>
      <c r="U444" s="356"/>
      <c r="V444" s="356"/>
      <c r="W444" s="275"/>
      <c r="X444" s="364"/>
      <c r="Y444" s="368"/>
      <c r="Z444" s="335">
        <f t="shared" si="1818"/>
        <v>0</v>
      </c>
      <c r="AA444" s="275"/>
      <c r="AB444" s="275"/>
      <c r="AC444" s="368"/>
      <c r="AD444" s="356"/>
      <c r="AE444" s="336">
        <f t="shared" si="1821"/>
        <v>0</v>
      </c>
      <c r="AF444" s="275"/>
      <c r="AG444" s="275"/>
      <c r="AH444" s="368"/>
      <c r="AI444" s="356"/>
      <c r="AJ444" s="336">
        <f t="shared" si="1824"/>
        <v>0</v>
      </c>
      <c r="AK444" s="275"/>
      <c r="AL444" s="275"/>
      <c r="AM444" s="368"/>
      <c r="AN444" s="356"/>
      <c r="AO444" s="336">
        <f t="shared" si="1692"/>
        <v>0</v>
      </c>
      <c r="AP444" s="275"/>
      <c r="AQ444" s="356"/>
      <c r="AR444" s="356"/>
      <c r="AS444" s="357"/>
      <c r="AT444" s="358"/>
      <c r="AU444" s="366"/>
      <c r="AV444" s="366"/>
      <c r="AW444" s="275" t="s">
        <v>90</v>
      </c>
      <c r="AX444" s="275"/>
      <c r="AY444" s="159"/>
      <c r="AZ444" s="159"/>
      <c r="BA444" s="344"/>
      <c r="XAO444" s="314"/>
      <c r="XAP444" s="314"/>
      <c r="XAQ444" s="263"/>
      <c r="XAR444" s="312"/>
      <c r="XAS444" s="263"/>
      <c r="XAT444" s="314"/>
      <c r="XAU444" s="314"/>
      <c r="XAV444" s="314"/>
      <c r="XAW444" s="315"/>
      <c r="XAX444" s="314"/>
      <c r="XAY444" s="314"/>
      <c r="XAZ444" s="314"/>
      <c r="XBA444" s="314"/>
      <c r="XBB444" s="314"/>
      <c r="XBC444" s="314"/>
      <c r="XBD444" s="281"/>
      <c r="XBE444" s="316"/>
      <c r="XBF444" s="317"/>
      <c r="XBG444" s="314"/>
      <c r="XBH444" s="314"/>
      <c r="XBI444" s="314"/>
      <c r="XBJ444" s="314"/>
      <c r="XBK444" s="263"/>
      <c r="XBL444" s="312"/>
      <c r="XBM444" s="263"/>
      <c r="XBN444" s="314"/>
      <c r="XBO444" s="314"/>
      <c r="XBP444" s="314"/>
      <c r="XBQ444" s="315"/>
      <c r="XBR444" s="314"/>
      <c r="XBS444" s="314"/>
      <c r="XBT444" s="314"/>
      <c r="XBU444" s="314"/>
      <c r="XBV444" s="314"/>
      <c r="XBW444" s="281"/>
      <c r="XBX444" s="317"/>
      <c r="XBY444" s="314"/>
      <c r="XBZ444" s="314"/>
      <c r="XCA444" s="318"/>
      <c r="XCB444" s="312"/>
      <c r="XCC444" s="314"/>
      <c r="XCD444" s="314"/>
      <c r="XCE444" s="263"/>
      <c r="XCF444" s="312"/>
      <c r="XCG444" s="263"/>
      <c r="XCH444" s="314"/>
      <c r="XCI444" s="314"/>
      <c r="XCJ444" s="314"/>
      <c r="XCK444" s="315"/>
      <c r="XCL444" s="314"/>
      <c r="XCM444" s="314"/>
      <c r="XCN444" s="314"/>
      <c r="XCO444" s="314"/>
      <c r="XCP444" s="314"/>
      <c r="XCQ444" s="317"/>
      <c r="XCR444" s="314"/>
      <c r="XCS444" s="318"/>
      <c r="XCT444" s="286"/>
      <c r="XCW444" s="314"/>
      <c r="XCX444" s="314"/>
      <c r="XCY444" s="263"/>
      <c r="XCZ444" s="312"/>
      <c r="XDA444" s="263"/>
      <c r="XDB444" s="314"/>
      <c r="XDC444" s="314"/>
      <c r="XDD444" s="314"/>
      <c r="XDE444" s="315"/>
      <c r="XDF444" s="314"/>
      <c r="XDG444" s="314"/>
      <c r="XDH444" s="314"/>
      <c r="XDI444" s="314"/>
      <c r="XDJ444" s="314"/>
      <c r="XDK444" s="314"/>
      <c r="XDL444" s="286"/>
      <c r="XDQ444" s="314"/>
      <c r="XDR444" s="314"/>
      <c r="XDS444" s="263"/>
      <c r="XDT444" s="312"/>
      <c r="XDU444" s="263"/>
      <c r="XDV444" s="314"/>
      <c r="XDW444" s="314"/>
      <c r="XDX444" s="314"/>
      <c r="XDY444" s="315"/>
      <c r="XDZ444" s="314"/>
      <c r="XEA444" s="314"/>
      <c r="XEB444" s="314"/>
      <c r="XEC444" s="314"/>
      <c r="XED444" s="314"/>
      <c r="XEE444" s="286"/>
      <c r="XEK444" s="314"/>
      <c r="XEL444" s="314"/>
      <c r="XEM444" s="263"/>
      <c r="XEN444" s="312"/>
      <c r="XEO444" s="263"/>
      <c r="XEP444" s="314"/>
      <c r="XEQ444" s="314"/>
      <c r="XER444" s="314"/>
      <c r="XES444" s="315"/>
      <c r="XET444" s="314"/>
      <c r="XEU444" s="314"/>
      <c r="XEV444" s="314"/>
      <c r="XEW444" s="314"/>
      <c r="XEX444" s="314"/>
    </row>
    <row r="445" spans="1:53 16265:16378" ht="40.5" hidden="1" customHeight="1" x14ac:dyDescent="0.2">
      <c r="A445" s="362"/>
      <c r="B445" s="363"/>
      <c r="C445" s="356"/>
      <c r="D445" s="359"/>
      <c r="E445" s="356"/>
      <c r="F445" s="364"/>
      <c r="G445" s="275" t="s">
        <v>271</v>
      </c>
      <c r="H445" s="275" t="s">
        <v>37</v>
      </c>
      <c r="I445" s="275" t="s">
        <v>2106</v>
      </c>
      <c r="J445" s="364"/>
      <c r="K445" s="363"/>
      <c r="L445" s="363"/>
      <c r="M445" s="363"/>
      <c r="N445" s="364"/>
      <c r="O445" s="365"/>
      <c r="P445" s="364"/>
      <c r="Q445" s="365"/>
      <c r="R445" s="365"/>
      <c r="S445" s="162"/>
      <c r="T445" s="334">
        <f t="shared" si="1816"/>
        <v>0</v>
      </c>
      <c r="U445" s="356"/>
      <c r="V445" s="356"/>
      <c r="W445" s="275"/>
      <c r="X445" s="364"/>
      <c r="Y445" s="368"/>
      <c r="Z445" s="335">
        <f t="shared" si="1818"/>
        <v>0</v>
      </c>
      <c r="AA445" s="275"/>
      <c r="AB445" s="275"/>
      <c r="AC445" s="368"/>
      <c r="AD445" s="356"/>
      <c r="AE445" s="336">
        <f t="shared" si="1821"/>
        <v>0</v>
      </c>
      <c r="AF445" s="275"/>
      <c r="AG445" s="275"/>
      <c r="AH445" s="368"/>
      <c r="AI445" s="356"/>
      <c r="AJ445" s="336">
        <f t="shared" si="1824"/>
        <v>0</v>
      </c>
      <c r="AK445" s="275"/>
      <c r="AL445" s="275"/>
      <c r="AM445" s="368"/>
      <c r="AN445" s="356"/>
      <c r="AO445" s="336">
        <f t="shared" si="1692"/>
        <v>0</v>
      </c>
      <c r="AP445" s="275"/>
      <c r="AQ445" s="356"/>
      <c r="AR445" s="356"/>
      <c r="AS445" s="357"/>
      <c r="AT445" s="358"/>
      <c r="AU445" s="366"/>
      <c r="AV445" s="366"/>
      <c r="AW445" s="275" t="s">
        <v>90</v>
      </c>
      <c r="AX445" s="275"/>
      <c r="AY445" s="159"/>
      <c r="AZ445" s="159"/>
      <c r="BA445" s="344"/>
      <c r="XAO445" s="314"/>
      <c r="XAP445" s="314"/>
      <c r="XAQ445" s="263"/>
      <c r="XAR445" s="312"/>
      <c r="XAS445" s="263"/>
      <c r="XAT445" s="314"/>
      <c r="XAU445" s="314"/>
      <c r="XAV445" s="314"/>
      <c r="XAW445" s="315"/>
      <c r="XAX445" s="314"/>
      <c r="XAY445" s="314"/>
      <c r="XAZ445" s="314"/>
      <c r="XBA445" s="314"/>
      <c r="XBB445" s="314"/>
      <c r="XBC445" s="314"/>
      <c r="XBD445" s="281"/>
      <c r="XBE445" s="316"/>
      <c r="XBF445" s="317"/>
      <c r="XBG445" s="314"/>
      <c r="XBH445" s="314"/>
      <c r="XBI445" s="314"/>
      <c r="XBJ445" s="314"/>
      <c r="XBK445" s="263"/>
      <c r="XBL445" s="312"/>
      <c r="XBM445" s="263"/>
      <c r="XBN445" s="314"/>
      <c r="XBO445" s="314"/>
      <c r="XBP445" s="314"/>
      <c r="XBQ445" s="315"/>
      <c r="XBR445" s="314"/>
      <c r="XBS445" s="314"/>
      <c r="XBT445" s="314"/>
      <c r="XBU445" s="314"/>
      <c r="XBV445" s="314"/>
      <c r="XBW445" s="281"/>
      <c r="XBX445" s="317"/>
      <c r="XBY445" s="314"/>
      <c r="XBZ445" s="314"/>
      <c r="XCA445" s="318"/>
      <c r="XCB445" s="312"/>
      <c r="XCC445" s="314"/>
      <c r="XCD445" s="314"/>
      <c r="XCE445" s="263"/>
      <c r="XCF445" s="312"/>
      <c r="XCG445" s="263"/>
      <c r="XCH445" s="314"/>
      <c r="XCI445" s="314"/>
      <c r="XCJ445" s="314"/>
      <c r="XCK445" s="315"/>
      <c r="XCL445" s="314"/>
      <c r="XCM445" s="314"/>
      <c r="XCN445" s="314"/>
      <c r="XCO445" s="314"/>
      <c r="XCP445" s="314"/>
      <c r="XCQ445" s="317"/>
      <c r="XCR445" s="314"/>
      <c r="XCS445" s="318"/>
      <c r="XCT445" s="286"/>
      <c r="XCW445" s="314"/>
      <c r="XCX445" s="314"/>
      <c r="XCY445" s="263"/>
      <c r="XCZ445" s="312"/>
      <c r="XDA445" s="263"/>
      <c r="XDB445" s="314"/>
      <c r="XDC445" s="314"/>
      <c r="XDD445" s="314"/>
      <c r="XDE445" s="315"/>
      <c r="XDF445" s="314"/>
      <c r="XDG445" s="314"/>
      <c r="XDH445" s="314"/>
      <c r="XDI445" s="314"/>
      <c r="XDJ445" s="314"/>
      <c r="XDK445" s="314"/>
      <c r="XDL445" s="286"/>
      <c r="XDQ445" s="314"/>
      <c r="XDR445" s="314"/>
      <c r="XDS445" s="263"/>
      <c r="XDT445" s="312"/>
      <c r="XDU445" s="263"/>
      <c r="XDV445" s="314"/>
      <c r="XDW445" s="314"/>
      <c r="XDX445" s="314"/>
      <c r="XDY445" s="315"/>
      <c r="XDZ445" s="314"/>
      <c r="XEA445" s="314"/>
      <c r="XEB445" s="314"/>
      <c r="XEC445" s="314"/>
      <c r="XED445" s="314"/>
      <c r="XEE445" s="286"/>
      <c r="XEK445" s="314"/>
      <c r="XEL445" s="314"/>
      <c r="XEM445" s="263"/>
      <c r="XEN445" s="312"/>
      <c r="XEO445" s="263"/>
      <c r="XEP445" s="314"/>
      <c r="XEQ445" s="314"/>
      <c r="XER445" s="314"/>
      <c r="XES445" s="315"/>
      <c r="XET445" s="314"/>
      <c r="XEU445" s="314"/>
      <c r="XEV445" s="314"/>
      <c r="XEW445" s="314"/>
      <c r="XEX445" s="314"/>
    </row>
    <row r="446" spans="1:53 16265:16378" ht="40.5" hidden="1" customHeight="1" x14ac:dyDescent="0.2">
      <c r="A446" s="362">
        <v>146</v>
      </c>
      <c r="B446" s="363" t="s">
        <v>188</v>
      </c>
      <c r="C446" s="356" t="str">
        <f>+VLOOKUP(B446,$A$770:$B$812,2,0)</f>
        <v>SANDRA YAMILE CALVO CATAÑO</v>
      </c>
      <c r="D446" s="359" t="s">
        <v>169</v>
      </c>
      <c r="E446" s="356" t="str">
        <f>IF(D446=$D$740,$E$740,IF(D446=$D$741,$E$741,IF(D446=$D$742,$E$742,IF(D446=$D$743,$E$743,IF(D446=$D$744,$E$744,IF(D446=$D$745,$E$745,IF(D446=$D$746,$E$746,IF(D446=$D$747,$E$747,IF(D446=$D$748,$E$748,IF(D446=$D$749,$E$749,IF(D446=VICERRECTORÍA_ACADÉMICA_,$BF$740,IF(D446=_VICERRECTORÍA_INVESTIGACIONES_INNOVACIÓN_Y_EXTENSIÓN_,$BF$741,IF(D446=PLANEACIÓN_,$BF$742,IF(D446=VICERRECTORÍA_ADMINISTRATIVA_FINANCIERA_,$BF$743,IF(D446=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6" s="364" t="s">
        <v>276</v>
      </c>
      <c r="G446" s="275" t="s">
        <v>271</v>
      </c>
      <c r="H446" s="275" t="s">
        <v>34</v>
      </c>
      <c r="I446" s="275" t="s">
        <v>2107</v>
      </c>
      <c r="J446" s="364" t="s">
        <v>112</v>
      </c>
      <c r="K446" s="364" t="s">
        <v>2108</v>
      </c>
      <c r="L446" s="364" t="s">
        <v>2109</v>
      </c>
      <c r="M446" s="364" t="s">
        <v>2110</v>
      </c>
      <c r="N446" s="364" t="s">
        <v>151</v>
      </c>
      <c r="O446" s="365">
        <f t="shared" ref="O446" si="1889">IF(N446="ALTA",5,IF(N446="MEDIO ALTA",4,IF(N446="MEDIA",3,IF(N446="MEDIO BAJA",2,IF(N446="BAJA",1,0)))))</f>
        <v>2</v>
      </c>
      <c r="P446" s="364" t="s">
        <v>145</v>
      </c>
      <c r="Q446" s="365">
        <f t="shared" si="1865"/>
        <v>2</v>
      </c>
      <c r="R446" s="365">
        <f>Q446*O446</f>
        <v>4</v>
      </c>
      <c r="S446" s="162" t="s">
        <v>327</v>
      </c>
      <c r="T446" s="334">
        <f t="shared" si="1816"/>
        <v>1</v>
      </c>
      <c r="U446" s="356">
        <f t="shared" si="1695"/>
        <v>1</v>
      </c>
      <c r="V446" s="356">
        <f t="shared" ref="V446:V494" si="1890">U446*0.6</f>
        <v>0.6</v>
      </c>
      <c r="W446" s="275" t="s">
        <v>2095</v>
      </c>
      <c r="X446" s="364">
        <f>IF(S446="No_existen",5*$X$10,Y446*$X$10)</f>
        <v>0.2</v>
      </c>
      <c r="Y446" s="368">
        <f t="shared" ref="Y446" si="1891">ROUND(AVERAGEIF(Z446:Z448,"&gt;0"),0)</f>
        <v>4</v>
      </c>
      <c r="Z446" s="335">
        <f t="shared" si="1818"/>
        <v>4</v>
      </c>
      <c r="AA446" s="275" t="s">
        <v>330</v>
      </c>
      <c r="AB446" s="275"/>
      <c r="AC446" s="368">
        <f t="shared" ref="AC446" si="1892">IF(S446="No_existen",5*$AC$10,AD446*$AC$10)</f>
        <v>0.15</v>
      </c>
      <c r="AD446" s="356">
        <f t="shared" ref="AD446" si="1893">ROUND(AVERAGEIF(AE446:AE448,"&gt;0"),0)</f>
        <v>1</v>
      </c>
      <c r="AE446" s="336">
        <f t="shared" si="1821"/>
        <v>1</v>
      </c>
      <c r="AF446" s="275" t="s">
        <v>307</v>
      </c>
      <c r="AG446" s="275" t="s">
        <v>2086</v>
      </c>
      <c r="AH446" s="368">
        <f t="shared" ref="AH446" si="1894">IF(S446="No_existen",5*$AH$10,AI446*$AH$10)</f>
        <v>0.4</v>
      </c>
      <c r="AI446" s="356">
        <f t="shared" ref="AI446" si="1895">ROUND(AVERAGEIF(AJ446:AJ448,"&gt;0"),0)</f>
        <v>4</v>
      </c>
      <c r="AJ446" s="336">
        <f t="shared" si="1824"/>
        <v>4</v>
      </c>
      <c r="AK446" s="275" t="s">
        <v>308</v>
      </c>
      <c r="AL446" s="275" t="s">
        <v>1579</v>
      </c>
      <c r="AM446" s="368">
        <f t="shared" ref="AM446" si="1896">IF(S446="No_existen",5*$AM$10,AN446*$AM$10)</f>
        <v>0.1</v>
      </c>
      <c r="AN446" s="356">
        <f t="shared" ref="AN446" si="1897">ROUND(AVERAGEIF(AO446:AO448,"&gt;0"),0)</f>
        <v>1</v>
      </c>
      <c r="AO446" s="336">
        <f t="shared" si="1692"/>
        <v>1</v>
      </c>
      <c r="AP446" s="275" t="s">
        <v>592</v>
      </c>
      <c r="AQ446" s="356">
        <f t="shared" ref="AQ446" si="1898">ROUND(AVERAGE(U446,Y446,AD446,AI446,AN446),0)</f>
        <v>2</v>
      </c>
      <c r="AR446" s="356" t="str">
        <f t="shared" ref="AR446" si="1899">IF(AQ446&lt;1.5,"FUERTE",IF(AND(AQ446&gt;=1.5,AQ446&lt;2.5),"ACEPTABLE",IF(AQ446&gt;=5,"INEXISTENTE","DÉBIL")))</f>
        <v>ACEPTABLE</v>
      </c>
      <c r="AS446" s="357">
        <f t="shared" ref="AS446" si="1900">IF(R446=0,0,ROUND((R446*AQ446),0))</f>
        <v>8</v>
      </c>
      <c r="AT446" s="358" t="str">
        <f t="shared" ref="AT446" si="1901">IF(AS446&gt;=36,"GRAVE", IF(AS446&lt;=10, "LEVE", "MODERADO"))</f>
        <v>LEVE</v>
      </c>
      <c r="AU446" s="359" t="s">
        <v>2111</v>
      </c>
      <c r="AV446" s="359">
        <v>0</v>
      </c>
      <c r="AW446" s="275" t="s">
        <v>90</v>
      </c>
      <c r="AX446" s="275"/>
      <c r="AY446" s="159"/>
      <c r="AZ446" s="159"/>
      <c r="BA446" s="344"/>
      <c r="XAO446" s="314"/>
      <c r="XAP446" s="314"/>
      <c r="XAQ446" s="263"/>
      <c r="XAR446" s="312"/>
      <c r="XAS446" s="263"/>
      <c r="XAT446" s="314"/>
      <c r="XAU446" s="314"/>
      <c r="XAV446" s="314"/>
      <c r="XAW446" s="315"/>
      <c r="XAX446" s="314"/>
      <c r="XAY446" s="314"/>
      <c r="XAZ446" s="314"/>
      <c r="XBA446" s="314"/>
      <c r="XBB446" s="314"/>
      <c r="XBC446" s="314"/>
      <c r="XBD446" s="281"/>
      <c r="XBE446" s="316"/>
      <c r="XBF446" s="317"/>
      <c r="XBG446" s="314"/>
      <c r="XBH446" s="314"/>
      <c r="XBI446" s="314"/>
      <c r="XBJ446" s="314"/>
      <c r="XBK446" s="263"/>
      <c r="XBL446" s="312"/>
      <c r="XBM446" s="263"/>
      <c r="XBN446" s="314"/>
      <c r="XBO446" s="314"/>
      <c r="XBP446" s="314"/>
      <c r="XBQ446" s="315"/>
      <c r="XBR446" s="314"/>
      <c r="XBS446" s="314"/>
      <c r="XBT446" s="314"/>
      <c r="XBU446" s="314"/>
      <c r="XBV446" s="314"/>
      <c r="XBW446" s="281"/>
      <c r="XBX446" s="317"/>
      <c r="XBY446" s="314"/>
      <c r="XBZ446" s="314"/>
      <c r="XCA446" s="318"/>
      <c r="XCB446" s="312"/>
      <c r="XCC446" s="314"/>
      <c r="XCD446" s="314"/>
      <c r="XCE446" s="263"/>
      <c r="XCF446" s="312"/>
      <c r="XCG446" s="263"/>
      <c r="XCH446" s="314"/>
      <c r="XCI446" s="314"/>
      <c r="XCJ446" s="314"/>
      <c r="XCK446" s="315"/>
      <c r="XCL446" s="314"/>
      <c r="XCM446" s="314"/>
      <c r="XCN446" s="314"/>
      <c r="XCO446" s="314"/>
      <c r="XCP446" s="314"/>
      <c r="XCQ446" s="317"/>
      <c r="XCR446" s="314"/>
      <c r="XCS446" s="318"/>
      <c r="XCT446" s="286"/>
      <c r="XCW446" s="314"/>
      <c r="XCX446" s="314"/>
      <c r="XCY446" s="263"/>
      <c r="XCZ446" s="312"/>
      <c r="XDA446" s="263"/>
      <c r="XDB446" s="314"/>
      <c r="XDC446" s="314"/>
      <c r="XDD446" s="314"/>
      <c r="XDE446" s="315"/>
      <c r="XDF446" s="314"/>
      <c r="XDG446" s="314"/>
      <c r="XDH446" s="314"/>
      <c r="XDI446" s="314"/>
      <c r="XDJ446" s="314"/>
      <c r="XDK446" s="314"/>
      <c r="XDL446" s="286"/>
      <c r="XDQ446" s="314"/>
      <c r="XDR446" s="314"/>
      <c r="XDS446" s="263"/>
      <c r="XDT446" s="312"/>
      <c r="XDU446" s="263"/>
      <c r="XDV446" s="314"/>
      <c r="XDW446" s="314"/>
      <c r="XDX446" s="314"/>
      <c r="XDY446" s="315"/>
      <c r="XDZ446" s="314"/>
      <c r="XEA446" s="314"/>
      <c r="XEB446" s="314"/>
      <c r="XEC446" s="314"/>
      <c r="XED446" s="314"/>
      <c r="XEE446" s="286"/>
      <c r="XEK446" s="314"/>
      <c r="XEL446" s="314"/>
      <c r="XEM446" s="263"/>
      <c r="XEN446" s="312"/>
      <c r="XEO446" s="263"/>
      <c r="XEP446" s="314"/>
      <c r="XEQ446" s="314"/>
      <c r="XER446" s="314"/>
      <c r="XES446" s="315"/>
      <c r="XET446" s="314"/>
      <c r="XEU446" s="314"/>
      <c r="XEV446" s="314"/>
      <c r="XEW446" s="314"/>
      <c r="XEX446" s="314"/>
    </row>
    <row r="447" spans="1:53 16265:16378" ht="40.5" hidden="1" customHeight="1" x14ac:dyDescent="0.2">
      <c r="A447" s="362"/>
      <c r="B447" s="363"/>
      <c r="C447" s="356"/>
      <c r="D447" s="359"/>
      <c r="E447" s="356"/>
      <c r="F447" s="364"/>
      <c r="G447" s="275" t="s">
        <v>271</v>
      </c>
      <c r="H447" s="275" t="s">
        <v>37</v>
      </c>
      <c r="I447" s="275" t="s">
        <v>2112</v>
      </c>
      <c r="J447" s="364"/>
      <c r="K447" s="364"/>
      <c r="L447" s="364"/>
      <c r="M447" s="364"/>
      <c r="N447" s="364"/>
      <c r="O447" s="365"/>
      <c r="P447" s="364"/>
      <c r="Q447" s="365"/>
      <c r="R447" s="365"/>
      <c r="S447" s="162"/>
      <c r="T447" s="334">
        <f t="shared" si="1816"/>
        <v>0</v>
      </c>
      <c r="U447" s="356"/>
      <c r="V447" s="356"/>
      <c r="W447" s="275"/>
      <c r="X447" s="364"/>
      <c r="Y447" s="368"/>
      <c r="Z447" s="335">
        <f t="shared" si="1818"/>
        <v>0</v>
      </c>
      <c r="AA447" s="275"/>
      <c r="AB447" s="275"/>
      <c r="AC447" s="368"/>
      <c r="AD447" s="356"/>
      <c r="AE447" s="336">
        <f t="shared" si="1821"/>
        <v>0</v>
      </c>
      <c r="AF447" s="275"/>
      <c r="AG447" s="275"/>
      <c r="AH447" s="368"/>
      <c r="AI447" s="356"/>
      <c r="AJ447" s="336">
        <f t="shared" si="1824"/>
        <v>0</v>
      </c>
      <c r="AK447" s="275"/>
      <c r="AL447" s="275"/>
      <c r="AM447" s="368"/>
      <c r="AN447" s="356"/>
      <c r="AO447" s="336">
        <f t="shared" si="1692"/>
        <v>0</v>
      </c>
      <c r="AP447" s="275"/>
      <c r="AQ447" s="356"/>
      <c r="AR447" s="356"/>
      <c r="AS447" s="357"/>
      <c r="AT447" s="358"/>
      <c r="AU447" s="359"/>
      <c r="AV447" s="359"/>
      <c r="AW447" s="275" t="s">
        <v>90</v>
      </c>
      <c r="AX447" s="275"/>
      <c r="AY447" s="159"/>
      <c r="AZ447" s="159"/>
      <c r="BA447" s="344"/>
      <c r="XAO447" s="314"/>
      <c r="XAP447" s="314"/>
      <c r="XAQ447" s="263"/>
      <c r="XAR447" s="312"/>
      <c r="XAS447" s="263"/>
      <c r="XAT447" s="314"/>
      <c r="XAU447" s="314"/>
      <c r="XAV447" s="314"/>
      <c r="XAW447" s="315"/>
      <c r="XAX447" s="314"/>
      <c r="XAY447" s="314"/>
      <c r="XAZ447" s="314"/>
      <c r="XBA447" s="314"/>
      <c r="XBB447" s="314"/>
      <c r="XBC447" s="314"/>
      <c r="XBD447" s="281"/>
      <c r="XBE447" s="316"/>
      <c r="XBF447" s="317"/>
      <c r="XBG447" s="314"/>
      <c r="XBH447" s="314"/>
      <c r="XBI447" s="314"/>
      <c r="XBJ447" s="314"/>
      <c r="XBK447" s="263"/>
      <c r="XBL447" s="312"/>
      <c r="XBM447" s="263"/>
      <c r="XBN447" s="314"/>
      <c r="XBO447" s="314"/>
      <c r="XBP447" s="314"/>
      <c r="XBQ447" s="315"/>
      <c r="XBR447" s="314"/>
      <c r="XBS447" s="314"/>
      <c r="XBT447" s="314"/>
      <c r="XBU447" s="314"/>
      <c r="XBV447" s="314"/>
      <c r="XBW447" s="281"/>
      <c r="XBX447" s="317"/>
      <c r="XBY447" s="314"/>
      <c r="XBZ447" s="314"/>
      <c r="XCA447" s="318"/>
      <c r="XCB447" s="312"/>
      <c r="XCC447" s="314"/>
      <c r="XCD447" s="314"/>
      <c r="XCE447" s="263"/>
      <c r="XCF447" s="312"/>
      <c r="XCG447" s="263"/>
      <c r="XCH447" s="314"/>
      <c r="XCI447" s="314"/>
      <c r="XCJ447" s="314"/>
      <c r="XCK447" s="315"/>
      <c r="XCL447" s="314"/>
      <c r="XCM447" s="314"/>
      <c r="XCN447" s="314"/>
      <c r="XCO447" s="314"/>
      <c r="XCP447" s="314"/>
      <c r="XCQ447" s="317"/>
      <c r="XCR447" s="314"/>
      <c r="XCS447" s="318"/>
      <c r="XCT447" s="286"/>
      <c r="XCW447" s="314"/>
      <c r="XCX447" s="314"/>
      <c r="XCY447" s="263"/>
      <c r="XCZ447" s="312"/>
      <c r="XDA447" s="263"/>
      <c r="XDB447" s="314"/>
      <c r="XDC447" s="314"/>
      <c r="XDD447" s="314"/>
      <c r="XDE447" s="315"/>
      <c r="XDF447" s="314"/>
      <c r="XDG447" s="314"/>
      <c r="XDH447" s="314"/>
      <c r="XDI447" s="314"/>
      <c r="XDJ447" s="314"/>
      <c r="XDK447" s="314"/>
      <c r="XDL447" s="286"/>
      <c r="XDQ447" s="314"/>
      <c r="XDR447" s="314"/>
      <c r="XDS447" s="263"/>
      <c r="XDT447" s="312"/>
      <c r="XDU447" s="263"/>
      <c r="XDV447" s="314"/>
      <c r="XDW447" s="314"/>
      <c r="XDX447" s="314"/>
      <c r="XDY447" s="315"/>
      <c r="XDZ447" s="314"/>
      <c r="XEA447" s="314"/>
      <c r="XEB447" s="314"/>
      <c r="XEC447" s="314"/>
      <c r="XED447" s="314"/>
      <c r="XEE447" s="286"/>
      <c r="XEK447" s="314"/>
      <c r="XEL447" s="314"/>
      <c r="XEM447" s="263"/>
      <c r="XEN447" s="312"/>
      <c r="XEO447" s="263"/>
      <c r="XEP447" s="314"/>
      <c r="XEQ447" s="314"/>
      <c r="XER447" s="314"/>
      <c r="XES447" s="315"/>
      <c r="XET447" s="314"/>
      <c r="XEU447" s="314"/>
      <c r="XEV447" s="314"/>
      <c r="XEW447" s="314"/>
      <c r="XEX447" s="314"/>
    </row>
    <row r="448" spans="1:53 16265:16378" ht="40.5" hidden="1" customHeight="1" x14ac:dyDescent="0.2">
      <c r="A448" s="362"/>
      <c r="B448" s="363"/>
      <c r="C448" s="356"/>
      <c r="D448" s="359"/>
      <c r="E448" s="356"/>
      <c r="F448" s="364"/>
      <c r="G448" s="275" t="s">
        <v>271</v>
      </c>
      <c r="H448" s="275" t="s">
        <v>37</v>
      </c>
      <c r="I448" s="275" t="s">
        <v>2113</v>
      </c>
      <c r="J448" s="364"/>
      <c r="K448" s="364"/>
      <c r="L448" s="364"/>
      <c r="M448" s="364"/>
      <c r="N448" s="364"/>
      <c r="O448" s="365"/>
      <c r="P448" s="364"/>
      <c r="Q448" s="365"/>
      <c r="R448" s="365"/>
      <c r="S448" s="162"/>
      <c r="T448" s="334">
        <f t="shared" si="1816"/>
        <v>0</v>
      </c>
      <c r="U448" s="356"/>
      <c r="V448" s="356"/>
      <c r="W448" s="275"/>
      <c r="X448" s="364"/>
      <c r="Y448" s="368"/>
      <c r="Z448" s="335">
        <f t="shared" si="1818"/>
        <v>0</v>
      </c>
      <c r="AA448" s="275"/>
      <c r="AB448" s="275"/>
      <c r="AC448" s="368"/>
      <c r="AD448" s="356"/>
      <c r="AE448" s="336">
        <f t="shared" si="1821"/>
        <v>0</v>
      </c>
      <c r="AF448" s="275"/>
      <c r="AG448" s="275"/>
      <c r="AH448" s="368"/>
      <c r="AI448" s="356"/>
      <c r="AJ448" s="336">
        <f t="shared" si="1824"/>
        <v>0</v>
      </c>
      <c r="AK448" s="275"/>
      <c r="AL448" s="275"/>
      <c r="AM448" s="368"/>
      <c r="AN448" s="356"/>
      <c r="AO448" s="336">
        <f t="shared" si="1692"/>
        <v>0</v>
      </c>
      <c r="AP448" s="275"/>
      <c r="AQ448" s="356"/>
      <c r="AR448" s="356"/>
      <c r="AS448" s="357"/>
      <c r="AT448" s="358"/>
      <c r="AU448" s="359"/>
      <c r="AV448" s="359"/>
      <c r="AW448" s="275" t="s">
        <v>90</v>
      </c>
      <c r="AX448" s="275"/>
      <c r="AY448" s="159"/>
      <c r="AZ448" s="159"/>
      <c r="BA448" s="344"/>
      <c r="XAO448" s="314"/>
      <c r="XAP448" s="314"/>
      <c r="XAQ448" s="263"/>
      <c r="XAR448" s="312"/>
      <c r="XAS448" s="263"/>
      <c r="XAT448" s="314"/>
      <c r="XAU448" s="314"/>
      <c r="XAV448" s="314"/>
      <c r="XAW448" s="315"/>
      <c r="XAX448" s="314"/>
      <c r="XAY448" s="314"/>
      <c r="XAZ448" s="314"/>
      <c r="XBA448" s="314"/>
      <c r="XBB448" s="314"/>
      <c r="XBC448" s="314"/>
      <c r="XBD448" s="281"/>
      <c r="XBE448" s="316"/>
      <c r="XBF448" s="317"/>
      <c r="XBG448" s="314"/>
      <c r="XBH448" s="314"/>
      <c r="XBI448" s="314"/>
      <c r="XBJ448" s="314"/>
      <c r="XBK448" s="263"/>
      <c r="XBL448" s="312"/>
      <c r="XBM448" s="263"/>
      <c r="XBN448" s="314"/>
      <c r="XBO448" s="314"/>
      <c r="XBP448" s="314"/>
      <c r="XBQ448" s="315"/>
      <c r="XBR448" s="314"/>
      <c r="XBS448" s="314"/>
      <c r="XBT448" s="314"/>
      <c r="XBU448" s="314"/>
      <c r="XBV448" s="314"/>
      <c r="XBW448" s="281"/>
      <c r="XBX448" s="317"/>
      <c r="XBY448" s="314"/>
      <c r="XBZ448" s="314"/>
      <c r="XCA448" s="318"/>
      <c r="XCB448" s="312"/>
      <c r="XCC448" s="314"/>
      <c r="XCD448" s="314"/>
      <c r="XCE448" s="263"/>
      <c r="XCF448" s="312"/>
      <c r="XCG448" s="263"/>
      <c r="XCH448" s="314"/>
      <c r="XCI448" s="314"/>
      <c r="XCJ448" s="314"/>
      <c r="XCK448" s="315"/>
      <c r="XCL448" s="314"/>
      <c r="XCM448" s="314"/>
      <c r="XCN448" s="314"/>
      <c r="XCO448" s="314"/>
      <c r="XCP448" s="314"/>
      <c r="XCQ448" s="317"/>
      <c r="XCR448" s="314"/>
      <c r="XCS448" s="318"/>
      <c r="XCT448" s="286"/>
      <c r="XCW448" s="314"/>
      <c r="XCX448" s="314"/>
      <c r="XCY448" s="263"/>
      <c r="XCZ448" s="312"/>
      <c r="XDA448" s="263"/>
      <c r="XDB448" s="314"/>
      <c r="XDC448" s="314"/>
      <c r="XDD448" s="314"/>
      <c r="XDE448" s="315"/>
      <c r="XDF448" s="314"/>
      <c r="XDG448" s="314"/>
      <c r="XDH448" s="314"/>
      <c r="XDI448" s="314"/>
      <c r="XDJ448" s="314"/>
      <c r="XDK448" s="314"/>
      <c r="XDL448" s="286"/>
      <c r="XDQ448" s="314"/>
      <c r="XDR448" s="314"/>
      <c r="XDS448" s="263"/>
      <c r="XDT448" s="312"/>
      <c r="XDU448" s="263"/>
      <c r="XDV448" s="314"/>
      <c r="XDW448" s="314"/>
      <c r="XDX448" s="314"/>
      <c r="XDY448" s="315"/>
      <c r="XDZ448" s="314"/>
      <c r="XEA448" s="314"/>
      <c r="XEB448" s="314"/>
      <c r="XEC448" s="314"/>
      <c r="XED448" s="314"/>
      <c r="XEE448" s="286"/>
      <c r="XEK448" s="314"/>
      <c r="XEL448" s="314"/>
      <c r="XEM448" s="263"/>
      <c r="XEN448" s="312"/>
      <c r="XEO448" s="263"/>
      <c r="XEP448" s="314"/>
      <c r="XEQ448" s="314"/>
      <c r="XER448" s="314"/>
      <c r="XES448" s="315"/>
      <c r="XET448" s="314"/>
      <c r="XEU448" s="314"/>
      <c r="XEV448" s="314"/>
      <c r="XEW448" s="314"/>
      <c r="XEX448" s="314"/>
    </row>
    <row r="449" spans="1:53 16265:16378" ht="40.5" hidden="1" customHeight="1" x14ac:dyDescent="0.2">
      <c r="A449" s="423">
        <v>147</v>
      </c>
      <c r="B449" s="363" t="s">
        <v>182</v>
      </c>
      <c r="C449" s="356" t="str">
        <f>+VLOOKUP(B449,$A$770:$B$812,2,0)</f>
        <v>LUZ SOCORRO LEONTES LENNIS</v>
      </c>
      <c r="D449" s="359" t="s">
        <v>169</v>
      </c>
      <c r="E449" s="356" t="str">
        <f>IF(D449=$D$740,$E$740,IF(D449=$D$741,$E$741,IF(D449=$D$742,$E$742,IF(D449=$D$743,$E$743,IF(D449=$D$744,$E$744,IF(D449=$D$745,$E$745,IF(D449=$D$746,$E$746,IF(D449=$D$747,$E$747,IF(D449=$D$748,$E$748,IF(D449=$D$749,$E$749,IF(D449=VICERRECTORÍA_ACADÉMICA_,$BF$740,IF(D449=_VICERRECTORÍA_INVESTIGACIONES_INNOVACIÓN_Y_EXTENSIÓN_,$BF$741,IF(D449=PLANEACIÓN_,$BF$742,IF(D449=VICERRECTORÍA_ADMINISTRATIVA_FINANCIERA_,$BF$743,IF(D449=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9" s="364" t="s">
        <v>276</v>
      </c>
      <c r="G449" s="275" t="s">
        <v>272</v>
      </c>
      <c r="H449" s="275" t="s">
        <v>233</v>
      </c>
      <c r="I449" s="169" t="s">
        <v>506</v>
      </c>
      <c r="J449" s="364" t="s">
        <v>112</v>
      </c>
      <c r="K449" s="363" t="s">
        <v>2125</v>
      </c>
      <c r="L449" s="363" t="s">
        <v>2126</v>
      </c>
      <c r="M449" s="363" t="s">
        <v>2127</v>
      </c>
      <c r="N449" s="364" t="s">
        <v>128</v>
      </c>
      <c r="O449" s="365">
        <f>IF(N449="ALTA",5,IF(N449="MEDIO ALTA",4,IF(N449="MEDIA",3,IF(N449="MEDIO BAJA",2,IF(N449="BAJA",1,0)))))</f>
        <v>1</v>
      </c>
      <c r="P449" s="364" t="s">
        <v>145</v>
      </c>
      <c r="Q449" s="365">
        <f>IF(P449="ALTO",5,IF(P449="MEDIO ALTO",4,IF(P449="MEDIO",3,IF(P449="MEDIO BAJO",2,IF(P449="BAJO",1,0)))))</f>
        <v>2</v>
      </c>
      <c r="R449" s="365">
        <f>Q449*O449</f>
        <v>2</v>
      </c>
      <c r="S449" s="162" t="s">
        <v>327</v>
      </c>
      <c r="T449" s="334">
        <f t="shared" si="1816"/>
        <v>1</v>
      </c>
      <c r="U449" s="356">
        <f t="shared" ref="U449:U512" si="1902">ROUND(AVERAGEIF(T449:T451,"&gt;0"),0)</f>
        <v>1</v>
      </c>
      <c r="V449" s="356">
        <f t="shared" si="1890"/>
        <v>0.6</v>
      </c>
      <c r="W449" s="275" t="s">
        <v>2128</v>
      </c>
      <c r="X449" s="364">
        <f>IF(S449="No_existen",5*$X$10,Y449*$X$10)</f>
        <v>0.2</v>
      </c>
      <c r="Y449" s="368">
        <f t="shared" ref="Y449" si="1903">ROUND(AVERAGEIF(Z449:Z451,"&gt;0"),0)</f>
        <v>4</v>
      </c>
      <c r="Z449" s="335">
        <f t="shared" si="1818"/>
        <v>4</v>
      </c>
      <c r="AA449" s="275" t="s">
        <v>330</v>
      </c>
      <c r="AB449" s="275"/>
      <c r="AC449" s="368">
        <f t="shared" ref="AC449" si="1904">IF(S449="No_existen",5*$AC$10,AD449*$AC$10)</f>
        <v>0.15</v>
      </c>
      <c r="AD449" s="356">
        <f t="shared" ref="AD449" si="1905">ROUND(AVERAGEIF(AE449:AE451,"&gt;0"),0)</f>
        <v>1</v>
      </c>
      <c r="AE449" s="336">
        <f t="shared" si="1821"/>
        <v>1</v>
      </c>
      <c r="AF449" s="275" t="s">
        <v>307</v>
      </c>
      <c r="AG449" s="275" t="s">
        <v>2129</v>
      </c>
      <c r="AH449" s="368">
        <f t="shared" ref="AH449" si="1906">IF(S449="No_existen",5*$AH$10,AI449*$AH$10)</f>
        <v>0.1</v>
      </c>
      <c r="AI449" s="356">
        <f t="shared" ref="AI449" si="1907">ROUND(AVERAGEIF(AJ449:AJ451,"&gt;0"),0)</f>
        <v>1</v>
      </c>
      <c r="AJ449" s="336">
        <f t="shared" si="1824"/>
        <v>1</v>
      </c>
      <c r="AK449" s="275" t="s">
        <v>304</v>
      </c>
      <c r="AL449" s="275" t="s">
        <v>312</v>
      </c>
      <c r="AM449" s="368">
        <f t="shared" ref="AM449" si="1908">IF(S449="No_existen",5*$AM$10,AN449*$AM$10)</f>
        <v>0.1</v>
      </c>
      <c r="AN449" s="356">
        <f t="shared" ref="AN449" si="1909">ROUND(AVERAGEIF(AO449:AO451,"&gt;0"),0)</f>
        <v>1</v>
      </c>
      <c r="AO449" s="336">
        <f t="shared" si="1692"/>
        <v>1</v>
      </c>
      <c r="AP449" s="275" t="s">
        <v>592</v>
      </c>
      <c r="AQ449" s="356">
        <f t="shared" ref="AQ449" si="1910">ROUND(AVERAGE(U449,Y449,AD449,AI449,AN449),0)</f>
        <v>2</v>
      </c>
      <c r="AR449" s="356" t="str">
        <f t="shared" ref="AR449" si="1911">IF(AQ449&lt;1.5,"FUERTE",IF(AND(AQ449&gt;=1.5,AQ449&lt;2.5),"ACEPTABLE",IF(AQ449&gt;=5,"INEXISTENTE","DÉBIL")))</f>
        <v>ACEPTABLE</v>
      </c>
      <c r="AS449" s="357">
        <f t="shared" ref="AS449" si="1912">IF(R449=0,0,ROUND((R449*AQ449),0))</f>
        <v>4</v>
      </c>
      <c r="AT449" s="358" t="str">
        <f t="shared" ref="AT449" si="1913">IF(AS449&gt;=36,"GRAVE", IF(AS449&lt;=10, "LEVE", "MODERADO"))</f>
        <v>LEVE</v>
      </c>
      <c r="AU449" s="363" t="s">
        <v>2130</v>
      </c>
      <c r="AV449" s="369">
        <v>1</v>
      </c>
      <c r="AW449" s="275" t="s">
        <v>90</v>
      </c>
      <c r="AX449" s="275"/>
      <c r="AY449" s="159"/>
      <c r="AZ449" s="159"/>
      <c r="BA449" s="344"/>
      <c r="XAO449" s="314"/>
      <c r="XAP449" s="314"/>
      <c r="XAQ449" s="263"/>
      <c r="XAR449" s="312"/>
      <c r="XAS449" s="263"/>
      <c r="XAT449" s="314"/>
      <c r="XAU449" s="314"/>
      <c r="XAV449" s="314"/>
      <c r="XAW449" s="315"/>
      <c r="XAX449" s="314"/>
      <c r="XAY449" s="314"/>
      <c r="XAZ449" s="314"/>
      <c r="XBA449" s="314"/>
      <c r="XBB449" s="314"/>
      <c r="XBC449" s="314"/>
      <c r="XBD449" s="281"/>
      <c r="XBE449" s="316"/>
      <c r="XBF449" s="317"/>
      <c r="XBG449" s="314"/>
      <c r="XBH449" s="314"/>
      <c r="XBI449" s="314"/>
      <c r="XBJ449" s="314"/>
      <c r="XBK449" s="263"/>
      <c r="XBL449" s="312"/>
      <c r="XBM449" s="263"/>
      <c r="XBN449" s="314"/>
      <c r="XBO449" s="314"/>
      <c r="XBP449" s="314"/>
      <c r="XBQ449" s="315"/>
      <c r="XBR449" s="314"/>
      <c r="XBS449" s="314"/>
      <c r="XBT449" s="314"/>
      <c r="XBU449" s="314"/>
      <c r="XBV449" s="314"/>
      <c r="XBW449" s="281"/>
      <c r="XBX449" s="317"/>
      <c r="XBY449" s="314"/>
      <c r="XBZ449" s="314"/>
      <c r="XCA449" s="318"/>
      <c r="XCB449" s="312"/>
      <c r="XCC449" s="314"/>
      <c r="XCD449" s="314"/>
      <c r="XCE449" s="263"/>
      <c r="XCF449" s="312"/>
      <c r="XCG449" s="263"/>
      <c r="XCH449" s="314"/>
      <c r="XCI449" s="314"/>
      <c r="XCJ449" s="314"/>
      <c r="XCK449" s="315"/>
      <c r="XCL449" s="314"/>
      <c r="XCM449" s="314"/>
      <c r="XCN449" s="314"/>
      <c r="XCO449" s="314"/>
      <c r="XCP449" s="314"/>
      <c r="XCQ449" s="317"/>
      <c r="XCR449" s="314"/>
      <c r="XCS449" s="318"/>
      <c r="XCT449" s="286"/>
      <c r="XCW449" s="314"/>
      <c r="XCX449" s="314"/>
      <c r="XCY449" s="263"/>
      <c r="XCZ449" s="312"/>
      <c r="XDA449" s="263"/>
      <c r="XDB449" s="314"/>
      <c r="XDC449" s="314"/>
      <c r="XDD449" s="314"/>
      <c r="XDE449" s="315"/>
      <c r="XDF449" s="314"/>
      <c r="XDG449" s="314"/>
      <c r="XDH449" s="314"/>
      <c r="XDI449" s="314"/>
      <c r="XDJ449" s="314"/>
      <c r="XDK449" s="314"/>
      <c r="XDL449" s="286"/>
      <c r="XDQ449" s="314"/>
      <c r="XDR449" s="314"/>
      <c r="XDS449" s="263"/>
      <c r="XDT449" s="312"/>
      <c r="XDU449" s="263"/>
      <c r="XDV449" s="314"/>
      <c r="XDW449" s="314"/>
      <c r="XDX449" s="314"/>
      <c r="XDY449" s="315"/>
      <c r="XDZ449" s="314"/>
      <c r="XEA449" s="314"/>
      <c r="XEB449" s="314"/>
      <c r="XEC449" s="314"/>
      <c r="XED449" s="314"/>
      <c r="XEE449" s="286"/>
      <c r="XEK449" s="314"/>
      <c r="XEL449" s="314"/>
      <c r="XEM449" s="263"/>
      <c r="XEN449" s="312"/>
      <c r="XEO449" s="263"/>
      <c r="XEP449" s="314"/>
      <c r="XEQ449" s="314"/>
      <c r="XER449" s="314"/>
      <c r="XES449" s="315"/>
      <c r="XET449" s="314"/>
      <c r="XEU449" s="314"/>
      <c r="XEV449" s="314"/>
      <c r="XEW449" s="314"/>
      <c r="XEX449" s="314"/>
    </row>
    <row r="450" spans="1:53 16265:16378" ht="40.5" hidden="1" customHeight="1" x14ac:dyDescent="0.2">
      <c r="A450" s="423"/>
      <c r="B450" s="363"/>
      <c r="C450" s="356"/>
      <c r="D450" s="359"/>
      <c r="E450" s="356"/>
      <c r="F450" s="364"/>
      <c r="G450" s="275"/>
      <c r="H450" s="275"/>
      <c r="I450" s="161"/>
      <c r="J450" s="364"/>
      <c r="K450" s="363"/>
      <c r="L450" s="363"/>
      <c r="M450" s="363"/>
      <c r="N450" s="364"/>
      <c r="O450" s="365"/>
      <c r="P450" s="364"/>
      <c r="Q450" s="365"/>
      <c r="R450" s="365"/>
      <c r="S450" s="162"/>
      <c r="T450" s="334">
        <f t="shared" si="1816"/>
        <v>0</v>
      </c>
      <c r="U450" s="356"/>
      <c r="V450" s="356"/>
      <c r="W450" s="275"/>
      <c r="X450" s="364"/>
      <c r="Y450" s="368"/>
      <c r="Z450" s="335">
        <f t="shared" si="1818"/>
        <v>0</v>
      </c>
      <c r="AA450" s="275"/>
      <c r="AB450" s="275"/>
      <c r="AC450" s="368"/>
      <c r="AD450" s="356"/>
      <c r="AE450" s="336">
        <f t="shared" si="1821"/>
        <v>0</v>
      </c>
      <c r="AF450" s="275"/>
      <c r="AG450" s="275"/>
      <c r="AH450" s="368"/>
      <c r="AI450" s="356"/>
      <c r="AJ450" s="336">
        <f t="shared" si="1824"/>
        <v>0</v>
      </c>
      <c r="AK450" s="275"/>
      <c r="AL450" s="275"/>
      <c r="AM450" s="368"/>
      <c r="AN450" s="356"/>
      <c r="AO450" s="336">
        <f t="shared" si="1692"/>
        <v>0</v>
      </c>
      <c r="AP450" s="275"/>
      <c r="AQ450" s="356"/>
      <c r="AR450" s="356"/>
      <c r="AS450" s="357"/>
      <c r="AT450" s="358"/>
      <c r="AU450" s="363"/>
      <c r="AV450" s="363"/>
      <c r="AW450" s="275" t="s">
        <v>90</v>
      </c>
      <c r="AX450" s="275"/>
      <c r="AY450" s="159"/>
      <c r="AZ450" s="159"/>
      <c r="BA450" s="344"/>
      <c r="XAO450" s="314"/>
      <c r="XAP450" s="314"/>
      <c r="XAQ450" s="263"/>
      <c r="XAR450" s="312"/>
      <c r="XAS450" s="263"/>
      <c r="XAT450" s="314"/>
      <c r="XAU450" s="314"/>
      <c r="XAV450" s="314"/>
      <c r="XAW450" s="315"/>
      <c r="XAX450" s="314"/>
      <c r="XAY450" s="314"/>
      <c r="XAZ450" s="314"/>
      <c r="XBA450" s="314"/>
      <c r="XBB450" s="314"/>
      <c r="XBC450" s="314"/>
      <c r="XBD450" s="281"/>
      <c r="XBE450" s="316"/>
      <c r="XBF450" s="317"/>
      <c r="XBG450" s="314"/>
      <c r="XBH450" s="314"/>
      <c r="XBI450" s="314"/>
      <c r="XBJ450" s="314"/>
      <c r="XBK450" s="263"/>
      <c r="XBL450" s="312"/>
      <c r="XBM450" s="263"/>
      <c r="XBN450" s="314"/>
      <c r="XBO450" s="314"/>
      <c r="XBP450" s="314"/>
      <c r="XBQ450" s="315"/>
      <c r="XBR450" s="314"/>
      <c r="XBS450" s="314"/>
      <c r="XBT450" s="314"/>
      <c r="XBU450" s="314"/>
      <c r="XBV450" s="314"/>
      <c r="XBW450" s="281"/>
      <c r="XBX450" s="317"/>
      <c r="XBY450" s="314"/>
      <c r="XBZ450" s="314"/>
      <c r="XCA450" s="318"/>
      <c r="XCB450" s="312"/>
      <c r="XCC450" s="314"/>
      <c r="XCD450" s="314"/>
      <c r="XCE450" s="263"/>
      <c r="XCF450" s="312"/>
      <c r="XCG450" s="263"/>
      <c r="XCH450" s="314"/>
      <c r="XCI450" s="314"/>
      <c r="XCJ450" s="314"/>
      <c r="XCK450" s="315"/>
      <c r="XCL450" s="314"/>
      <c r="XCM450" s="314"/>
      <c r="XCN450" s="314"/>
      <c r="XCO450" s="314"/>
      <c r="XCP450" s="314"/>
      <c r="XCQ450" s="317"/>
      <c r="XCR450" s="314"/>
      <c r="XCS450" s="318"/>
      <c r="XCT450" s="286"/>
      <c r="XCW450" s="314"/>
      <c r="XCX450" s="314"/>
      <c r="XCY450" s="263"/>
      <c r="XCZ450" s="312"/>
      <c r="XDA450" s="263"/>
      <c r="XDB450" s="314"/>
      <c r="XDC450" s="314"/>
      <c r="XDD450" s="314"/>
      <c r="XDE450" s="315"/>
      <c r="XDF450" s="314"/>
      <c r="XDG450" s="314"/>
      <c r="XDH450" s="314"/>
      <c r="XDI450" s="314"/>
      <c r="XDJ450" s="314"/>
      <c r="XDK450" s="314"/>
      <c r="XDL450" s="286"/>
      <c r="XDQ450" s="314"/>
      <c r="XDR450" s="314"/>
      <c r="XDS450" s="263"/>
      <c r="XDT450" s="312"/>
      <c r="XDU450" s="263"/>
      <c r="XDV450" s="314"/>
      <c r="XDW450" s="314"/>
      <c r="XDX450" s="314"/>
      <c r="XDY450" s="315"/>
      <c r="XDZ450" s="314"/>
      <c r="XEA450" s="314"/>
      <c r="XEB450" s="314"/>
      <c r="XEC450" s="314"/>
      <c r="XED450" s="314"/>
      <c r="XEE450" s="286"/>
      <c r="XEK450" s="314"/>
      <c r="XEL450" s="314"/>
      <c r="XEM450" s="263"/>
      <c r="XEN450" s="312"/>
      <c r="XEO450" s="263"/>
      <c r="XEP450" s="314"/>
      <c r="XEQ450" s="314"/>
      <c r="XER450" s="314"/>
      <c r="XES450" s="315"/>
      <c r="XET450" s="314"/>
      <c r="XEU450" s="314"/>
      <c r="XEV450" s="314"/>
      <c r="XEW450" s="314"/>
      <c r="XEX450" s="314"/>
    </row>
    <row r="451" spans="1:53 16265:16378" ht="40.5" hidden="1" customHeight="1" x14ac:dyDescent="0.2">
      <c r="A451" s="423"/>
      <c r="B451" s="363"/>
      <c r="C451" s="356"/>
      <c r="D451" s="359"/>
      <c r="E451" s="356"/>
      <c r="F451" s="364"/>
      <c r="G451" s="275"/>
      <c r="H451" s="275"/>
      <c r="I451" s="162"/>
      <c r="J451" s="364"/>
      <c r="K451" s="363"/>
      <c r="L451" s="363"/>
      <c r="M451" s="363"/>
      <c r="N451" s="364"/>
      <c r="O451" s="365"/>
      <c r="P451" s="364"/>
      <c r="Q451" s="365"/>
      <c r="R451" s="365"/>
      <c r="S451" s="162"/>
      <c r="T451" s="334">
        <f t="shared" si="1816"/>
        <v>0</v>
      </c>
      <c r="U451" s="356"/>
      <c r="V451" s="356"/>
      <c r="W451" s="275"/>
      <c r="X451" s="364"/>
      <c r="Y451" s="368"/>
      <c r="Z451" s="335">
        <f t="shared" si="1818"/>
        <v>0</v>
      </c>
      <c r="AA451" s="275"/>
      <c r="AB451" s="275"/>
      <c r="AC451" s="368"/>
      <c r="AD451" s="356"/>
      <c r="AE451" s="336">
        <f t="shared" si="1821"/>
        <v>0</v>
      </c>
      <c r="AF451" s="275"/>
      <c r="AG451" s="275"/>
      <c r="AH451" s="368"/>
      <c r="AI451" s="356"/>
      <c r="AJ451" s="336">
        <f t="shared" si="1824"/>
        <v>0</v>
      </c>
      <c r="AK451" s="275"/>
      <c r="AL451" s="275"/>
      <c r="AM451" s="368"/>
      <c r="AN451" s="356"/>
      <c r="AO451" s="336">
        <f t="shared" si="1692"/>
        <v>0</v>
      </c>
      <c r="AP451" s="275"/>
      <c r="AQ451" s="356"/>
      <c r="AR451" s="356"/>
      <c r="AS451" s="357"/>
      <c r="AT451" s="358"/>
      <c r="AU451" s="363"/>
      <c r="AV451" s="363"/>
      <c r="AW451" s="275" t="s">
        <v>90</v>
      </c>
      <c r="AX451" s="275"/>
      <c r="AY451" s="159"/>
      <c r="AZ451" s="159"/>
      <c r="BA451" s="344"/>
      <c r="XAO451" s="314"/>
      <c r="XAP451" s="314"/>
      <c r="XAQ451" s="263"/>
      <c r="XAR451" s="312"/>
      <c r="XAS451" s="263"/>
      <c r="XAT451" s="314"/>
      <c r="XAU451" s="314"/>
      <c r="XAV451" s="314"/>
      <c r="XAW451" s="315"/>
      <c r="XAX451" s="314"/>
      <c r="XAY451" s="314"/>
      <c r="XAZ451" s="314"/>
      <c r="XBA451" s="314"/>
      <c r="XBB451" s="314"/>
      <c r="XBC451" s="314"/>
      <c r="XBD451" s="281"/>
      <c r="XBE451" s="316"/>
      <c r="XBF451" s="317"/>
      <c r="XBG451" s="314"/>
      <c r="XBH451" s="314"/>
      <c r="XBI451" s="314"/>
      <c r="XBJ451" s="314"/>
      <c r="XBK451" s="263"/>
      <c r="XBL451" s="312"/>
      <c r="XBM451" s="263"/>
      <c r="XBN451" s="314"/>
      <c r="XBO451" s="314"/>
      <c r="XBP451" s="314"/>
      <c r="XBQ451" s="315"/>
      <c r="XBR451" s="314"/>
      <c r="XBS451" s="314"/>
      <c r="XBT451" s="314"/>
      <c r="XBU451" s="314"/>
      <c r="XBV451" s="314"/>
      <c r="XBW451" s="281"/>
      <c r="XBX451" s="317"/>
      <c r="XBY451" s="314"/>
      <c r="XBZ451" s="314"/>
      <c r="XCA451" s="318"/>
      <c r="XCB451" s="312"/>
      <c r="XCC451" s="314"/>
      <c r="XCD451" s="314"/>
      <c r="XCE451" s="263"/>
      <c r="XCF451" s="312"/>
      <c r="XCG451" s="263"/>
      <c r="XCH451" s="314"/>
      <c r="XCI451" s="314"/>
      <c r="XCJ451" s="314"/>
      <c r="XCK451" s="315"/>
      <c r="XCL451" s="314"/>
      <c r="XCM451" s="314"/>
      <c r="XCN451" s="314"/>
      <c r="XCO451" s="314"/>
      <c r="XCP451" s="314"/>
      <c r="XCQ451" s="317"/>
      <c r="XCR451" s="314"/>
      <c r="XCS451" s="318"/>
      <c r="XCT451" s="286"/>
      <c r="XCW451" s="314"/>
      <c r="XCX451" s="314"/>
      <c r="XCY451" s="263"/>
      <c r="XCZ451" s="312"/>
      <c r="XDA451" s="263"/>
      <c r="XDB451" s="314"/>
      <c r="XDC451" s="314"/>
      <c r="XDD451" s="314"/>
      <c r="XDE451" s="315"/>
      <c r="XDF451" s="314"/>
      <c r="XDG451" s="314"/>
      <c r="XDH451" s="314"/>
      <c r="XDI451" s="314"/>
      <c r="XDJ451" s="314"/>
      <c r="XDK451" s="314"/>
      <c r="XDL451" s="286"/>
      <c r="XDQ451" s="314"/>
      <c r="XDR451" s="314"/>
      <c r="XDS451" s="263"/>
      <c r="XDT451" s="312"/>
      <c r="XDU451" s="263"/>
      <c r="XDV451" s="314"/>
      <c r="XDW451" s="314"/>
      <c r="XDX451" s="314"/>
      <c r="XDY451" s="315"/>
      <c r="XDZ451" s="314"/>
      <c r="XEA451" s="314"/>
      <c r="XEB451" s="314"/>
      <c r="XEC451" s="314"/>
      <c r="XED451" s="314"/>
      <c r="XEE451" s="286"/>
      <c r="XEK451" s="314"/>
      <c r="XEL451" s="314"/>
      <c r="XEM451" s="263"/>
      <c r="XEN451" s="312"/>
      <c r="XEO451" s="263"/>
      <c r="XEP451" s="314"/>
      <c r="XEQ451" s="314"/>
      <c r="XER451" s="314"/>
      <c r="XES451" s="315"/>
      <c r="XET451" s="314"/>
      <c r="XEU451" s="314"/>
      <c r="XEV451" s="314"/>
      <c r="XEW451" s="314"/>
      <c r="XEX451" s="314"/>
    </row>
    <row r="452" spans="1:53 16265:16378" ht="40.5" hidden="1" customHeight="1" x14ac:dyDescent="0.2">
      <c r="A452" s="423">
        <v>148</v>
      </c>
      <c r="B452" s="363" t="s">
        <v>182</v>
      </c>
      <c r="C452" s="356" t="str">
        <f>+VLOOKUP(B452,$A$770:$B$812,2,0)</f>
        <v>LUZ SOCORRO LEONTES LENNIS</v>
      </c>
      <c r="D452" s="359" t="s">
        <v>169</v>
      </c>
      <c r="E452" s="356" t="str">
        <f>IF(D452=$D$740,$E$740,IF(D452=$D$741,$E$741,IF(D452=$D$742,$E$742,IF(D452=$D$743,$E$743,IF(D452=$D$744,$E$744,IF(D452=$D$745,$E$745,IF(D452=$D$746,$E$746,IF(D452=$D$747,$E$747,IF(D452=$D$748,$E$748,IF(D452=$D$749,$E$749,IF(D452=VICERRECTORÍA_ACADÉMICA_,$BF$740,IF(D452=_VICERRECTORÍA_INVESTIGACIONES_INNOVACIÓN_Y_EXTENSIÓN_,$BF$741,IF(D452=PLANEACIÓN_,$BF$742,IF(D452=VICERRECTORÍA_ADMINISTRATIVA_FINANCIERA_,$BF$743,IF(D452=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52" s="364" t="s">
        <v>276</v>
      </c>
      <c r="G452" s="275" t="s">
        <v>271</v>
      </c>
      <c r="H452" s="275" t="s">
        <v>37</v>
      </c>
      <c r="I452" s="169" t="s">
        <v>504</v>
      </c>
      <c r="J452" s="364" t="s">
        <v>112</v>
      </c>
      <c r="K452" s="363" t="s">
        <v>2131</v>
      </c>
      <c r="L452" s="364" t="s">
        <v>2132</v>
      </c>
      <c r="M452" s="364" t="s">
        <v>2133</v>
      </c>
      <c r="N452" s="364" t="s">
        <v>128</v>
      </c>
      <c r="O452" s="365">
        <f>IF(N452="ALTA",5,IF(N452="MEDIO ALTA",4,IF(N452="MEDIA",3,IF(N452="MEDIO BAJA",2,IF(N452="BAJA",1,0)))))</f>
        <v>1</v>
      </c>
      <c r="P452" s="364" t="s">
        <v>142</v>
      </c>
      <c r="Q452" s="365">
        <f>IF(P452="ALTO",5,IF(P452="MEDIO ALTO",4,IF(P452="MEDIO",3,IF(P452="MEDIO BAJO",2,IF(P452="BAJO",1,0)))))</f>
        <v>1</v>
      </c>
      <c r="R452" s="365">
        <f>Q452*O452</f>
        <v>1</v>
      </c>
      <c r="S452" s="162" t="s">
        <v>327</v>
      </c>
      <c r="T452" s="334">
        <f t="shared" si="1816"/>
        <v>1</v>
      </c>
      <c r="U452" s="356">
        <f t="shared" si="1902"/>
        <v>1</v>
      </c>
      <c r="V452" s="356">
        <f t="shared" si="1890"/>
        <v>0.6</v>
      </c>
      <c r="W452" s="275" t="s">
        <v>2134</v>
      </c>
      <c r="X452" s="364">
        <f>IF(S452="No_existen",5*$X$10,Y452*$X$10)</f>
        <v>0.15000000000000002</v>
      </c>
      <c r="Y452" s="368">
        <f t="shared" ref="Y452" si="1914">ROUND(AVERAGEIF(Z452:Z454,"&gt;0"),0)</f>
        <v>3</v>
      </c>
      <c r="Z452" s="335">
        <f t="shared" si="1818"/>
        <v>4</v>
      </c>
      <c r="AA452" s="275" t="s">
        <v>330</v>
      </c>
      <c r="AB452" s="275"/>
      <c r="AC452" s="368">
        <f t="shared" ref="AC452" si="1915">IF(S452="No_existen",5*$AC$10,AD452*$AC$10)</f>
        <v>0.15</v>
      </c>
      <c r="AD452" s="356">
        <f t="shared" ref="AD452" si="1916">ROUND(AVERAGEIF(AE452:AE454,"&gt;0"),0)</f>
        <v>1</v>
      </c>
      <c r="AE452" s="336">
        <f t="shared" si="1821"/>
        <v>1</v>
      </c>
      <c r="AF452" s="275" t="s">
        <v>307</v>
      </c>
      <c r="AG452" s="275" t="s">
        <v>2135</v>
      </c>
      <c r="AH452" s="368">
        <f t="shared" ref="AH452" si="1917">IF(S452="No_existen",5*$AH$10,AI452*$AH$10)</f>
        <v>0.1</v>
      </c>
      <c r="AI452" s="356">
        <f t="shared" ref="AI452" si="1918">ROUND(AVERAGEIF(AJ452:AJ454,"&gt;0"),0)</f>
        <v>1</v>
      </c>
      <c r="AJ452" s="336">
        <f t="shared" si="1824"/>
        <v>1</v>
      </c>
      <c r="AK452" s="275" t="s">
        <v>304</v>
      </c>
      <c r="AL452" s="275" t="s">
        <v>315</v>
      </c>
      <c r="AM452" s="368">
        <f t="shared" ref="AM452" si="1919">IF(S452="No_existen",5*$AM$10,AN452*$AM$10)</f>
        <v>0.1</v>
      </c>
      <c r="AN452" s="356">
        <f t="shared" ref="AN452" si="1920">ROUND(AVERAGEIF(AO452:AO454,"&gt;0"),0)</f>
        <v>1</v>
      </c>
      <c r="AO452" s="336">
        <f t="shared" si="1692"/>
        <v>1</v>
      </c>
      <c r="AP452" s="275" t="s">
        <v>592</v>
      </c>
      <c r="AQ452" s="356">
        <f t="shared" ref="AQ452" si="1921">ROUND(AVERAGE(U452,Y452,AD452,AI452,AN452),0)</f>
        <v>1</v>
      </c>
      <c r="AR452" s="356" t="str">
        <f t="shared" ref="AR452" si="1922">IF(AQ452&lt;1.5,"FUERTE",IF(AND(AQ452&gt;=1.5,AQ452&lt;2.5),"ACEPTABLE",IF(AQ452&gt;=5,"INEXISTENTE","DÉBIL")))</f>
        <v>FUERTE</v>
      </c>
      <c r="AS452" s="357">
        <f t="shared" ref="AS452" si="1923">IF(R452=0,0,ROUND((R452*AQ452),0))</f>
        <v>1</v>
      </c>
      <c r="AT452" s="358" t="str">
        <f t="shared" ref="AT452" si="1924">IF(AS452&gt;=36,"GRAVE", IF(AS452&lt;=10, "LEVE", "MODERADO"))</f>
        <v>LEVE</v>
      </c>
      <c r="AU452" s="366" t="s">
        <v>2136</v>
      </c>
      <c r="AV452" s="369">
        <v>1</v>
      </c>
      <c r="AW452" s="275" t="s">
        <v>90</v>
      </c>
      <c r="AX452" s="275"/>
      <c r="AY452" s="159"/>
      <c r="AZ452" s="159"/>
      <c r="BA452" s="344"/>
      <c r="XAO452" s="314"/>
      <c r="XAP452" s="314"/>
      <c r="XAQ452" s="263"/>
      <c r="XAR452" s="312"/>
      <c r="XAS452" s="263"/>
      <c r="XAT452" s="314"/>
      <c r="XAU452" s="314"/>
      <c r="XAV452" s="314"/>
      <c r="XAW452" s="315"/>
      <c r="XAX452" s="314"/>
      <c r="XAY452" s="314"/>
      <c r="XAZ452" s="314"/>
      <c r="XBA452" s="314"/>
      <c r="XBB452" s="314"/>
      <c r="XBC452" s="314"/>
      <c r="XBD452" s="281"/>
      <c r="XBE452" s="316"/>
      <c r="XBF452" s="317"/>
      <c r="XBG452" s="314"/>
      <c r="XBH452" s="314"/>
      <c r="XBI452" s="314"/>
      <c r="XBJ452" s="314"/>
      <c r="XBK452" s="263"/>
      <c r="XBL452" s="312"/>
      <c r="XBM452" s="263"/>
      <c r="XBN452" s="314"/>
      <c r="XBO452" s="314"/>
      <c r="XBP452" s="314"/>
      <c r="XBQ452" s="315"/>
      <c r="XBR452" s="314"/>
      <c r="XBS452" s="314"/>
      <c r="XBT452" s="314"/>
      <c r="XBU452" s="314"/>
      <c r="XBV452" s="314"/>
      <c r="XBW452" s="281"/>
      <c r="XBX452" s="317"/>
      <c r="XBY452" s="314"/>
      <c r="XBZ452" s="314"/>
      <c r="XCA452" s="318"/>
      <c r="XCB452" s="312"/>
      <c r="XCC452" s="314"/>
      <c r="XCD452" s="314"/>
      <c r="XCE452" s="263"/>
      <c r="XCF452" s="312"/>
      <c r="XCG452" s="263"/>
      <c r="XCH452" s="314"/>
      <c r="XCI452" s="314"/>
      <c r="XCJ452" s="314"/>
      <c r="XCK452" s="315"/>
      <c r="XCL452" s="314"/>
      <c r="XCM452" s="314"/>
      <c r="XCN452" s="314"/>
      <c r="XCO452" s="314"/>
      <c r="XCP452" s="314"/>
      <c r="XCQ452" s="317"/>
      <c r="XCR452" s="314"/>
      <c r="XCS452" s="318"/>
      <c r="XCT452" s="286"/>
      <c r="XCW452" s="314"/>
      <c r="XCX452" s="314"/>
      <c r="XCY452" s="263"/>
      <c r="XCZ452" s="312"/>
      <c r="XDA452" s="263"/>
      <c r="XDB452" s="314"/>
      <c r="XDC452" s="314"/>
      <c r="XDD452" s="314"/>
      <c r="XDE452" s="315"/>
      <c r="XDF452" s="314"/>
      <c r="XDG452" s="314"/>
      <c r="XDH452" s="314"/>
      <c r="XDI452" s="314"/>
      <c r="XDJ452" s="314"/>
      <c r="XDK452" s="314"/>
      <c r="XDL452" s="286"/>
      <c r="XDQ452" s="314"/>
      <c r="XDR452" s="314"/>
      <c r="XDS452" s="263"/>
      <c r="XDT452" s="312"/>
      <c r="XDU452" s="263"/>
      <c r="XDV452" s="314"/>
      <c r="XDW452" s="314"/>
      <c r="XDX452" s="314"/>
      <c r="XDY452" s="315"/>
      <c r="XDZ452" s="314"/>
      <c r="XEA452" s="314"/>
      <c r="XEB452" s="314"/>
      <c r="XEC452" s="314"/>
      <c r="XED452" s="314"/>
      <c r="XEE452" s="286"/>
      <c r="XEK452" s="314"/>
      <c r="XEL452" s="314"/>
      <c r="XEM452" s="263"/>
      <c r="XEN452" s="312"/>
      <c r="XEO452" s="263"/>
      <c r="XEP452" s="314"/>
      <c r="XEQ452" s="314"/>
      <c r="XER452" s="314"/>
      <c r="XES452" s="315"/>
      <c r="XET452" s="314"/>
      <c r="XEU452" s="314"/>
      <c r="XEV452" s="314"/>
      <c r="XEW452" s="314"/>
      <c r="XEX452" s="314"/>
    </row>
    <row r="453" spans="1:53 16265:16378" ht="40.5" hidden="1" customHeight="1" x14ac:dyDescent="0.2">
      <c r="A453" s="423"/>
      <c r="B453" s="363"/>
      <c r="C453" s="356"/>
      <c r="D453" s="359"/>
      <c r="E453" s="356"/>
      <c r="F453" s="364"/>
      <c r="G453" s="275" t="s">
        <v>272</v>
      </c>
      <c r="H453" s="275" t="s">
        <v>41</v>
      </c>
      <c r="I453" s="162" t="s">
        <v>2137</v>
      </c>
      <c r="J453" s="364"/>
      <c r="K453" s="363"/>
      <c r="L453" s="364"/>
      <c r="M453" s="364"/>
      <c r="N453" s="364"/>
      <c r="O453" s="365"/>
      <c r="P453" s="364"/>
      <c r="Q453" s="365"/>
      <c r="R453" s="365"/>
      <c r="S453" s="162" t="s">
        <v>327</v>
      </c>
      <c r="T453" s="334">
        <f t="shared" si="1816"/>
        <v>1</v>
      </c>
      <c r="U453" s="356"/>
      <c r="V453" s="356"/>
      <c r="W453" s="275" t="s">
        <v>2138</v>
      </c>
      <c r="X453" s="364"/>
      <c r="Y453" s="368"/>
      <c r="Z453" s="335">
        <f t="shared" si="1818"/>
        <v>2</v>
      </c>
      <c r="AA453" s="275" t="s">
        <v>331</v>
      </c>
      <c r="AB453" s="275"/>
      <c r="AC453" s="368"/>
      <c r="AD453" s="356"/>
      <c r="AE453" s="336">
        <f t="shared" si="1821"/>
        <v>1</v>
      </c>
      <c r="AF453" s="275" t="s">
        <v>307</v>
      </c>
      <c r="AG453" s="275" t="s">
        <v>2135</v>
      </c>
      <c r="AH453" s="368"/>
      <c r="AI453" s="356"/>
      <c r="AJ453" s="336">
        <f t="shared" si="1824"/>
        <v>1</v>
      </c>
      <c r="AK453" s="275" t="s">
        <v>304</v>
      </c>
      <c r="AL453" s="275" t="s">
        <v>318</v>
      </c>
      <c r="AM453" s="368"/>
      <c r="AN453" s="356"/>
      <c r="AO453" s="336">
        <f t="shared" si="1692"/>
        <v>1</v>
      </c>
      <c r="AP453" s="275" t="s">
        <v>592</v>
      </c>
      <c r="AQ453" s="356"/>
      <c r="AR453" s="356"/>
      <c r="AS453" s="357"/>
      <c r="AT453" s="358"/>
      <c r="AU453" s="366"/>
      <c r="AV453" s="363"/>
      <c r="AW453" s="275" t="s">
        <v>90</v>
      </c>
      <c r="AX453" s="275"/>
      <c r="AY453" s="159"/>
      <c r="AZ453" s="159"/>
      <c r="BA453" s="344"/>
      <c r="XAO453" s="314"/>
      <c r="XAP453" s="314"/>
      <c r="XAQ453" s="263"/>
      <c r="XAR453" s="312"/>
      <c r="XAS453" s="263"/>
      <c r="XAT453" s="314"/>
      <c r="XAU453" s="314"/>
      <c r="XAV453" s="314"/>
      <c r="XAW453" s="315"/>
      <c r="XAX453" s="314"/>
      <c r="XAY453" s="314"/>
      <c r="XAZ453" s="314"/>
      <c r="XBA453" s="314"/>
      <c r="XBB453" s="314"/>
      <c r="XBC453" s="314"/>
      <c r="XBD453" s="281"/>
      <c r="XBE453" s="316"/>
      <c r="XBF453" s="317"/>
      <c r="XBG453" s="314"/>
      <c r="XBH453" s="314"/>
      <c r="XBI453" s="314"/>
      <c r="XBJ453" s="314"/>
      <c r="XBK453" s="263"/>
      <c r="XBL453" s="312"/>
      <c r="XBM453" s="263"/>
      <c r="XBN453" s="314"/>
      <c r="XBO453" s="314"/>
      <c r="XBP453" s="314"/>
      <c r="XBQ453" s="315"/>
      <c r="XBR453" s="314"/>
      <c r="XBS453" s="314"/>
      <c r="XBT453" s="314"/>
      <c r="XBU453" s="314"/>
      <c r="XBV453" s="314"/>
      <c r="XBW453" s="281"/>
      <c r="XBX453" s="317"/>
      <c r="XBY453" s="314"/>
      <c r="XBZ453" s="314"/>
      <c r="XCA453" s="318"/>
      <c r="XCB453" s="312"/>
      <c r="XCC453" s="314"/>
      <c r="XCD453" s="314"/>
      <c r="XCE453" s="263"/>
      <c r="XCF453" s="312"/>
      <c r="XCG453" s="263"/>
      <c r="XCH453" s="314"/>
      <c r="XCI453" s="314"/>
      <c r="XCJ453" s="314"/>
      <c r="XCK453" s="315"/>
      <c r="XCL453" s="314"/>
      <c r="XCM453" s="314"/>
      <c r="XCN453" s="314"/>
      <c r="XCO453" s="314"/>
      <c r="XCP453" s="314"/>
      <c r="XCQ453" s="317"/>
      <c r="XCR453" s="314"/>
      <c r="XCS453" s="318"/>
      <c r="XCT453" s="286"/>
      <c r="XCW453" s="314"/>
      <c r="XCX453" s="314"/>
      <c r="XCY453" s="263"/>
      <c r="XCZ453" s="312"/>
      <c r="XDA453" s="263"/>
      <c r="XDB453" s="314"/>
      <c r="XDC453" s="314"/>
      <c r="XDD453" s="314"/>
      <c r="XDE453" s="315"/>
      <c r="XDF453" s="314"/>
      <c r="XDG453" s="314"/>
      <c r="XDH453" s="314"/>
      <c r="XDI453" s="314"/>
      <c r="XDJ453" s="314"/>
      <c r="XDK453" s="314"/>
      <c r="XDL453" s="286"/>
      <c r="XDQ453" s="314"/>
      <c r="XDR453" s="314"/>
      <c r="XDS453" s="263"/>
      <c r="XDT453" s="312"/>
      <c r="XDU453" s="263"/>
      <c r="XDV453" s="314"/>
      <c r="XDW453" s="314"/>
      <c r="XDX453" s="314"/>
      <c r="XDY453" s="315"/>
      <c r="XDZ453" s="314"/>
      <c r="XEA453" s="314"/>
      <c r="XEB453" s="314"/>
      <c r="XEC453" s="314"/>
      <c r="XED453" s="314"/>
      <c r="XEE453" s="286"/>
      <c r="XEK453" s="314"/>
      <c r="XEL453" s="314"/>
      <c r="XEM453" s="263"/>
      <c r="XEN453" s="312"/>
      <c r="XEO453" s="263"/>
      <c r="XEP453" s="314"/>
      <c r="XEQ453" s="314"/>
      <c r="XER453" s="314"/>
      <c r="XES453" s="315"/>
      <c r="XET453" s="314"/>
      <c r="XEU453" s="314"/>
      <c r="XEV453" s="314"/>
      <c r="XEW453" s="314"/>
      <c r="XEX453" s="314"/>
    </row>
    <row r="454" spans="1:53 16265:16378" ht="40.5" hidden="1" customHeight="1" x14ac:dyDescent="0.2">
      <c r="A454" s="423"/>
      <c r="B454" s="363"/>
      <c r="C454" s="356"/>
      <c r="D454" s="359"/>
      <c r="E454" s="356"/>
      <c r="F454" s="364"/>
      <c r="G454" s="275" t="s">
        <v>271</v>
      </c>
      <c r="H454" s="275" t="s">
        <v>37</v>
      </c>
      <c r="I454" s="162" t="s">
        <v>2139</v>
      </c>
      <c r="J454" s="364"/>
      <c r="K454" s="363"/>
      <c r="L454" s="364"/>
      <c r="M454" s="364"/>
      <c r="N454" s="364"/>
      <c r="O454" s="365"/>
      <c r="P454" s="364"/>
      <c r="Q454" s="365"/>
      <c r="R454" s="365"/>
      <c r="S454" s="162" t="s">
        <v>327</v>
      </c>
      <c r="T454" s="334">
        <f t="shared" si="1816"/>
        <v>1</v>
      </c>
      <c r="U454" s="356"/>
      <c r="V454" s="356"/>
      <c r="W454" s="275" t="s">
        <v>2140</v>
      </c>
      <c r="X454" s="364"/>
      <c r="Y454" s="368"/>
      <c r="Z454" s="335">
        <f t="shared" si="1818"/>
        <v>2</v>
      </c>
      <c r="AA454" s="275" t="s">
        <v>331</v>
      </c>
      <c r="AB454" s="275"/>
      <c r="AC454" s="368"/>
      <c r="AD454" s="356"/>
      <c r="AE454" s="336">
        <f t="shared" si="1821"/>
        <v>1</v>
      </c>
      <c r="AF454" s="275" t="s">
        <v>307</v>
      </c>
      <c r="AG454" s="275" t="s">
        <v>2129</v>
      </c>
      <c r="AH454" s="368"/>
      <c r="AI454" s="356"/>
      <c r="AJ454" s="336">
        <f t="shared" si="1824"/>
        <v>1</v>
      </c>
      <c r="AK454" s="275" t="s">
        <v>304</v>
      </c>
      <c r="AL454" s="275" t="s">
        <v>317</v>
      </c>
      <c r="AM454" s="368"/>
      <c r="AN454" s="356"/>
      <c r="AO454" s="336">
        <f t="shared" si="1692"/>
        <v>1</v>
      </c>
      <c r="AP454" s="275" t="s">
        <v>592</v>
      </c>
      <c r="AQ454" s="356"/>
      <c r="AR454" s="356"/>
      <c r="AS454" s="357"/>
      <c r="AT454" s="358"/>
      <c r="AU454" s="366"/>
      <c r="AV454" s="363"/>
      <c r="AW454" s="275" t="s">
        <v>90</v>
      </c>
      <c r="AX454" s="275"/>
      <c r="AY454" s="159"/>
      <c r="AZ454" s="159"/>
      <c r="BA454" s="344"/>
      <c r="XAO454" s="314"/>
      <c r="XAP454" s="314"/>
      <c r="XAQ454" s="263"/>
      <c r="XAR454" s="312"/>
      <c r="XAS454" s="263"/>
      <c r="XAT454" s="314"/>
      <c r="XAU454" s="314"/>
      <c r="XAV454" s="314"/>
      <c r="XAW454" s="315"/>
      <c r="XAX454" s="314"/>
      <c r="XAY454" s="314"/>
      <c r="XAZ454" s="314"/>
      <c r="XBA454" s="314"/>
      <c r="XBB454" s="314"/>
      <c r="XBC454" s="314"/>
      <c r="XBD454" s="281"/>
      <c r="XBE454" s="316"/>
      <c r="XBF454" s="317"/>
      <c r="XBG454" s="314"/>
      <c r="XBH454" s="314"/>
      <c r="XBI454" s="314"/>
      <c r="XBJ454" s="314"/>
      <c r="XBK454" s="263"/>
      <c r="XBL454" s="312"/>
      <c r="XBM454" s="263"/>
      <c r="XBN454" s="314"/>
      <c r="XBO454" s="314"/>
      <c r="XBP454" s="314"/>
      <c r="XBQ454" s="315"/>
      <c r="XBR454" s="314"/>
      <c r="XBS454" s="314"/>
      <c r="XBT454" s="314"/>
      <c r="XBU454" s="314"/>
      <c r="XBV454" s="314"/>
      <c r="XBW454" s="281"/>
      <c r="XBX454" s="317"/>
      <c r="XBY454" s="314"/>
      <c r="XBZ454" s="314"/>
      <c r="XCA454" s="318"/>
      <c r="XCB454" s="312"/>
      <c r="XCC454" s="314"/>
      <c r="XCD454" s="314"/>
      <c r="XCE454" s="263"/>
      <c r="XCF454" s="312"/>
      <c r="XCG454" s="263"/>
      <c r="XCH454" s="314"/>
      <c r="XCI454" s="314"/>
      <c r="XCJ454" s="314"/>
      <c r="XCK454" s="315"/>
      <c r="XCL454" s="314"/>
      <c r="XCM454" s="314"/>
      <c r="XCN454" s="314"/>
      <c r="XCO454" s="314"/>
      <c r="XCP454" s="314"/>
      <c r="XCQ454" s="317"/>
      <c r="XCR454" s="314"/>
      <c r="XCS454" s="318"/>
      <c r="XCT454" s="286"/>
      <c r="XCW454" s="314"/>
      <c r="XCX454" s="314"/>
      <c r="XCY454" s="263"/>
      <c r="XCZ454" s="312"/>
      <c r="XDA454" s="263"/>
      <c r="XDB454" s="314"/>
      <c r="XDC454" s="314"/>
      <c r="XDD454" s="314"/>
      <c r="XDE454" s="315"/>
      <c r="XDF454" s="314"/>
      <c r="XDG454" s="314"/>
      <c r="XDH454" s="314"/>
      <c r="XDI454" s="314"/>
      <c r="XDJ454" s="314"/>
      <c r="XDK454" s="314"/>
      <c r="XDL454" s="286"/>
      <c r="XDQ454" s="314"/>
      <c r="XDR454" s="314"/>
      <c r="XDS454" s="263"/>
      <c r="XDT454" s="312"/>
      <c r="XDU454" s="263"/>
      <c r="XDV454" s="314"/>
      <c r="XDW454" s="314"/>
      <c r="XDX454" s="314"/>
      <c r="XDY454" s="315"/>
      <c r="XDZ454" s="314"/>
      <c r="XEA454" s="314"/>
      <c r="XEB454" s="314"/>
      <c r="XEC454" s="314"/>
      <c r="XED454" s="314"/>
      <c r="XEE454" s="286"/>
      <c r="XEK454" s="314"/>
      <c r="XEL454" s="314"/>
      <c r="XEM454" s="263"/>
      <c r="XEN454" s="312"/>
      <c r="XEO454" s="263"/>
      <c r="XEP454" s="314"/>
      <c r="XEQ454" s="314"/>
      <c r="XER454" s="314"/>
      <c r="XES454" s="315"/>
      <c r="XET454" s="314"/>
      <c r="XEU454" s="314"/>
      <c r="XEV454" s="314"/>
      <c r="XEW454" s="314"/>
      <c r="XEX454" s="314"/>
    </row>
    <row r="455" spans="1:53 16265:16378" ht="40.5" customHeight="1" x14ac:dyDescent="0.2">
      <c r="A455" s="362">
        <v>149</v>
      </c>
      <c r="B455" s="363" t="s">
        <v>186</v>
      </c>
      <c r="C455" s="356" t="str">
        <f>+VLOOKUP(B455,$A$770:$B$812,2,0)</f>
        <v>CARLOS FERNANDO CASTAÑO MONTOYA</v>
      </c>
      <c r="D455" s="359" t="s">
        <v>166</v>
      </c>
      <c r="E455" s="356" t="str">
        <f>IF(D455=$D$740,$E$740,IF(D455=$D$741,$E$741,IF(D455=$D$742,$E$742,IF(D455=$D$743,$E$743,IF(D455=$D$744,$E$744,IF(D455=$D$745,$E$745,IF(D455=$D$746,$E$746,IF(D455=$D$747,$E$747,IF(D455=$D$748,$E$748,IF(D455=$D$749,$E$749,IF(D455=VICERRECTORÍA_ACADÉMICA_,$BF$740,IF(D455=_VICERRECTORÍA_INVESTIGACIONES_INNOVACIÓN_Y_EXTENSIÓN_,$BF$741,IF(D455=PLANEACIÓN_,$BF$742,IF(D455=VICERRECTORÍA_ADMINISTRATIVA_FINANCIERA_,$BF$743,IF(D455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5" s="364" t="s">
        <v>276</v>
      </c>
      <c r="G455" s="275" t="s">
        <v>272</v>
      </c>
      <c r="H455" s="275" t="s">
        <v>41</v>
      </c>
      <c r="I455" s="161" t="s">
        <v>2145</v>
      </c>
      <c r="J455" s="364" t="s">
        <v>110</v>
      </c>
      <c r="K455" s="363" t="s">
        <v>2146</v>
      </c>
      <c r="L455" s="363" t="s">
        <v>2147</v>
      </c>
      <c r="M455" s="363" t="s">
        <v>2148</v>
      </c>
      <c r="N455" s="364" t="s">
        <v>128</v>
      </c>
      <c r="O455" s="365">
        <f>IF(N455="ALTA",5,IF(N455="MEDIO ALTA",4,IF(N455="MEDIA",3,IF(N455="MEDIO BAJA",2,IF(N455="BAJA",1,0)))))</f>
        <v>1</v>
      </c>
      <c r="P455" s="364" t="s">
        <v>140</v>
      </c>
      <c r="Q455" s="365">
        <f>IF(P455="ALTO",5,IF(P455="MEDIO ALTO",4,IF(P455="MEDIO",3,IF(P455="MEDIO BAJO",2,IF(P455="BAJO",1,0)))))</f>
        <v>5</v>
      </c>
      <c r="R455" s="365">
        <f>Q455*O455</f>
        <v>5</v>
      </c>
      <c r="S455" s="162" t="s">
        <v>398</v>
      </c>
      <c r="T455" s="334">
        <f t="shared" si="1816"/>
        <v>4</v>
      </c>
      <c r="U455" s="356">
        <f t="shared" si="1902"/>
        <v>4</v>
      </c>
      <c r="V455" s="356">
        <f t="shared" si="1890"/>
        <v>2.4</v>
      </c>
      <c r="W455" s="275" t="s">
        <v>2149</v>
      </c>
      <c r="X455" s="364">
        <f>IF(S455="No_existen",5*$X$10,Y455*$X$10)</f>
        <v>0.05</v>
      </c>
      <c r="Y455" s="368">
        <f t="shared" ref="Y455" si="1925">ROUND(AVERAGEIF(Z455:Z457,"&gt;0"),0)</f>
        <v>1</v>
      </c>
      <c r="Z455" s="335">
        <f t="shared" si="1818"/>
        <v>1</v>
      </c>
      <c r="AA455" s="275" t="s">
        <v>332</v>
      </c>
      <c r="AB455" s="275" t="s">
        <v>2150</v>
      </c>
      <c r="AC455" s="368">
        <f t="shared" ref="AC455" si="1926">IF(S455="No_existen",5*$AC$10,AD455*$AC$10)</f>
        <v>0.15</v>
      </c>
      <c r="AD455" s="356">
        <f t="shared" ref="AD455" si="1927">ROUND(AVERAGEIF(AE455:AE457,"&gt;0"),0)</f>
        <v>1</v>
      </c>
      <c r="AE455" s="336">
        <f t="shared" si="1821"/>
        <v>1</v>
      </c>
      <c r="AF455" s="275" t="s">
        <v>307</v>
      </c>
      <c r="AG455" s="275" t="s">
        <v>2151</v>
      </c>
      <c r="AH455" s="368">
        <f t="shared" ref="AH455" si="1928">IF(S455="No_existen",5*$AH$10,AI455*$AH$10)</f>
        <v>0.1</v>
      </c>
      <c r="AI455" s="356">
        <f t="shared" ref="AI455" si="1929">ROUND(AVERAGEIF(AJ455:AJ457,"&gt;0"),0)</f>
        <v>1</v>
      </c>
      <c r="AJ455" s="336">
        <f t="shared" si="1824"/>
        <v>1</v>
      </c>
      <c r="AK455" s="275" t="s">
        <v>304</v>
      </c>
      <c r="AL455" s="275" t="s">
        <v>315</v>
      </c>
      <c r="AM455" s="368">
        <f t="shared" ref="AM455" si="1930">IF(S455="No_existen",5*$AM$10,AN455*$AM$10)</f>
        <v>0.1</v>
      </c>
      <c r="AN455" s="356">
        <f t="shared" ref="AN455" si="1931">ROUND(AVERAGEIF(AO455:AO457,"&gt;0"),0)</f>
        <v>1</v>
      </c>
      <c r="AO455" s="336">
        <f t="shared" si="1692"/>
        <v>1</v>
      </c>
      <c r="AP455" s="275" t="s">
        <v>592</v>
      </c>
      <c r="AQ455" s="356">
        <f t="shared" ref="AQ455" si="1932">ROUND(AVERAGE(U455,Y455,AD455,AI455,AN455),0)</f>
        <v>2</v>
      </c>
      <c r="AR455" s="356" t="str">
        <f t="shared" ref="AR455" si="1933">IF(AQ455&lt;1.5,"FUERTE",IF(AND(AQ455&gt;=1.5,AQ455&lt;2.5),"ACEPTABLE",IF(AQ455&gt;=5,"INEXISTENTE","DÉBIL")))</f>
        <v>ACEPTABLE</v>
      </c>
      <c r="AS455" s="357">
        <f t="shared" ref="AS455" si="1934">IF(R455=0,0,ROUND((R455*AQ455),0))</f>
        <v>10</v>
      </c>
      <c r="AT455" s="358" t="str">
        <f t="shared" ref="AT455" si="1935">IF(AS455&gt;=36,"GRAVE", IF(AS455&lt;=10, "LEVE", "MODERADO"))</f>
        <v>LEVE</v>
      </c>
      <c r="AU455" s="363" t="s">
        <v>2152</v>
      </c>
      <c r="AV455" s="369">
        <v>1</v>
      </c>
      <c r="AW455" s="275" t="s">
        <v>90</v>
      </c>
      <c r="AX455" s="275"/>
      <c r="AY455" s="159"/>
      <c r="AZ455" s="159"/>
      <c r="BA455" s="344"/>
      <c r="XAO455" s="314"/>
      <c r="XAP455" s="314"/>
      <c r="XAQ455" s="263"/>
      <c r="XAR455" s="312"/>
      <c r="XAS455" s="263"/>
      <c r="XAT455" s="314"/>
      <c r="XAU455" s="314"/>
      <c r="XAV455" s="314"/>
      <c r="XAW455" s="315"/>
      <c r="XAX455" s="314"/>
      <c r="XAY455" s="314"/>
      <c r="XAZ455" s="314"/>
      <c r="XBA455" s="314"/>
      <c r="XBB455" s="314"/>
      <c r="XBC455" s="314"/>
      <c r="XBD455" s="281"/>
      <c r="XBE455" s="316"/>
      <c r="XBF455" s="317"/>
      <c r="XBG455" s="314"/>
      <c r="XBH455" s="314"/>
      <c r="XBI455" s="314"/>
      <c r="XBJ455" s="314"/>
      <c r="XBK455" s="263"/>
      <c r="XBL455" s="312"/>
      <c r="XBM455" s="263"/>
      <c r="XBN455" s="314"/>
      <c r="XBO455" s="314"/>
      <c r="XBP455" s="314"/>
      <c r="XBQ455" s="315"/>
      <c r="XBR455" s="314"/>
      <c r="XBS455" s="314"/>
      <c r="XBT455" s="314"/>
      <c r="XBU455" s="314"/>
      <c r="XBV455" s="314"/>
      <c r="XBW455" s="281"/>
      <c r="XBX455" s="317"/>
      <c r="XBY455" s="314"/>
      <c r="XBZ455" s="314"/>
      <c r="XCA455" s="318"/>
      <c r="XCB455" s="312"/>
      <c r="XCC455" s="314"/>
      <c r="XCD455" s="314"/>
      <c r="XCE455" s="263"/>
      <c r="XCF455" s="312"/>
      <c r="XCG455" s="263"/>
      <c r="XCH455" s="314"/>
      <c r="XCI455" s="314"/>
      <c r="XCJ455" s="314"/>
      <c r="XCK455" s="315"/>
      <c r="XCL455" s="314"/>
      <c r="XCM455" s="314"/>
      <c r="XCN455" s="314"/>
      <c r="XCO455" s="314"/>
      <c r="XCP455" s="314"/>
      <c r="XCQ455" s="317"/>
      <c r="XCR455" s="314"/>
      <c r="XCS455" s="318"/>
      <c r="XCT455" s="286"/>
      <c r="XCW455" s="314"/>
      <c r="XCX455" s="314"/>
      <c r="XCY455" s="263"/>
      <c r="XCZ455" s="312"/>
      <c r="XDA455" s="263"/>
      <c r="XDB455" s="314"/>
      <c r="XDC455" s="314"/>
      <c r="XDD455" s="314"/>
      <c r="XDE455" s="315"/>
      <c r="XDF455" s="314"/>
      <c r="XDG455" s="314"/>
      <c r="XDH455" s="314"/>
      <c r="XDI455" s="314"/>
      <c r="XDJ455" s="314"/>
      <c r="XDK455" s="314"/>
      <c r="XDL455" s="286"/>
      <c r="XDQ455" s="314"/>
      <c r="XDR455" s="314"/>
      <c r="XDS455" s="263"/>
      <c r="XDT455" s="312"/>
      <c r="XDU455" s="263"/>
      <c r="XDV455" s="314"/>
      <c r="XDW455" s="314"/>
      <c r="XDX455" s="314"/>
      <c r="XDY455" s="315"/>
      <c r="XDZ455" s="314"/>
      <c r="XEA455" s="314"/>
      <c r="XEB455" s="314"/>
      <c r="XEC455" s="314"/>
      <c r="XED455" s="314"/>
      <c r="XEE455" s="286"/>
      <c r="XEK455" s="314"/>
      <c r="XEL455" s="314"/>
      <c r="XEM455" s="263"/>
      <c r="XEN455" s="312"/>
      <c r="XEO455" s="263"/>
      <c r="XEP455" s="314"/>
      <c r="XEQ455" s="314"/>
      <c r="XER455" s="314"/>
      <c r="XES455" s="315"/>
      <c r="XET455" s="314"/>
      <c r="XEU455" s="314"/>
      <c r="XEV455" s="314"/>
      <c r="XEW455" s="314"/>
      <c r="XEX455" s="314"/>
    </row>
    <row r="456" spans="1:53 16265:16378" ht="40.5" hidden="1" customHeight="1" x14ac:dyDescent="0.2">
      <c r="A456" s="362"/>
      <c r="B456" s="363"/>
      <c r="C456" s="356"/>
      <c r="D456" s="359"/>
      <c r="E456" s="356"/>
      <c r="F456" s="364"/>
      <c r="G456" s="275" t="s">
        <v>272</v>
      </c>
      <c r="H456" s="275" t="s">
        <v>233</v>
      </c>
      <c r="I456" s="161" t="s">
        <v>2153</v>
      </c>
      <c r="J456" s="364"/>
      <c r="K456" s="363"/>
      <c r="L456" s="363"/>
      <c r="M456" s="363"/>
      <c r="N456" s="364"/>
      <c r="O456" s="365"/>
      <c r="P456" s="364"/>
      <c r="Q456" s="365"/>
      <c r="R456" s="365"/>
      <c r="S456" s="162" t="s">
        <v>398</v>
      </c>
      <c r="T456" s="334">
        <f t="shared" si="1816"/>
        <v>4</v>
      </c>
      <c r="U456" s="356"/>
      <c r="V456" s="356"/>
      <c r="W456" s="162" t="s">
        <v>2154</v>
      </c>
      <c r="X456" s="364"/>
      <c r="Y456" s="368"/>
      <c r="Z456" s="335">
        <f t="shared" si="1818"/>
        <v>1</v>
      </c>
      <c r="AA456" s="275" t="s">
        <v>332</v>
      </c>
      <c r="AB456" s="162" t="s">
        <v>2155</v>
      </c>
      <c r="AC456" s="368"/>
      <c r="AD456" s="356"/>
      <c r="AE456" s="336">
        <f t="shared" si="1821"/>
        <v>1</v>
      </c>
      <c r="AF456" s="275" t="s">
        <v>307</v>
      </c>
      <c r="AG456" s="162" t="s">
        <v>2151</v>
      </c>
      <c r="AH456" s="368"/>
      <c r="AI456" s="356"/>
      <c r="AJ456" s="336">
        <f t="shared" si="1824"/>
        <v>1</v>
      </c>
      <c r="AK456" s="275" t="s">
        <v>304</v>
      </c>
      <c r="AL456" s="275" t="s">
        <v>315</v>
      </c>
      <c r="AM456" s="368"/>
      <c r="AN456" s="356"/>
      <c r="AO456" s="336">
        <f t="shared" si="1692"/>
        <v>1</v>
      </c>
      <c r="AP456" s="275" t="s">
        <v>592</v>
      </c>
      <c r="AQ456" s="356"/>
      <c r="AR456" s="356"/>
      <c r="AS456" s="357"/>
      <c r="AT456" s="358"/>
      <c r="AU456" s="363"/>
      <c r="AV456" s="363"/>
      <c r="AW456" s="275" t="s">
        <v>90</v>
      </c>
      <c r="AX456" s="275"/>
      <c r="AY456" s="159"/>
      <c r="AZ456" s="159"/>
      <c r="BA456" s="344"/>
      <c r="XAO456" s="314"/>
      <c r="XAP456" s="314"/>
      <c r="XAQ456" s="263"/>
      <c r="XAR456" s="312"/>
      <c r="XAS456" s="263"/>
      <c r="XAT456" s="314"/>
      <c r="XAU456" s="314"/>
      <c r="XAV456" s="314"/>
      <c r="XAW456" s="315"/>
      <c r="XAX456" s="314"/>
      <c r="XAY456" s="314"/>
      <c r="XAZ456" s="314"/>
      <c r="XBA456" s="314"/>
      <c r="XBB456" s="314"/>
      <c r="XBC456" s="314"/>
      <c r="XBD456" s="281"/>
      <c r="XBE456" s="316"/>
      <c r="XBF456" s="317"/>
      <c r="XBG456" s="314"/>
      <c r="XBH456" s="314"/>
      <c r="XBI456" s="314"/>
      <c r="XBJ456" s="314"/>
      <c r="XBK456" s="263"/>
      <c r="XBL456" s="312"/>
      <c r="XBM456" s="263"/>
      <c r="XBN456" s="314"/>
      <c r="XBO456" s="314"/>
      <c r="XBP456" s="314"/>
      <c r="XBQ456" s="315"/>
      <c r="XBR456" s="314"/>
      <c r="XBS456" s="314"/>
      <c r="XBT456" s="314"/>
      <c r="XBU456" s="314"/>
      <c r="XBV456" s="314"/>
      <c r="XBW456" s="281"/>
      <c r="XBX456" s="317"/>
      <c r="XBY456" s="314"/>
      <c r="XBZ456" s="314"/>
      <c r="XCA456" s="318"/>
      <c r="XCB456" s="312"/>
      <c r="XCC456" s="314"/>
      <c r="XCD456" s="314"/>
      <c r="XCE456" s="263"/>
      <c r="XCF456" s="312"/>
      <c r="XCG456" s="263"/>
      <c r="XCH456" s="314"/>
      <c r="XCI456" s="314"/>
      <c r="XCJ456" s="314"/>
      <c r="XCK456" s="315"/>
      <c r="XCL456" s="314"/>
      <c r="XCM456" s="314"/>
      <c r="XCN456" s="314"/>
      <c r="XCO456" s="314"/>
      <c r="XCP456" s="314"/>
      <c r="XCQ456" s="317"/>
      <c r="XCR456" s="314"/>
      <c r="XCS456" s="318"/>
      <c r="XCT456" s="286"/>
      <c r="XCW456" s="314"/>
      <c r="XCX456" s="314"/>
      <c r="XCY456" s="263"/>
      <c r="XCZ456" s="312"/>
      <c r="XDA456" s="263"/>
      <c r="XDB456" s="314"/>
      <c r="XDC456" s="314"/>
      <c r="XDD456" s="314"/>
      <c r="XDE456" s="315"/>
      <c r="XDF456" s="314"/>
      <c r="XDG456" s="314"/>
      <c r="XDH456" s="314"/>
      <c r="XDI456" s="314"/>
      <c r="XDJ456" s="314"/>
      <c r="XDK456" s="314"/>
      <c r="XDL456" s="286"/>
      <c r="XDQ456" s="314"/>
      <c r="XDR456" s="314"/>
      <c r="XDS456" s="263"/>
      <c r="XDT456" s="312"/>
      <c r="XDU456" s="263"/>
      <c r="XDV456" s="314"/>
      <c r="XDW456" s="314"/>
      <c r="XDX456" s="314"/>
      <c r="XDY456" s="315"/>
      <c r="XDZ456" s="314"/>
      <c r="XEA456" s="314"/>
      <c r="XEB456" s="314"/>
      <c r="XEC456" s="314"/>
      <c r="XED456" s="314"/>
      <c r="XEE456" s="286"/>
      <c r="XEK456" s="314"/>
      <c r="XEL456" s="314"/>
      <c r="XEM456" s="263"/>
      <c r="XEN456" s="312"/>
      <c r="XEO456" s="263"/>
      <c r="XEP456" s="314"/>
      <c r="XEQ456" s="314"/>
      <c r="XER456" s="314"/>
      <c r="XES456" s="315"/>
      <c r="XET456" s="314"/>
      <c r="XEU456" s="314"/>
      <c r="XEV456" s="314"/>
      <c r="XEW456" s="314"/>
      <c r="XEX456" s="314"/>
    </row>
    <row r="457" spans="1:53 16265:16378" ht="40.5" hidden="1" customHeight="1" x14ac:dyDescent="0.2">
      <c r="A457" s="362"/>
      <c r="B457" s="363"/>
      <c r="C457" s="356"/>
      <c r="D457" s="359"/>
      <c r="E457" s="356"/>
      <c r="F457" s="364"/>
      <c r="G457" s="275"/>
      <c r="H457" s="275"/>
      <c r="I457" s="161"/>
      <c r="J457" s="364"/>
      <c r="K457" s="363"/>
      <c r="L457" s="363"/>
      <c r="M457" s="363"/>
      <c r="N457" s="364"/>
      <c r="O457" s="365"/>
      <c r="P457" s="364"/>
      <c r="Q457" s="365"/>
      <c r="R457" s="365"/>
      <c r="S457" s="162"/>
      <c r="T457" s="334">
        <f t="shared" si="1816"/>
        <v>0</v>
      </c>
      <c r="U457" s="356"/>
      <c r="V457" s="356"/>
      <c r="W457" s="162"/>
      <c r="X457" s="364"/>
      <c r="Y457" s="368"/>
      <c r="Z457" s="335">
        <f t="shared" si="1818"/>
        <v>0</v>
      </c>
      <c r="AA457" s="275"/>
      <c r="AB457" s="275"/>
      <c r="AC457" s="368"/>
      <c r="AD457" s="356"/>
      <c r="AE457" s="336">
        <f t="shared" si="1821"/>
        <v>0</v>
      </c>
      <c r="AF457" s="275"/>
      <c r="AG457" s="162"/>
      <c r="AH457" s="368"/>
      <c r="AI457" s="356"/>
      <c r="AJ457" s="336">
        <f t="shared" si="1824"/>
        <v>0</v>
      </c>
      <c r="AK457" s="275"/>
      <c r="AL457" s="275"/>
      <c r="AM457" s="368"/>
      <c r="AN457" s="356"/>
      <c r="AO457" s="336">
        <f t="shared" si="1692"/>
        <v>0</v>
      </c>
      <c r="AP457" s="275"/>
      <c r="AQ457" s="356"/>
      <c r="AR457" s="356"/>
      <c r="AS457" s="357"/>
      <c r="AT457" s="358"/>
      <c r="AU457" s="363"/>
      <c r="AV457" s="363"/>
      <c r="AW457" s="275" t="s">
        <v>90</v>
      </c>
      <c r="AX457" s="275"/>
      <c r="AY457" s="159"/>
      <c r="AZ457" s="159"/>
      <c r="BA457" s="344"/>
      <c r="XAO457" s="314"/>
      <c r="XAP457" s="314"/>
      <c r="XAQ457" s="263"/>
      <c r="XAR457" s="312"/>
      <c r="XAS457" s="263"/>
      <c r="XAT457" s="314"/>
      <c r="XAU457" s="314"/>
      <c r="XAV457" s="314"/>
      <c r="XAW457" s="315"/>
      <c r="XAX457" s="314"/>
      <c r="XAY457" s="314"/>
      <c r="XAZ457" s="314"/>
      <c r="XBA457" s="314"/>
      <c r="XBB457" s="314"/>
      <c r="XBC457" s="314"/>
      <c r="XBD457" s="281"/>
      <c r="XBE457" s="316"/>
      <c r="XBF457" s="317"/>
      <c r="XBG457" s="314"/>
      <c r="XBH457" s="314"/>
      <c r="XBI457" s="314"/>
      <c r="XBJ457" s="314"/>
      <c r="XBK457" s="263"/>
      <c r="XBL457" s="312"/>
      <c r="XBM457" s="263"/>
      <c r="XBN457" s="314"/>
      <c r="XBO457" s="314"/>
      <c r="XBP457" s="314"/>
      <c r="XBQ457" s="315"/>
      <c r="XBR457" s="314"/>
      <c r="XBS457" s="314"/>
      <c r="XBT457" s="314"/>
      <c r="XBU457" s="314"/>
      <c r="XBV457" s="314"/>
      <c r="XBW457" s="281"/>
      <c r="XBX457" s="317"/>
      <c r="XBY457" s="314"/>
      <c r="XBZ457" s="314"/>
      <c r="XCA457" s="318"/>
      <c r="XCB457" s="312"/>
      <c r="XCC457" s="314"/>
      <c r="XCD457" s="314"/>
      <c r="XCE457" s="263"/>
      <c r="XCF457" s="312"/>
      <c r="XCG457" s="263"/>
      <c r="XCH457" s="314"/>
      <c r="XCI457" s="314"/>
      <c r="XCJ457" s="314"/>
      <c r="XCK457" s="315"/>
      <c r="XCL457" s="314"/>
      <c r="XCM457" s="314"/>
      <c r="XCN457" s="314"/>
      <c r="XCO457" s="314"/>
      <c r="XCP457" s="314"/>
      <c r="XCQ457" s="317"/>
      <c r="XCR457" s="314"/>
      <c r="XCS457" s="318"/>
      <c r="XCT457" s="286"/>
      <c r="XCW457" s="314"/>
      <c r="XCX457" s="314"/>
      <c r="XCY457" s="263"/>
      <c r="XCZ457" s="312"/>
      <c r="XDA457" s="263"/>
      <c r="XDB457" s="314"/>
      <c r="XDC457" s="314"/>
      <c r="XDD457" s="314"/>
      <c r="XDE457" s="315"/>
      <c r="XDF457" s="314"/>
      <c r="XDG457" s="314"/>
      <c r="XDH457" s="314"/>
      <c r="XDI457" s="314"/>
      <c r="XDJ457" s="314"/>
      <c r="XDK457" s="314"/>
      <c r="XDL457" s="286"/>
      <c r="XDQ457" s="314"/>
      <c r="XDR457" s="314"/>
      <c r="XDS457" s="263"/>
      <c r="XDT457" s="312"/>
      <c r="XDU457" s="263"/>
      <c r="XDV457" s="314"/>
      <c r="XDW457" s="314"/>
      <c r="XDX457" s="314"/>
      <c r="XDY457" s="315"/>
      <c r="XDZ457" s="314"/>
      <c r="XEA457" s="314"/>
      <c r="XEB457" s="314"/>
      <c r="XEC457" s="314"/>
      <c r="XED457" s="314"/>
      <c r="XEE457" s="286"/>
      <c r="XEK457" s="314"/>
      <c r="XEL457" s="314"/>
      <c r="XEM457" s="263"/>
      <c r="XEN457" s="312"/>
      <c r="XEO457" s="263"/>
      <c r="XEP457" s="314"/>
      <c r="XEQ457" s="314"/>
      <c r="XER457" s="314"/>
      <c r="XES457" s="315"/>
      <c r="XET457" s="314"/>
      <c r="XEU457" s="314"/>
      <c r="XEV457" s="314"/>
      <c r="XEW457" s="314"/>
      <c r="XEX457" s="314"/>
    </row>
    <row r="458" spans="1:53 16265:16378" ht="40.5" customHeight="1" x14ac:dyDescent="0.2">
      <c r="A458" s="362">
        <v>150</v>
      </c>
      <c r="B458" s="363" t="s">
        <v>186</v>
      </c>
      <c r="C458" s="356" t="str">
        <f>+VLOOKUP(B458,$A$770:$B$812,2,0)</f>
        <v>CARLOS FERNANDO CASTAÑO MONTOYA</v>
      </c>
      <c r="D458" s="359" t="s">
        <v>166</v>
      </c>
      <c r="E458" s="356" t="str">
        <f>IF(D458=$D$740,$E$740,IF(D458=$D$741,$E$741,IF(D458=$D$742,$E$742,IF(D458=$D$743,$E$743,IF(D458=$D$744,$E$744,IF(D458=$D$745,$E$745,IF(D458=$D$746,$E$746,IF(D458=$D$747,$E$747,IF(D458=$D$748,$E$748,IF(D458=$D$749,$E$749,IF(D458=VICERRECTORÍA_ACADÉMICA_,$BF$740,IF(D458=_VICERRECTORÍA_INVESTIGACIONES_INNOVACIÓN_Y_EXTENSIÓN_,$BF$741,IF(D458=PLANEACIÓN_,$BF$742,IF(D458=VICERRECTORÍA_ADMINISTRATIVA_FINANCIERA_,$BF$743,IF(D458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8" s="364" t="s">
        <v>276</v>
      </c>
      <c r="G458" s="275" t="s">
        <v>271</v>
      </c>
      <c r="H458" s="275" t="s">
        <v>34</v>
      </c>
      <c r="I458" s="162" t="s">
        <v>2156</v>
      </c>
      <c r="J458" s="364" t="s">
        <v>112</v>
      </c>
      <c r="K458" s="364" t="s">
        <v>2157</v>
      </c>
      <c r="L458" s="364" t="s">
        <v>2158</v>
      </c>
      <c r="M458" s="364" t="s">
        <v>2159</v>
      </c>
      <c r="N458" s="364" t="s">
        <v>151</v>
      </c>
      <c r="O458" s="365">
        <f>IF(N458="ALTA",5,IF(N458="MEDIO ALTA",4,IF(N458="MEDIA",3,IF(N458="MEDIO BAJA",2,IF(N458="BAJA",1,0)))))</f>
        <v>2</v>
      </c>
      <c r="P458" s="364" t="s">
        <v>142</v>
      </c>
      <c r="Q458" s="365">
        <f>IF(P458="ALTO",5,IF(P458="MEDIO ALTO",4,IF(P458="MEDIO",3,IF(P458="MEDIO BAJO",2,IF(P458="BAJO",1,0)))))</f>
        <v>1</v>
      </c>
      <c r="R458" s="365">
        <f>Q458*O458</f>
        <v>2</v>
      </c>
      <c r="S458" s="162" t="s">
        <v>327</v>
      </c>
      <c r="T458" s="334">
        <f t="shared" si="1816"/>
        <v>1</v>
      </c>
      <c r="U458" s="356">
        <f t="shared" si="1902"/>
        <v>2</v>
      </c>
      <c r="V458" s="356">
        <f t="shared" si="1890"/>
        <v>1.2</v>
      </c>
      <c r="W458" s="275" t="s">
        <v>2160</v>
      </c>
      <c r="X458" s="364">
        <f>IF(S458="No_existen",5*$X$10,Y458*$X$10)</f>
        <v>0.15000000000000002</v>
      </c>
      <c r="Y458" s="368">
        <f t="shared" ref="Y458" si="1936">ROUND(AVERAGEIF(Z458:Z460,"&gt;0"),0)</f>
        <v>3</v>
      </c>
      <c r="Z458" s="335">
        <f t="shared" si="1818"/>
        <v>2</v>
      </c>
      <c r="AA458" s="275" t="s">
        <v>331</v>
      </c>
      <c r="AB458" s="275"/>
      <c r="AC458" s="368">
        <f t="shared" ref="AC458" si="1937">IF(S458="No_existen",5*$AC$10,AD458*$AC$10)</f>
        <v>0.15</v>
      </c>
      <c r="AD458" s="356">
        <f t="shared" ref="AD458" si="1938">ROUND(AVERAGEIF(AE458:AE460,"&gt;0"),0)</f>
        <v>1</v>
      </c>
      <c r="AE458" s="336">
        <f t="shared" si="1821"/>
        <v>1</v>
      </c>
      <c r="AF458" s="275" t="s">
        <v>307</v>
      </c>
      <c r="AG458" s="275" t="s">
        <v>2161</v>
      </c>
      <c r="AH458" s="368">
        <f t="shared" ref="AH458" si="1939">IF(S458="No_existen",5*$AH$10,AI458*$AH$10)</f>
        <v>0.1</v>
      </c>
      <c r="AI458" s="356">
        <f t="shared" ref="AI458" si="1940">ROUND(AVERAGEIF(AJ458:AJ460,"&gt;0"),0)</f>
        <v>1</v>
      </c>
      <c r="AJ458" s="336">
        <f t="shared" si="1824"/>
        <v>1</v>
      </c>
      <c r="AK458" s="275" t="s">
        <v>304</v>
      </c>
      <c r="AL458" s="275" t="s">
        <v>318</v>
      </c>
      <c r="AM458" s="368">
        <f t="shared" ref="AM458" si="1941">IF(S458="No_existen",5*$AM$10,AN458*$AM$10)</f>
        <v>0.1</v>
      </c>
      <c r="AN458" s="356">
        <f t="shared" ref="AN458" si="1942">ROUND(AVERAGEIF(AO458:AO460,"&gt;0"),0)</f>
        <v>1</v>
      </c>
      <c r="AO458" s="336">
        <f t="shared" si="1692"/>
        <v>1</v>
      </c>
      <c r="AP458" s="275" t="s">
        <v>592</v>
      </c>
      <c r="AQ458" s="356">
        <f t="shared" ref="AQ458" si="1943">ROUND(AVERAGE(U458,Y458,AD458,AI458,AN458),0)</f>
        <v>2</v>
      </c>
      <c r="AR458" s="356" t="str">
        <f t="shared" ref="AR458" si="1944">IF(AQ458&lt;1.5,"FUERTE",IF(AND(AQ458&gt;=1.5,AQ458&lt;2.5),"ACEPTABLE",IF(AQ458&gt;=5,"INEXISTENTE","DÉBIL")))</f>
        <v>ACEPTABLE</v>
      </c>
      <c r="AS458" s="357">
        <f t="shared" ref="AS458" si="1945">IF(R458=0,0,ROUND((R458*AQ458),0))</f>
        <v>4</v>
      </c>
      <c r="AT458" s="358" t="str">
        <f t="shared" ref="AT458" si="1946">IF(AS458&gt;=36,"GRAVE", IF(AS458&lt;=10, "LEVE", "MODERADO"))</f>
        <v>LEVE</v>
      </c>
      <c r="AU458" s="366" t="s">
        <v>2162</v>
      </c>
      <c r="AV458" s="366">
        <v>2</v>
      </c>
      <c r="AW458" s="275" t="s">
        <v>90</v>
      </c>
      <c r="AX458" s="275"/>
      <c r="AY458" s="159"/>
      <c r="AZ458" s="159"/>
      <c r="BA458" s="344"/>
      <c r="XAO458" s="314"/>
      <c r="XAP458" s="314"/>
      <c r="XAQ458" s="263"/>
      <c r="XAR458" s="312"/>
      <c r="XAS458" s="263"/>
      <c r="XAT458" s="314"/>
      <c r="XAU458" s="314"/>
      <c r="XAV458" s="314"/>
      <c r="XAW458" s="315"/>
      <c r="XAX458" s="314"/>
      <c r="XAY458" s="314"/>
      <c r="XAZ458" s="314"/>
      <c r="XBA458" s="314"/>
      <c r="XBB458" s="314"/>
      <c r="XBC458" s="314"/>
      <c r="XBD458" s="281"/>
      <c r="XBE458" s="316"/>
      <c r="XBF458" s="317"/>
      <c r="XBG458" s="314"/>
      <c r="XBH458" s="314"/>
      <c r="XBI458" s="314"/>
      <c r="XBJ458" s="314"/>
      <c r="XBK458" s="263"/>
      <c r="XBL458" s="312"/>
      <c r="XBM458" s="263"/>
      <c r="XBN458" s="314"/>
      <c r="XBO458" s="314"/>
      <c r="XBP458" s="314"/>
      <c r="XBQ458" s="315"/>
      <c r="XBR458" s="314"/>
      <c r="XBS458" s="314"/>
      <c r="XBT458" s="314"/>
      <c r="XBU458" s="314"/>
      <c r="XBV458" s="314"/>
      <c r="XBW458" s="281"/>
      <c r="XBX458" s="317"/>
      <c r="XBY458" s="314"/>
      <c r="XBZ458" s="314"/>
      <c r="XCA458" s="318"/>
      <c r="XCB458" s="312"/>
      <c r="XCC458" s="314"/>
      <c r="XCD458" s="314"/>
      <c r="XCE458" s="263"/>
      <c r="XCF458" s="312"/>
      <c r="XCG458" s="263"/>
      <c r="XCH458" s="314"/>
      <c r="XCI458" s="314"/>
      <c r="XCJ458" s="314"/>
      <c r="XCK458" s="315"/>
      <c r="XCL458" s="314"/>
      <c r="XCM458" s="314"/>
      <c r="XCN458" s="314"/>
      <c r="XCO458" s="314"/>
      <c r="XCP458" s="314"/>
      <c r="XCQ458" s="317"/>
      <c r="XCR458" s="314"/>
      <c r="XCS458" s="318"/>
      <c r="XCT458" s="286"/>
      <c r="XCW458" s="314"/>
      <c r="XCX458" s="314"/>
      <c r="XCY458" s="263"/>
      <c r="XCZ458" s="312"/>
      <c r="XDA458" s="263"/>
      <c r="XDB458" s="314"/>
      <c r="XDC458" s="314"/>
      <c r="XDD458" s="314"/>
      <c r="XDE458" s="315"/>
      <c r="XDF458" s="314"/>
      <c r="XDG458" s="314"/>
      <c r="XDH458" s="314"/>
      <c r="XDI458" s="314"/>
      <c r="XDJ458" s="314"/>
      <c r="XDK458" s="314"/>
      <c r="XDL458" s="286"/>
      <c r="XDQ458" s="314"/>
      <c r="XDR458" s="314"/>
      <c r="XDS458" s="263"/>
      <c r="XDT458" s="312"/>
      <c r="XDU458" s="263"/>
      <c r="XDV458" s="314"/>
      <c r="XDW458" s="314"/>
      <c r="XDX458" s="314"/>
      <c r="XDY458" s="315"/>
      <c r="XDZ458" s="314"/>
      <c r="XEA458" s="314"/>
      <c r="XEB458" s="314"/>
      <c r="XEC458" s="314"/>
      <c r="XED458" s="314"/>
      <c r="XEE458" s="286"/>
      <c r="XEK458" s="314"/>
      <c r="XEL458" s="314"/>
      <c r="XEM458" s="263"/>
      <c r="XEN458" s="312"/>
      <c r="XEO458" s="263"/>
      <c r="XEP458" s="314"/>
      <c r="XEQ458" s="314"/>
      <c r="XER458" s="314"/>
      <c r="XES458" s="315"/>
      <c r="XET458" s="314"/>
      <c r="XEU458" s="314"/>
      <c r="XEV458" s="314"/>
      <c r="XEW458" s="314"/>
      <c r="XEX458" s="314"/>
    </row>
    <row r="459" spans="1:53 16265:16378" ht="40.5" hidden="1" customHeight="1" x14ac:dyDescent="0.2">
      <c r="A459" s="362"/>
      <c r="B459" s="363"/>
      <c r="C459" s="356"/>
      <c r="D459" s="359"/>
      <c r="E459" s="356"/>
      <c r="F459" s="364"/>
      <c r="G459" s="275"/>
      <c r="H459" s="275"/>
      <c r="I459" s="162"/>
      <c r="J459" s="364"/>
      <c r="K459" s="364"/>
      <c r="L459" s="364"/>
      <c r="M459" s="364"/>
      <c r="N459" s="364"/>
      <c r="O459" s="365"/>
      <c r="P459" s="364"/>
      <c r="Q459" s="365"/>
      <c r="R459" s="365"/>
      <c r="S459" s="162" t="s">
        <v>326</v>
      </c>
      <c r="T459" s="334">
        <f t="shared" si="1816"/>
        <v>2</v>
      </c>
      <c r="U459" s="356"/>
      <c r="V459" s="356"/>
      <c r="W459" s="162" t="s">
        <v>2163</v>
      </c>
      <c r="X459" s="364"/>
      <c r="Y459" s="368"/>
      <c r="Z459" s="335">
        <f t="shared" si="1818"/>
        <v>4</v>
      </c>
      <c r="AA459" s="275" t="s">
        <v>330</v>
      </c>
      <c r="AB459" s="275"/>
      <c r="AC459" s="368"/>
      <c r="AD459" s="356"/>
      <c r="AE459" s="336">
        <f t="shared" si="1821"/>
        <v>1</v>
      </c>
      <c r="AF459" s="275" t="s">
        <v>307</v>
      </c>
      <c r="AG459" s="275" t="s">
        <v>2164</v>
      </c>
      <c r="AH459" s="368"/>
      <c r="AI459" s="356"/>
      <c r="AJ459" s="336">
        <f t="shared" si="1824"/>
        <v>1</v>
      </c>
      <c r="AK459" s="275" t="s">
        <v>304</v>
      </c>
      <c r="AL459" s="275" t="s">
        <v>312</v>
      </c>
      <c r="AM459" s="368"/>
      <c r="AN459" s="356"/>
      <c r="AO459" s="336">
        <f t="shared" si="1692"/>
        <v>1</v>
      </c>
      <c r="AP459" s="275" t="s">
        <v>592</v>
      </c>
      <c r="AQ459" s="356"/>
      <c r="AR459" s="356"/>
      <c r="AS459" s="357"/>
      <c r="AT459" s="358"/>
      <c r="AU459" s="366"/>
      <c r="AV459" s="366"/>
      <c r="AW459" s="275" t="s">
        <v>90</v>
      </c>
      <c r="AX459" s="275"/>
      <c r="AY459" s="159"/>
      <c r="AZ459" s="159"/>
      <c r="BA459" s="344"/>
      <c r="XAO459" s="314"/>
      <c r="XAP459" s="314"/>
      <c r="XAQ459" s="263"/>
      <c r="XAR459" s="312"/>
      <c r="XAS459" s="263"/>
      <c r="XAT459" s="314"/>
      <c r="XAU459" s="314"/>
      <c r="XAV459" s="314"/>
      <c r="XAW459" s="315"/>
      <c r="XAX459" s="314"/>
      <c r="XAY459" s="314"/>
      <c r="XAZ459" s="314"/>
      <c r="XBA459" s="314"/>
      <c r="XBB459" s="314"/>
      <c r="XBC459" s="314"/>
      <c r="XBD459" s="281"/>
      <c r="XBE459" s="316"/>
      <c r="XBF459" s="317"/>
      <c r="XBG459" s="314"/>
      <c r="XBH459" s="314"/>
      <c r="XBI459" s="314"/>
      <c r="XBJ459" s="314"/>
      <c r="XBK459" s="263"/>
      <c r="XBL459" s="312"/>
      <c r="XBM459" s="263"/>
      <c r="XBN459" s="314"/>
      <c r="XBO459" s="314"/>
      <c r="XBP459" s="314"/>
      <c r="XBQ459" s="315"/>
      <c r="XBR459" s="314"/>
      <c r="XBS459" s="314"/>
      <c r="XBT459" s="314"/>
      <c r="XBU459" s="314"/>
      <c r="XBV459" s="314"/>
      <c r="XBW459" s="281"/>
      <c r="XBX459" s="317"/>
      <c r="XBY459" s="314"/>
      <c r="XBZ459" s="314"/>
      <c r="XCA459" s="318"/>
      <c r="XCB459" s="312"/>
      <c r="XCC459" s="314"/>
      <c r="XCD459" s="314"/>
      <c r="XCE459" s="263"/>
      <c r="XCF459" s="312"/>
      <c r="XCG459" s="263"/>
      <c r="XCH459" s="314"/>
      <c r="XCI459" s="314"/>
      <c r="XCJ459" s="314"/>
      <c r="XCK459" s="315"/>
      <c r="XCL459" s="314"/>
      <c r="XCM459" s="314"/>
      <c r="XCN459" s="314"/>
      <c r="XCO459" s="314"/>
      <c r="XCP459" s="314"/>
      <c r="XCQ459" s="317"/>
      <c r="XCR459" s="314"/>
      <c r="XCS459" s="318"/>
      <c r="XCT459" s="286"/>
      <c r="XCW459" s="314"/>
      <c r="XCX459" s="314"/>
      <c r="XCY459" s="263"/>
      <c r="XCZ459" s="312"/>
      <c r="XDA459" s="263"/>
      <c r="XDB459" s="314"/>
      <c r="XDC459" s="314"/>
      <c r="XDD459" s="314"/>
      <c r="XDE459" s="315"/>
      <c r="XDF459" s="314"/>
      <c r="XDG459" s="314"/>
      <c r="XDH459" s="314"/>
      <c r="XDI459" s="314"/>
      <c r="XDJ459" s="314"/>
      <c r="XDK459" s="314"/>
      <c r="XDL459" s="286"/>
      <c r="XDQ459" s="314"/>
      <c r="XDR459" s="314"/>
      <c r="XDS459" s="263"/>
      <c r="XDT459" s="312"/>
      <c r="XDU459" s="263"/>
      <c r="XDV459" s="314"/>
      <c r="XDW459" s="314"/>
      <c r="XDX459" s="314"/>
      <c r="XDY459" s="315"/>
      <c r="XDZ459" s="314"/>
      <c r="XEA459" s="314"/>
      <c r="XEB459" s="314"/>
      <c r="XEC459" s="314"/>
      <c r="XED459" s="314"/>
      <c r="XEE459" s="286"/>
      <c r="XEK459" s="314"/>
      <c r="XEL459" s="314"/>
      <c r="XEM459" s="263"/>
      <c r="XEN459" s="312"/>
      <c r="XEO459" s="263"/>
      <c r="XEP459" s="314"/>
      <c r="XEQ459" s="314"/>
      <c r="XER459" s="314"/>
      <c r="XES459" s="315"/>
      <c r="XET459" s="314"/>
      <c r="XEU459" s="314"/>
      <c r="XEV459" s="314"/>
      <c r="XEW459" s="314"/>
      <c r="XEX459" s="314"/>
    </row>
    <row r="460" spans="1:53 16265:16378" ht="40.5" hidden="1" customHeight="1" x14ac:dyDescent="0.2">
      <c r="A460" s="362"/>
      <c r="B460" s="363"/>
      <c r="C460" s="356"/>
      <c r="D460" s="359"/>
      <c r="E460" s="356"/>
      <c r="F460" s="364"/>
      <c r="G460" s="275"/>
      <c r="H460" s="275"/>
      <c r="I460" s="162"/>
      <c r="J460" s="364"/>
      <c r="K460" s="364"/>
      <c r="L460" s="364"/>
      <c r="M460" s="364"/>
      <c r="N460" s="364"/>
      <c r="O460" s="365"/>
      <c r="P460" s="364"/>
      <c r="Q460" s="365"/>
      <c r="R460" s="365"/>
      <c r="S460" s="162"/>
      <c r="T460" s="334">
        <f t="shared" ref="T460:T523" si="1947">IF(S460=$S$826,1,IF(S460=$S$822,5,IF(S460=$S$823,4,IF(S460=$S$824,3,IF(S460=$S$825,2,0)))))</f>
        <v>0</v>
      </c>
      <c r="U460" s="356"/>
      <c r="V460" s="356"/>
      <c r="W460" s="162"/>
      <c r="X460" s="364"/>
      <c r="Y460" s="368"/>
      <c r="Z460" s="335">
        <f t="shared" ref="Z460:Z523" si="1948">IF(AA460=$AA$824,1,IF(AA460=$AA$823,2,IF(AA460=$AA$822,4,IF(S460="No_existen",5,0))))</f>
        <v>0</v>
      </c>
      <c r="AA460" s="275"/>
      <c r="AB460" s="275"/>
      <c r="AC460" s="368"/>
      <c r="AD460" s="356"/>
      <c r="AE460" s="336">
        <f t="shared" ref="AE460:AE523" si="1949">IF(AF460=$AG$823,1,IF(AF460=$AG$822,4,IF(S460="No_existen",5,0)))</f>
        <v>0</v>
      </c>
      <c r="AF460" s="275"/>
      <c r="AG460" s="275"/>
      <c r="AH460" s="368"/>
      <c r="AI460" s="356"/>
      <c r="AJ460" s="336">
        <f t="shared" ref="AJ460:AJ523" si="1950">IF(AK460=$AK$822,1,IF(AK460=$AK$823,4,IF(S460="No_existen",5,0)))</f>
        <v>0</v>
      </c>
      <c r="AK460" s="275"/>
      <c r="AL460" s="275"/>
      <c r="AM460" s="368"/>
      <c r="AN460" s="356"/>
      <c r="AO460" s="336">
        <f t="shared" ref="AO460:AO523" si="1951">IF(AP460="Preventivo",1,IF(AP460="Detectivo",4, IF(S460="No_existen",5,0)))</f>
        <v>0</v>
      </c>
      <c r="AP460" s="275"/>
      <c r="AQ460" s="356"/>
      <c r="AR460" s="356"/>
      <c r="AS460" s="357"/>
      <c r="AT460" s="358"/>
      <c r="AU460" s="366"/>
      <c r="AV460" s="366"/>
      <c r="AW460" s="275" t="s">
        <v>90</v>
      </c>
      <c r="AX460" s="275"/>
      <c r="AY460" s="159"/>
      <c r="AZ460" s="159"/>
      <c r="BA460" s="344"/>
      <c r="XAO460" s="314"/>
      <c r="XAP460" s="314"/>
      <c r="XAQ460" s="263"/>
      <c r="XAR460" s="312"/>
      <c r="XAS460" s="263"/>
      <c r="XAT460" s="314"/>
      <c r="XAU460" s="314"/>
      <c r="XAV460" s="314"/>
      <c r="XAW460" s="315"/>
      <c r="XAX460" s="314"/>
      <c r="XAY460" s="314"/>
      <c r="XAZ460" s="314"/>
      <c r="XBA460" s="314"/>
      <c r="XBB460" s="314"/>
      <c r="XBC460" s="314"/>
      <c r="XBD460" s="281"/>
      <c r="XBE460" s="316"/>
      <c r="XBF460" s="317"/>
      <c r="XBG460" s="314"/>
      <c r="XBH460" s="314"/>
      <c r="XBI460" s="314"/>
      <c r="XBJ460" s="314"/>
      <c r="XBK460" s="263"/>
      <c r="XBL460" s="312"/>
      <c r="XBM460" s="263"/>
      <c r="XBN460" s="314"/>
      <c r="XBO460" s="314"/>
      <c r="XBP460" s="314"/>
      <c r="XBQ460" s="315"/>
      <c r="XBR460" s="314"/>
      <c r="XBS460" s="314"/>
      <c r="XBT460" s="314"/>
      <c r="XBU460" s="314"/>
      <c r="XBV460" s="314"/>
      <c r="XBW460" s="281"/>
      <c r="XBX460" s="317"/>
      <c r="XBY460" s="314"/>
      <c r="XBZ460" s="314"/>
      <c r="XCA460" s="318"/>
      <c r="XCB460" s="312"/>
      <c r="XCC460" s="314"/>
      <c r="XCD460" s="314"/>
      <c r="XCE460" s="263"/>
      <c r="XCF460" s="312"/>
      <c r="XCG460" s="263"/>
      <c r="XCH460" s="314"/>
      <c r="XCI460" s="314"/>
      <c r="XCJ460" s="314"/>
      <c r="XCK460" s="315"/>
      <c r="XCL460" s="314"/>
      <c r="XCM460" s="314"/>
      <c r="XCN460" s="314"/>
      <c r="XCO460" s="314"/>
      <c r="XCP460" s="314"/>
      <c r="XCQ460" s="317"/>
      <c r="XCR460" s="314"/>
      <c r="XCS460" s="318"/>
      <c r="XCT460" s="286"/>
      <c r="XCW460" s="314"/>
      <c r="XCX460" s="314"/>
      <c r="XCY460" s="263"/>
      <c r="XCZ460" s="312"/>
      <c r="XDA460" s="263"/>
      <c r="XDB460" s="314"/>
      <c r="XDC460" s="314"/>
      <c r="XDD460" s="314"/>
      <c r="XDE460" s="315"/>
      <c r="XDF460" s="314"/>
      <c r="XDG460" s="314"/>
      <c r="XDH460" s="314"/>
      <c r="XDI460" s="314"/>
      <c r="XDJ460" s="314"/>
      <c r="XDK460" s="314"/>
      <c r="XDL460" s="286"/>
      <c r="XDQ460" s="314"/>
      <c r="XDR460" s="314"/>
      <c r="XDS460" s="263"/>
      <c r="XDT460" s="312"/>
      <c r="XDU460" s="263"/>
      <c r="XDV460" s="314"/>
      <c r="XDW460" s="314"/>
      <c r="XDX460" s="314"/>
      <c r="XDY460" s="315"/>
      <c r="XDZ460" s="314"/>
      <c r="XEA460" s="314"/>
      <c r="XEB460" s="314"/>
      <c r="XEC460" s="314"/>
      <c r="XED460" s="314"/>
      <c r="XEE460" s="286"/>
      <c r="XEK460" s="314"/>
      <c r="XEL460" s="314"/>
      <c r="XEM460" s="263"/>
      <c r="XEN460" s="312"/>
      <c r="XEO460" s="263"/>
      <c r="XEP460" s="314"/>
      <c r="XEQ460" s="314"/>
      <c r="XER460" s="314"/>
      <c r="XES460" s="315"/>
      <c r="XET460" s="314"/>
      <c r="XEU460" s="314"/>
      <c r="XEV460" s="314"/>
      <c r="XEW460" s="314"/>
      <c r="XEX460" s="314"/>
    </row>
    <row r="461" spans="1:53 16265:16378" ht="40.5" customHeight="1" x14ac:dyDescent="0.2">
      <c r="A461" s="362">
        <v>151</v>
      </c>
      <c r="B461" s="363" t="s">
        <v>186</v>
      </c>
      <c r="C461" s="356" t="str">
        <f>+VLOOKUP(B461,$A$770:$B$812,2,0)</f>
        <v>CARLOS FERNANDO CASTAÑO MONTOYA</v>
      </c>
      <c r="D461" s="359" t="s">
        <v>166</v>
      </c>
      <c r="E461" s="356" t="str">
        <f>IF(D461=$D$740,$E$740,IF(D461=$D$741,$E$741,IF(D461=$D$742,$E$742,IF(D461=$D$743,$E$743,IF(D461=$D$744,$E$744,IF(D461=$D$745,$E$745,IF(D461=$D$746,$E$746,IF(D461=$D$747,$E$747,IF(D461=$D$748,$E$748,IF(D461=$D$749,$E$749,IF(D461=VICERRECTORÍA_ACADÉMICA_,$BF$740,IF(D461=_VICERRECTORÍA_INVESTIGACIONES_INNOVACIÓN_Y_EXTENSIÓN_,$BF$741,IF(D461=PLANEACIÓN_,$BF$742,IF(D461=VICERRECTORÍA_ADMINISTRATIVA_FINANCIERA_,$BF$743,IF(D461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1" s="364" t="s">
        <v>275</v>
      </c>
      <c r="G461" s="275" t="s">
        <v>271</v>
      </c>
      <c r="H461" s="275" t="s">
        <v>37</v>
      </c>
      <c r="I461" s="161" t="s">
        <v>2165</v>
      </c>
      <c r="J461" s="364" t="s">
        <v>110</v>
      </c>
      <c r="K461" s="363" t="s">
        <v>2166</v>
      </c>
      <c r="L461" s="363" t="s">
        <v>2167</v>
      </c>
      <c r="M461" s="363" t="s">
        <v>2168</v>
      </c>
      <c r="N461" s="364" t="s">
        <v>128</v>
      </c>
      <c r="O461" s="365">
        <f t="shared" ref="O461" si="1952">IF(N461="ALTA",5,IF(N461="MEDIO ALTA",4,IF(N461="MEDIA",3,IF(N461="MEDIO BAJA",2,IF(N461="BAJA",1,0)))))</f>
        <v>1</v>
      </c>
      <c r="P461" s="364" t="s">
        <v>140</v>
      </c>
      <c r="Q461" s="365">
        <f t="shared" ref="Q461:Q467" si="1953">IF(P461="ALTO",5,IF(P461="MEDIO ALTO",4,IF(P461="MEDIO",3,IF(P461="MEDIO BAJO",2,IF(P461="BAJO",1,0)))))</f>
        <v>5</v>
      </c>
      <c r="R461" s="365">
        <f>Q461*O461</f>
        <v>5</v>
      </c>
      <c r="S461" s="162" t="s">
        <v>327</v>
      </c>
      <c r="T461" s="334">
        <f t="shared" si="1947"/>
        <v>1</v>
      </c>
      <c r="U461" s="356">
        <f t="shared" si="1902"/>
        <v>1</v>
      </c>
      <c r="V461" s="356">
        <f t="shared" si="1890"/>
        <v>0.6</v>
      </c>
      <c r="W461" s="275" t="s">
        <v>2169</v>
      </c>
      <c r="X461" s="364">
        <f>IF(S461="No_existen",5*$X$10,Y461*$X$10)</f>
        <v>0.05</v>
      </c>
      <c r="Y461" s="368">
        <f t="shared" ref="Y461" si="1954">ROUND(AVERAGEIF(Z461:Z463,"&gt;0"),0)</f>
        <v>1</v>
      </c>
      <c r="Z461" s="335">
        <f t="shared" si="1948"/>
        <v>2</v>
      </c>
      <c r="AA461" s="275" t="s">
        <v>331</v>
      </c>
      <c r="AB461" s="275"/>
      <c r="AC461" s="368">
        <f t="shared" ref="AC461" si="1955">IF(S461="No_existen",5*$AC$10,AD461*$AC$10)</f>
        <v>0.15</v>
      </c>
      <c r="AD461" s="356">
        <f t="shared" ref="AD461" si="1956">ROUND(AVERAGEIF(AE461:AE463,"&gt;0"),0)</f>
        <v>1</v>
      </c>
      <c r="AE461" s="336">
        <f t="shared" si="1949"/>
        <v>1</v>
      </c>
      <c r="AF461" s="275" t="s">
        <v>307</v>
      </c>
      <c r="AG461" s="275" t="s">
        <v>2170</v>
      </c>
      <c r="AH461" s="368">
        <f t="shared" ref="AH461" si="1957">IF(S461="No_existen",5*$AH$10,AI461*$AH$10)</f>
        <v>0.1</v>
      </c>
      <c r="AI461" s="356">
        <f t="shared" ref="AI461" si="1958">ROUND(AVERAGEIF(AJ461:AJ463,"&gt;0"),0)</f>
        <v>1</v>
      </c>
      <c r="AJ461" s="336">
        <f t="shared" si="1950"/>
        <v>1</v>
      </c>
      <c r="AK461" s="275" t="s">
        <v>304</v>
      </c>
      <c r="AL461" s="275" t="s">
        <v>311</v>
      </c>
      <c r="AM461" s="368">
        <f t="shared" ref="AM461" si="1959">IF(S461="No_existen",5*$AM$10,AN461*$AM$10)</f>
        <v>0.1</v>
      </c>
      <c r="AN461" s="356">
        <f t="shared" ref="AN461" si="1960">ROUND(AVERAGEIF(AO461:AO463,"&gt;0"),0)</f>
        <v>1</v>
      </c>
      <c r="AO461" s="336">
        <f t="shared" si="1951"/>
        <v>1</v>
      </c>
      <c r="AP461" s="275" t="s">
        <v>592</v>
      </c>
      <c r="AQ461" s="356">
        <f t="shared" ref="AQ461" si="1961">ROUND(AVERAGE(U461,Y461,AD461,AI461,AN461),0)</f>
        <v>1</v>
      </c>
      <c r="AR461" s="356" t="str">
        <f t="shared" ref="AR461" si="1962">IF(AQ461&lt;1.5,"FUERTE",IF(AND(AQ461&gt;=1.5,AQ461&lt;2.5),"ACEPTABLE",IF(AQ461&gt;=5,"INEXISTENTE","DÉBIL")))</f>
        <v>FUERTE</v>
      </c>
      <c r="AS461" s="357">
        <f t="shared" ref="AS461" si="1963">IF(R461=0,0,ROUND((R461*AQ461),0))</f>
        <v>5</v>
      </c>
      <c r="AT461" s="358" t="str">
        <f t="shared" ref="AT461" si="1964">IF(AS461&gt;=36,"GRAVE", IF(AS461&lt;=10, "LEVE", "MODERADO"))</f>
        <v>LEVE</v>
      </c>
      <c r="AU461" s="363" t="s">
        <v>2171</v>
      </c>
      <c r="AV461" s="371">
        <v>0</v>
      </c>
      <c r="AW461" s="275" t="s">
        <v>90</v>
      </c>
      <c r="AX461" s="275"/>
      <c r="AY461" s="159"/>
      <c r="AZ461" s="159"/>
      <c r="BA461" s="344"/>
      <c r="XAO461" s="314"/>
      <c r="XAP461" s="314"/>
      <c r="XAQ461" s="263"/>
      <c r="XAR461" s="312"/>
      <c r="XAS461" s="263"/>
      <c r="XAT461" s="314"/>
      <c r="XAU461" s="314"/>
      <c r="XAV461" s="314"/>
      <c r="XAW461" s="315"/>
      <c r="XAX461" s="314"/>
      <c r="XAY461" s="314"/>
      <c r="XAZ461" s="314"/>
      <c r="XBA461" s="314"/>
      <c r="XBB461" s="314"/>
      <c r="XBC461" s="314"/>
      <c r="XBD461" s="281"/>
      <c r="XBE461" s="316"/>
      <c r="XBF461" s="317"/>
      <c r="XBG461" s="314"/>
      <c r="XBH461" s="314"/>
      <c r="XBI461" s="314"/>
      <c r="XBJ461" s="314"/>
      <c r="XBK461" s="263"/>
      <c r="XBL461" s="312"/>
      <c r="XBM461" s="263"/>
      <c r="XBN461" s="314"/>
      <c r="XBO461" s="314"/>
      <c r="XBP461" s="314"/>
      <c r="XBQ461" s="315"/>
      <c r="XBR461" s="314"/>
      <c r="XBS461" s="314"/>
      <c r="XBT461" s="314"/>
      <c r="XBU461" s="314"/>
      <c r="XBV461" s="314"/>
      <c r="XBW461" s="281"/>
      <c r="XBX461" s="317"/>
      <c r="XBY461" s="314"/>
      <c r="XBZ461" s="314"/>
      <c r="XCA461" s="318"/>
      <c r="XCB461" s="312"/>
      <c r="XCC461" s="314"/>
      <c r="XCD461" s="314"/>
      <c r="XCE461" s="263"/>
      <c r="XCF461" s="312"/>
      <c r="XCG461" s="263"/>
      <c r="XCH461" s="314"/>
      <c r="XCI461" s="314"/>
      <c r="XCJ461" s="314"/>
      <c r="XCK461" s="315"/>
      <c r="XCL461" s="314"/>
      <c r="XCM461" s="314"/>
      <c r="XCN461" s="314"/>
      <c r="XCO461" s="314"/>
      <c r="XCP461" s="314"/>
      <c r="XCQ461" s="317"/>
      <c r="XCR461" s="314"/>
      <c r="XCS461" s="318"/>
      <c r="XCT461" s="286"/>
      <c r="XCW461" s="314"/>
      <c r="XCX461" s="314"/>
      <c r="XCY461" s="263"/>
      <c r="XCZ461" s="312"/>
      <c r="XDA461" s="263"/>
      <c r="XDB461" s="314"/>
      <c r="XDC461" s="314"/>
      <c r="XDD461" s="314"/>
      <c r="XDE461" s="315"/>
      <c r="XDF461" s="314"/>
      <c r="XDG461" s="314"/>
      <c r="XDH461" s="314"/>
      <c r="XDI461" s="314"/>
      <c r="XDJ461" s="314"/>
      <c r="XDK461" s="314"/>
      <c r="XDL461" s="286"/>
      <c r="XDQ461" s="314"/>
      <c r="XDR461" s="314"/>
      <c r="XDS461" s="263"/>
      <c r="XDT461" s="312"/>
      <c r="XDU461" s="263"/>
      <c r="XDV461" s="314"/>
      <c r="XDW461" s="314"/>
      <c r="XDX461" s="314"/>
      <c r="XDY461" s="315"/>
      <c r="XDZ461" s="314"/>
      <c r="XEA461" s="314"/>
      <c r="XEB461" s="314"/>
      <c r="XEC461" s="314"/>
      <c r="XED461" s="314"/>
      <c r="XEE461" s="286"/>
      <c r="XEK461" s="314"/>
      <c r="XEL461" s="314"/>
      <c r="XEM461" s="263"/>
      <c r="XEN461" s="312"/>
      <c r="XEO461" s="263"/>
      <c r="XEP461" s="314"/>
      <c r="XEQ461" s="314"/>
      <c r="XER461" s="314"/>
      <c r="XES461" s="315"/>
      <c r="XET461" s="314"/>
      <c r="XEU461" s="314"/>
      <c r="XEV461" s="314"/>
      <c r="XEW461" s="314"/>
      <c r="XEX461" s="314"/>
    </row>
    <row r="462" spans="1:53 16265:16378" ht="40.5" hidden="1" customHeight="1" x14ac:dyDescent="0.2">
      <c r="A462" s="362"/>
      <c r="B462" s="363"/>
      <c r="C462" s="356"/>
      <c r="D462" s="359"/>
      <c r="E462" s="356"/>
      <c r="F462" s="364"/>
      <c r="G462" s="275" t="s">
        <v>271</v>
      </c>
      <c r="H462" s="275" t="s">
        <v>34</v>
      </c>
      <c r="I462" s="161" t="s">
        <v>2172</v>
      </c>
      <c r="J462" s="364"/>
      <c r="K462" s="363"/>
      <c r="L462" s="363"/>
      <c r="M462" s="363"/>
      <c r="N462" s="364"/>
      <c r="O462" s="365"/>
      <c r="P462" s="364"/>
      <c r="Q462" s="365"/>
      <c r="R462" s="365"/>
      <c r="S462" s="162" t="s">
        <v>327</v>
      </c>
      <c r="T462" s="334">
        <f t="shared" si="1947"/>
        <v>1</v>
      </c>
      <c r="U462" s="356"/>
      <c r="V462" s="356"/>
      <c r="W462" s="275" t="s">
        <v>2173</v>
      </c>
      <c r="X462" s="364"/>
      <c r="Y462" s="368"/>
      <c r="Z462" s="335">
        <f t="shared" si="1948"/>
        <v>1</v>
      </c>
      <c r="AA462" s="275" t="s">
        <v>332</v>
      </c>
      <c r="AB462" s="275" t="s">
        <v>2174</v>
      </c>
      <c r="AC462" s="368"/>
      <c r="AD462" s="356"/>
      <c r="AE462" s="336">
        <f t="shared" si="1949"/>
        <v>1</v>
      </c>
      <c r="AF462" s="275" t="s">
        <v>307</v>
      </c>
      <c r="AG462" s="275" t="s">
        <v>2175</v>
      </c>
      <c r="AH462" s="368"/>
      <c r="AI462" s="356"/>
      <c r="AJ462" s="336">
        <f t="shared" si="1950"/>
        <v>1</v>
      </c>
      <c r="AK462" s="275" t="s">
        <v>304</v>
      </c>
      <c r="AL462" s="275" t="s">
        <v>315</v>
      </c>
      <c r="AM462" s="368"/>
      <c r="AN462" s="356"/>
      <c r="AO462" s="336">
        <f t="shared" si="1951"/>
        <v>1</v>
      </c>
      <c r="AP462" s="275" t="s">
        <v>592</v>
      </c>
      <c r="AQ462" s="356"/>
      <c r="AR462" s="356"/>
      <c r="AS462" s="357"/>
      <c r="AT462" s="358"/>
      <c r="AU462" s="363"/>
      <c r="AV462" s="371"/>
      <c r="AW462" s="275" t="s">
        <v>90</v>
      </c>
      <c r="AX462" s="275"/>
      <c r="AY462" s="159"/>
      <c r="AZ462" s="159"/>
      <c r="BA462" s="344"/>
      <c r="XAO462" s="314"/>
      <c r="XAP462" s="314"/>
      <c r="XAQ462" s="263"/>
      <c r="XAR462" s="312"/>
      <c r="XAS462" s="263"/>
      <c r="XAT462" s="314"/>
      <c r="XAU462" s="314"/>
      <c r="XAV462" s="314"/>
      <c r="XAW462" s="315"/>
      <c r="XAX462" s="314"/>
      <c r="XAY462" s="314"/>
      <c r="XAZ462" s="314"/>
      <c r="XBA462" s="314"/>
      <c r="XBB462" s="314"/>
      <c r="XBC462" s="314"/>
      <c r="XBD462" s="281"/>
      <c r="XBE462" s="316"/>
      <c r="XBF462" s="317"/>
      <c r="XBG462" s="314"/>
      <c r="XBH462" s="314"/>
      <c r="XBI462" s="314"/>
      <c r="XBJ462" s="314"/>
      <c r="XBK462" s="263"/>
      <c r="XBL462" s="312"/>
      <c r="XBM462" s="263"/>
      <c r="XBN462" s="314"/>
      <c r="XBO462" s="314"/>
      <c r="XBP462" s="314"/>
      <c r="XBQ462" s="315"/>
      <c r="XBR462" s="314"/>
      <c r="XBS462" s="314"/>
      <c r="XBT462" s="314"/>
      <c r="XBU462" s="314"/>
      <c r="XBV462" s="314"/>
      <c r="XBW462" s="281"/>
      <c r="XBX462" s="317"/>
      <c r="XBY462" s="314"/>
      <c r="XBZ462" s="314"/>
      <c r="XCA462" s="318"/>
      <c r="XCB462" s="312"/>
      <c r="XCC462" s="314"/>
      <c r="XCD462" s="314"/>
      <c r="XCE462" s="263"/>
      <c r="XCF462" s="312"/>
      <c r="XCG462" s="263"/>
      <c r="XCH462" s="314"/>
      <c r="XCI462" s="314"/>
      <c r="XCJ462" s="314"/>
      <c r="XCK462" s="315"/>
      <c r="XCL462" s="314"/>
      <c r="XCM462" s="314"/>
      <c r="XCN462" s="314"/>
      <c r="XCO462" s="314"/>
      <c r="XCP462" s="314"/>
      <c r="XCQ462" s="317"/>
      <c r="XCR462" s="314"/>
      <c r="XCS462" s="318"/>
      <c r="XCT462" s="286"/>
      <c r="XCW462" s="314"/>
      <c r="XCX462" s="314"/>
      <c r="XCY462" s="263"/>
      <c r="XCZ462" s="312"/>
      <c r="XDA462" s="263"/>
      <c r="XDB462" s="314"/>
      <c r="XDC462" s="314"/>
      <c r="XDD462" s="314"/>
      <c r="XDE462" s="315"/>
      <c r="XDF462" s="314"/>
      <c r="XDG462" s="314"/>
      <c r="XDH462" s="314"/>
      <c r="XDI462" s="314"/>
      <c r="XDJ462" s="314"/>
      <c r="XDK462" s="314"/>
      <c r="XDL462" s="286"/>
      <c r="XDQ462" s="314"/>
      <c r="XDR462" s="314"/>
      <c r="XDS462" s="263"/>
      <c r="XDT462" s="312"/>
      <c r="XDU462" s="263"/>
      <c r="XDV462" s="314"/>
      <c r="XDW462" s="314"/>
      <c r="XDX462" s="314"/>
      <c r="XDY462" s="315"/>
      <c r="XDZ462" s="314"/>
      <c r="XEA462" s="314"/>
      <c r="XEB462" s="314"/>
      <c r="XEC462" s="314"/>
      <c r="XED462" s="314"/>
      <c r="XEE462" s="286"/>
      <c r="XEK462" s="314"/>
      <c r="XEL462" s="314"/>
      <c r="XEM462" s="263"/>
      <c r="XEN462" s="312"/>
      <c r="XEO462" s="263"/>
      <c r="XEP462" s="314"/>
      <c r="XEQ462" s="314"/>
      <c r="XER462" s="314"/>
      <c r="XES462" s="315"/>
      <c r="XET462" s="314"/>
      <c r="XEU462" s="314"/>
      <c r="XEV462" s="314"/>
      <c r="XEW462" s="314"/>
      <c r="XEX462" s="314"/>
    </row>
    <row r="463" spans="1:53 16265:16378" ht="40.5" hidden="1" customHeight="1" x14ac:dyDescent="0.2">
      <c r="A463" s="362"/>
      <c r="B463" s="363"/>
      <c r="C463" s="356"/>
      <c r="D463" s="359"/>
      <c r="E463" s="356"/>
      <c r="F463" s="364"/>
      <c r="G463" s="275" t="s">
        <v>272</v>
      </c>
      <c r="H463" s="275" t="s">
        <v>233</v>
      </c>
      <c r="I463" s="162" t="s">
        <v>2176</v>
      </c>
      <c r="J463" s="364"/>
      <c r="K463" s="363"/>
      <c r="L463" s="363"/>
      <c r="M463" s="363"/>
      <c r="N463" s="364"/>
      <c r="O463" s="365"/>
      <c r="P463" s="364"/>
      <c r="Q463" s="365"/>
      <c r="R463" s="365"/>
      <c r="S463" s="162" t="s">
        <v>327</v>
      </c>
      <c r="T463" s="334">
        <f t="shared" si="1947"/>
        <v>1</v>
      </c>
      <c r="U463" s="356"/>
      <c r="V463" s="356"/>
      <c r="W463" s="275" t="s">
        <v>2177</v>
      </c>
      <c r="X463" s="364"/>
      <c r="Y463" s="368"/>
      <c r="Z463" s="335">
        <f t="shared" si="1948"/>
        <v>1</v>
      </c>
      <c r="AA463" s="275" t="s">
        <v>332</v>
      </c>
      <c r="AB463" s="275" t="s">
        <v>2178</v>
      </c>
      <c r="AC463" s="368"/>
      <c r="AD463" s="356"/>
      <c r="AE463" s="336">
        <f t="shared" si="1949"/>
        <v>1</v>
      </c>
      <c r="AF463" s="275" t="s">
        <v>307</v>
      </c>
      <c r="AG463" s="275" t="s">
        <v>2175</v>
      </c>
      <c r="AH463" s="368"/>
      <c r="AI463" s="356"/>
      <c r="AJ463" s="336">
        <f t="shared" si="1950"/>
        <v>1</v>
      </c>
      <c r="AK463" s="275" t="s">
        <v>304</v>
      </c>
      <c r="AL463" s="275" t="s">
        <v>319</v>
      </c>
      <c r="AM463" s="368"/>
      <c r="AN463" s="356"/>
      <c r="AO463" s="336">
        <f t="shared" si="1951"/>
        <v>1</v>
      </c>
      <c r="AP463" s="275" t="s">
        <v>592</v>
      </c>
      <c r="AQ463" s="356"/>
      <c r="AR463" s="356"/>
      <c r="AS463" s="357"/>
      <c r="AT463" s="358"/>
      <c r="AU463" s="363"/>
      <c r="AV463" s="371"/>
      <c r="AW463" s="275" t="s">
        <v>90</v>
      </c>
      <c r="AX463" s="275"/>
      <c r="AY463" s="159"/>
      <c r="AZ463" s="159"/>
      <c r="BA463" s="344"/>
      <c r="XAO463" s="314"/>
      <c r="XAP463" s="314"/>
      <c r="XAQ463" s="263"/>
      <c r="XAR463" s="312"/>
      <c r="XAS463" s="263"/>
      <c r="XAT463" s="314"/>
      <c r="XAU463" s="314"/>
      <c r="XAV463" s="314"/>
      <c r="XAW463" s="315"/>
      <c r="XAX463" s="314"/>
      <c r="XAY463" s="314"/>
      <c r="XAZ463" s="314"/>
      <c r="XBA463" s="314"/>
      <c r="XBB463" s="314"/>
      <c r="XBC463" s="314"/>
      <c r="XBD463" s="281"/>
      <c r="XBE463" s="316"/>
      <c r="XBF463" s="317"/>
      <c r="XBG463" s="314"/>
      <c r="XBH463" s="314"/>
      <c r="XBI463" s="314"/>
      <c r="XBJ463" s="314"/>
      <c r="XBK463" s="263"/>
      <c r="XBL463" s="312"/>
      <c r="XBM463" s="263"/>
      <c r="XBN463" s="314"/>
      <c r="XBO463" s="314"/>
      <c r="XBP463" s="314"/>
      <c r="XBQ463" s="315"/>
      <c r="XBR463" s="314"/>
      <c r="XBS463" s="314"/>
      <c r="XBT463" s="314"/>
      <c r="XBU463" s="314"/>
      <c r="XBV463" s="314"/>
      <c r="XBW463" s="281"/>
      <c r="XBX463" s="317"/>
      <c r="XBY463" s="314"/>
      <c r="XBZ463" s="314"/>
      <c r="XCA463" s="318"/>
      <c r="XCB463" s="312"/>
      <c r="XCC463" s="314"/>
      <c r="XCD463" s="314"/>
      <c r="XCE463" s="263"/>
      <c r="XCF463" s="312"/>
      <c r="XCG463" s="263"/>
      <c r="XCH463" s="314"/>
      <c r="XCI463" s="314"/>
      <c r="XCJ463" s="314"/>
      <c r="XCK463" s="315"/>
      <c r="XCL463" s="314"/>
      <c r="XCM463" s="314"/>
      <c r="XCN463" s="314"/>
      <c r="XCO463" s="314"/>
      <c r="XCP463" s="314"/>
      <c r="XCQ463" s="317"/>
      <c r="XCR463" s="314"/>
      <c r="XCS463" s="318"/>
      <c r="XCT463" s="286"/>
      <c r="XCW463" s="314"/>
      <c r="XCX463" s="314"/>
      <c r="XCY463" s="263"/>
      <c r="XCZ463" s="312"/>
      <c r="XDA463" s="263"/>
      <c r="XDB463" s="314"/>
      <c r="XDC463" s="314"/>
      <c r="XDD463" s="314"/>
      <c r="XDE463" s="315"/>
      <c r="XDF463" s="314"/>
      <c r="XDG463" s="314"/>
      <c r="XDH463" s="314"/>
      <c r="XDI463" s="314"/>
      <c r="XDJ463" s="314"/>
      <c r="XDK463" s="314"/>
      <c r="XDL463" s="286"/>
      <c r="XDQ463" s="314"/>
      <c r="XDR463" s="314"/>
      <c r="XDS463" s="263"/>
      <c r="XDT463" s="312"/>
      <c r="XDU463" s="263"/>
      <c r="XDV463" s="314"/>
      <c r="XDW463" s="314"/>
      <c r="XDX463" s="314"/>
      <c r="XDY463" s="315"/>
      <c r="XDZ463" s="314"/>
      <c r="XEA463" s="314"/>
      <c r="XEB463" s="314"/>
      <c r="XEC463" s="314"/>
      <c r="XED463" s="314"/>
      <c r="XEE463" s="286"/>
      <c r="XEK463" s="314"/>
      <c r="XEL463" s="314"/>
      <c r="XEM463" s="263"/>
      <c r="XEN463" s="312"/>
      <c r="XEO463" s="263"/>
      <c r="XEP463" s="314"/>
      <c r="XEQ463" s="314"/>
      <c r="XER463" s="314"/>
      <c r="XES463" s="315"/>
      <c r="XET463" s="314"/>
      <c r="XEU463" s="314"/>
      <c r="XEV463" s="314"/>
      <c r="XEW463" s="314"/>
      <c r="XEX463" s="314"/>
    </row>
    <row r="464" spans="1:53 16265:16378" ht="40.5" customHeight="1" x14ac:dyDescent="0.2">
      <c r="A464" s="362">
        <v>152</v>
      </c>
      <c r="B464" s="363" t="s">
        <v>186</v>
      </c>
      <c r="C464" s="356" t="str">
        <f>+VLOOKUP(B464,$A$770:$B$812,2,0)</f>
        <v>CARLOS FERNANDO CASTAÑO MONTOYA</v>
      </c>
      <c r="D464" s="359" t="s">
        <v>166</v>
      </c>
      <c r="E464" s="356" t="str">
        <f>IF(D464=$D$740,$E$740,IF(D464=$D$741,$E$741,IF(D464=$D$742,$E$742,IF(D464=$D$743,$E$743,IF(D464=$D$744,$E$744,IF(D464=$D$745,$E$745,IF(D464=$D$746,$E$746,IF(D464=$D$747,$E$747,IF(D464=$D$748,$E$748,IF(D464=$D$749,$E$749,IF(D464=VICERRECTORÍA_ACADÉMICA_,$BF$740,IF(D464=_VICERRECTORÍA_INVESTIGACIONES_INNOVACIÓN_Y_EXTENSIÓN_,$BF$741,IF(D464=PLANEACIÓN_,$BF$742,IF(D464=VICERRECTORÍA_ADMINISTRATIVA_FINANCIERA_,$BF$743,IF(D464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4" s="364" t="s">
        <v>276</v>
      </c>
      <c r="G464" s="275" t="s">
        <v>271</v>
      </c>
      <c r="H464" s="275" t="s">
        <v>234</v>
      </c>
      <c r="I464" s="162" t="s">
        <v>2179</v>
      </c>
      <c r="J464" s="364" t="s">
        <v>111</v>
      </c>
      <c r="K464" s="364" t="s">
        <v>2180</v>
      </c>
      <c r="L464" s="364" t="s">
        <v>2181</v>
      </c>
      <c r="M464" s="364" t="s">
        <v>2182</v>
      </c>
      <c r="N464" s="364" t="s">
        <v>128</v>
      </c>
      <c r="O464" s="365">
        <f t="shared" ref="O464" si="1965">IF(N464="ALTA",5,IF(N464="MEDIO ALTA",4,IF(N464="MEDIA",3,IF(N464="MEDIO BAJA",2,IF(N464="BAJA",1,0)))))</f>
        <v>1</v>
      </c>
      <c r="P464" s="364" t="s">
        <v>140</v>
      </c>
      <c r="Q464" s="365">
        <f t="shared" si="1953"/>
        <v>5</v>
      </c>
      <c r="R464" s="365">
        <f>Q464*O464</f>
        <v>5</v>
      </c>
      <c r="S464" s="162" t="s">
        <v>327</v>
      </c>
      <c r="T464" s="334">
        <f t="shared" si="1947"/>
        <v>1</v>
      </c>
      <c r="U464" s="356">
        <f t="shared" si="1902"/>
        <v>1</v>
      </c>
      <c r="V464" s="356">
        <f t="shared" si="1890"/>
        <v>0.6</v>
      </c>
      <c r="W464" s="275" t="s">
        <v>2183</v>
      </c>
      <c r="X464" s="364">
        <f>IF(S464="No_existen",5*$X$10,Y464*$X$10)</f>
        <v>0.2</v>
      </c>
      <c r="Y464" s="368">
        <f t="shared" ref="Y464" si="1966">ROUND(AVERAGEIF(Z464:Z466,"&gt;0"),0)</f>
        <v>4</v>
      </c>
      <c r="Z464" s="335">
        <f t="shared" si="1948"/>
        <v>4</v>
      </c>
      <c r="AA464" s="275" t="s">
        <v>330</v>
      </c>
      <c r="AB464" s="275"/>
      <c r="AC464" s="368">
        <f t="shared" ref="AC464" si="1967">IF(S464="No_existen",5*$AC$10,AD464*$AC$10)</f>
        <v>0.15</v>
      </c>
      <c r="AD464" s="356">
        <f t="shared" ref="AD464" si="1968">ROUND(AVERAGEIF(AE464:AE466,"&gt;0"),0)</f>
        <v>1</v>
      </c>
      <c r="AE464" s="336">
        <f t="shared" si="1949"/>
        <v>1</v>
      </c>
      <c r="AF464" s="275" t="s">
        <v>307</v>
      </c>
      <c r="AG464" s="275" t="s">
        <v>2184</v>
      </c>
      <c r="AH464" s="368">
        <f t="shared" ref="AH464" si="1969">IF(S464="No_existen",5*$AH$10,AI464*$AH$10)</f>
        <v>0.1</v>
      </c>
      <c r="AI464" s="356">
        <f t="shared" ref="AI464" si="1970">ROUND(AVERAGEIF(AJ464:AJ466,"&gt;0"),0)</f>
        <v>1</v>
      </c>
      <c r="AJ464" s="336">
        <f t="shared" si="1950"/>
        <v>1</v>
      </c>
      <c r="AK464" s="275" t="s">
        <v>304</v>
      </c>
      <c r="AL464" s="275" t="s">
        <v>311</v>
      </c>
      <c r="AM464" s="368">
        <f t="shared" ref="AM464" si="1971">IF(S464="No_existen",5*$AM$10,AN464*$AM$10)</f>
        <v>0.1</v>
      </c>
      <c r="AN464" s="356">
        <f t="shared" ref="AN464" si="1972">ROUND(AVERAGEIF(AO464:AO466,"&gt;0"),0)</f>
        <v>1</v>
      </c>
      <c r="AO464" s="336">
        <f t="shared" si="1951"/>
        <v>1</v>
      </c>
      <c r="AP464" s="275" t="s">
        <v>592</v>
      </c>
      <c r="AQ464" s="356">
        <f t="shared" ref="AQ464" si="1973">ROUND(AVERAGE(U464,Y464,AD464,AI464,AN464),0)</f>
        <v>2</v>
      </c>
      <c r="AR464" s="356" t="str">
        <f t="shared" ref="AR464" si="1974">IF(AQ464&lt;1.5,"FUERTE",IF(AND(AQ464&gt;=1.5,AQ464&lt;2.5),"ACEPTABLE",IF(AQ464&gt;=5,"INEXISTENTE","DÉBIL")))</f>
        <v>ACEPTABLE</v>
      </c>
      <c r="AS464" s="357">
        <f t="shared" ref="AS464" si="1975">IF(R464=0,0,ROUND((R464*AQ464),0))</f>
        <v>10</v>
      </c>
      <c r="AT464" s="358" t="str">
        <f t="shared" ref="AT464" si="1976">IF(AS464&gt;=36,"GRAVE", IF(AS464&lt;=10, "LEVE", "MODERADO"))</f>
        <v>LEVE</v>
      </c>
      <c r="AU464" s="366" t="s">
        <v>2185</v>
      </c>
      <c r="AV464" s="366" t="s">
        <v>2186</v>
      </c>
      <c r="AW464" s="275" t="s">
        <v>90</v>
      </c>
      <c r="AX464" s="275"/>
      <c r="AY464" s="159"/>
      <c r="AZ464" s="159"/>
      <c r="BA464" s="344"/>
      <c r="XAO464" s="314"/>
      <c r="XAP464" s="314"/>
      <c r="XAQ464" s="263"/>
      <c r="XAR464" s="312"/>
      <c r="XAS464" s="263"/>
      <c r="XAT464" s="314"/>
      <c r="XAU464" s="314"/>
      <c r="XAV464" s="314"/>
      <c r="XAW464" s="315"/>
      <c r="XAX464" s="314"/>
      <c r="XAY464" s="314"/>
      <c r="XAZ464" s="314"/>
      <c r="XBA464" s="314"/>
      <c r="XBB464" s="314"/>
      <c r="XBC464" s="314"/>
      <c r="XBD464" s="281"/>
      <c r="XBE464" s="316"/>
      <c r="XBF464" s="317"/>
      <c r="XBG464" s="314"/>
      <c r="XBH464" s="314"/>
      <c r="XBI464" s="314"/>
      <c r="XBJ464" s="314"/>
      <c r="XBK464" s="263"/>
      <c r="XBL464" s="312"/>
      <c r="XBM464" s="263"/>
      <c r="XBN464" s="314"/>
      <c r="XBO464" s="314"/>
      <c r="XBP464" s="314"/>
      <c r="XBQ464" s="315"/>
      <c r="XBR464" s="314"/>
      <c r="XBS464" s="314"/>
      <c r="XBT464" s="314"/>
      <c r="XBU464" s="314"/>
      <c r="XBV464" s="314"/>
      <c r="XBW464" s="281"/>
      <c r="XBX464" s="317"/>
      <c r="XBY464" s="314"/>
      <c r="XBZ464" s="314"/>
      <c r="XCA464" s="318"/>
      <c r="XCB464" s="312"/>
      <c r="XCC464" s="314"/>
      <c r="XCD464" s="314"/>
      <c r="XCE464" s="263"/>
      <c r="XCF464" s="312"/>
      <c r="XCG464" s="263"/>
      <c r="XCH464" s="314"/>
      <c r="XCI464" s="314"/>
      <c r="XCJ464" s="314"/>
      <c r="XCK464" s="315"/>
      <c r="XCL464" s="314"/>
      <c r="XCM464" s="314"/>
      <c r="XCN464" s="314"/>
      <c r="XCO464" s="314"/>
      <c r="XCP464" s="314"/>
      <c r="XCQ464" s="317"/>
      <c r="XCR464" s="314"/>
      <c r="XCS464" s="318"/>
      <c r="XCT464" s="286"/>
      <c r="XCW464" s="314"/>
      <c r="XCX464" s="314"/>
      <c r="XCY464" s="263"/>
      <c r="XCZ464" s="312"/>
      <c r="XDA464" s="263"/>
      <c r="XDB464" s="314"/>
      <c r="XDC464" s="314"/>
      <c r="XDD464" s="314"/>
      <c r="XDE464" s="315"/>
      <c r="XDF464" s="314"/>
      <c r="XDG464" s="314"/>
      <c r="XDH464" s="314"/>
      <c r="XDI464" s="314"/>
      <c r="XDJ464" s="314"/>
      <c r="XDK464" s="314"/>
      <c r="XDL464" s="286"/>
      <c r="XDQ464" s="314"/>
      <c r="XDR464" s="314"/>
      <c r="XDS464" s="263"/>
      <c r="XDT464" s="312"/>
      <c r="XDU464" s="263"/>
      <c r="XDV464" s="314"/>
      <c r="XDW464" s="314"/>
      <c r="XDX464" s="314"/>
      <c r="XDY464" s="315"/>
      <c r="XDZ464" s="314"/>
      <c r="XEA464" s="314"/>
      <c r="XEB464" s="314"/>
      <c r="XEC464" s="314"/>
      <c r="XED464" s="314"/>
      <c r="XEE464" s="286"/>
      <c r="XEK464" s="314"/>
      <c r="XEL464" s="314"/>
      <c r="XEM464" s="263"/>
      <c r="XEN464" s="312"/>
      <c r="XEO464" s="263"/>
      <c r="XEP464" s="314"/>
      <c r="XEQ464" s="314"/>
      <c r="XER464" s="314"/>
      <c r="XES464" s="315"/>
      <c r="XET464" s="314"/>
      <c r="XEU464" s="314"/>
      <c r="XEV464" s="314"/>
      <c r="XEW464" s="314"/>
      <c r="XEX464" s="314"/>
    </row>
    <row r="465" spans="1:53 16265:16378" ht="40.5" hidden="1" customHeight="1" x14ac:dyDescent="0.2">
      <c r="A465" s="362"/>
      <c r="B465" s="363"/>
      <c r="C465" s="356"/>
      <c r="D465" s="359"/>
      <c r="E465" s="356"/>
      <c r="F465" s="364"/>
      <c r="G465" s="275" t="s">
        <v>271</v>
      </c>
      <c r="H465" s="275" t="s">
        <v>34</v>
      </c>
      <c r="I465" s="162"/>
      <c r="J465" s="364"/>
      <c r="K465" s="364"/>
      <c r="L465" s="364"/>
      <c r="M465" s="364"/>
      <c r="N465" s="364"/>
      <c r="O465" s="365"/>
      <c r="P465" s="364"/>
      <c r="Q465" s="365"/>
      <c r="R465" s="365"/>
      <c r="S465" s="162" t="s">
        <v>327</v>
      </c>
      <c r="T465" s="334">
        <f t="shared" si="1947"/>
        <v>1</v>
      </c>
      <c r="U465" s="356"/>
      <c r="V465" s="356"/>
      <c r="W465" s="275" t="s">
        <v>2187</v>
      </c>
      <c r="X465" s="364"/>
      <c r="Y465" s="368"/>
      <c r="Z465" s="335">
        <f t="shared" si="1948"/>
        <v>4</v>
      </c>
      <c r="AA465" s="275" t="s">
        <v>330</v>
      </c>
      <c r="AB465" s="275"/>
      <c r="AC465" s="368"/>
      <c r="AD465" s="356"/>
      <c r="AE465" s="336">
        <f t="shared" si="1949"/>
        <v>1</v>
      </c>
      <c r="AF465" s="275" t="s">
        <v>307</v>
      </c>
      <c r="AG465" s="275" t="s">
        <v>2184</v>
      </c>
      <c r="AH465" s="368"/>
      <c r="AI465" s="356"/>
      <c r="AJ465" s="336">
        <f t="shared" si="1950"/>
        <v>1</v>
      </c>
      <c r="AK465" s="275" t="s">
        <v>304</v>
      </c>
      <c r="AL465" s="275" t="s">
        <v>311</v>
      </c>
      <c r="AM465" s="368"/>
      <c r="AN465" s="356"/>
      <c r="AO465" s="336">
        <f t="shared" si="1951"/>
        <v>1</v>
      </c>
      <c r="AP465" s="275" t="s">
        <v>592</v>
      </c>
      <c r="AQ465" s="356"/>
      <c r="AR465" s="356"/>
      <c r="AS465" s="357"/>
      <c r="AT465" s="358"/>
      <c r="AU465" s="366"/>
      <c r="AV465" s="366"/>
      <c r="AW465" s="275" t="s">
        <v>90</v>
      </c>
      <c r="AX465" s="275"/>
      <c r="AY465" s="159"/>
      <c r="AZ465" s="159"/>
      <c r="BA465" s="344"/>
      <c r="XAO465" s="314"/>
      <c r="XAP465" s="314"/>
      <c r="XAQ465" s="263"/>
      <c r="XAR465" s="312"/>
      <c r="XAS465" s="263"/>
      <c r="XAT465" s="314"/>
      <c r="XAU465" s="314"/>
      <c r="XAV465" s="314"/>
      <c r="XAW465" s="315"/>
      <c r="XAX465" s="314"/>
      <c r="XAY465" s="314"/>
      <c r="XAZ465" s="314"/>
      <c r="XBA465" s="314"/>
      <c r="XBB465" s="314"/>
      <c r="XBC465" s="314"/>
      <c r="XBD465" s="281"/>
      <c r="XBE465" s="316"/>
      <c r="XBF465" s="317"/>
      <c r="XBG465" s="314"/>
      <c r="XBH465" s="314"/>
      <c r="XBI465" s="314"/>
      <c r="XBJ465" s="314"/>
      <c r="XBK465" s="263"/>
      <c r="XBL465" s="312"/>
      <c r="XBM465" s="263"/>
      <c r="XBN465" s="314"/>
      <c r="XBO465" s="314"/>
      <c r="XBP465" s="314"/>
      <c r="XBQ465" s="315"/>
      <c r="XBR465" s="314"/>
      <c r="XBS465" s="314"/>
      <c r="XBT465" s="314"/>
      <c r="XBU465" s="314"/>
      <c r="XBV465" s="314"/>
      <c r="XBW465" s="281"/>
      <c r="XBX465" s="317"/>
      <c r="XBY465" s="314"/>
      <c r="XBZ465" s="314"/>
      <c r="XCA465" s="318"/>
      <c r="XCB465" s="312"/>
      <c r="XCC465" s="314"/>
      <c r="XCD465" s="314"/>
      <c r="XCE465" s="263"/>
      <c r="XCF465" s="312"/>
      <c r="XCG465" s="263"/>
      <c r="XCH465" s="314"/>
      <c r="XCI465" s="314"/>
      <c r="XCJ465" s="314"/>
      <c r="XCK465" s="315"/>
      <c r="XCL465" s="314"/>
      <c r="XCM465" s="314"/>
      <c r="XCN465" s="314"/>
      <c r="XCO465" s="314"/>
      <c r="XCP465" s="314"/>
      <c r="XCQ465" s="317"/>
      <c r="XCR465" s="314"/>
      <c r="XCS465" s="318"/>
      <c r="XCT465" s="286"/>
      <c r="XCW465" s="314"/>
      <c r="XCX465" s="314"/>
      <c r="XCY465" s="263"/>
      <c r="XCZ465" s="312"/>
      <c r="XDA465" s="263"/>
      <c r="XDB465" s="314"/>
      <c r="XDC465" s="314"/>
      <c r="XDD465" s="314"/>
      <c r="XDE465" s="315"/>
      <c r="XDF465" s="314"/>
      <c r="XDG465" s="314"/>
      <c r="XDH465" s="314"/>
      <c r="XDI465" s="314"/>
      <c r="XDJ465" s="314"/>
      <c r="XDK465" s="314"/>
      <c r="XDL465" s="286"/>
      <c r="XDQ465" s="314"/>
      <c r="XDR465" s="314"/>
      <c r="XDS465" s="263"/>
      <c r="XDT465" s="312"/>
      <c r="XDU465" s="263"/>
      <c r="XDV465" s="314"/>
      <c r="XDW465" s="314"/>
      <c r="XDX465" s="314"/>
      <c r="XDY465" s="315"/>
      <c r="XDZ465" s="314"/>
      <c r="XEA465" s="314"/>
      <c r="XEB465" s="314"/>
      <c r="XEC465" s="314"/>
      <c r="XED465" s="314"/>
      <c r="XEE465" s="286"/>
      <c r="XEK465" s="314"/>
      <c r="XEL465" s="314"/>
      <c r="XEM465" s="263"/>
      <c r="XEN465" s="312"/>
      <c r="XEO465" s="263"/>
      <c r="XEP465" s="314"/>
      <c r="XEQ465" s="314"/>
      <c r="XER465" s="314"/>
      <c r="XES465" s="315"/>
      <c r="XET465" s="314"/>
      <c r="XEU465" s="314"/>
      <c r="XEV465" s="314"/>
      <c r="XEW465" s="314"/>
      <c r="XEX465" s="314"/>
    </row>
    <row r="466" spans="1:53 16265:16378" ht="40.5" hidden="1" customHeight="1" x14ac:dyDescent="0.2">
      <c r="A466" s="362"/>
      <c r="B466" s="363"/>
      <c r="C466" s="356"/>
      <c r="D466" s="359"/>
      <c r="E466" s="356"/>
      <c r="F466" s="364"/>
      <c r="G466" s="275"/>
      <c r="H466" s="275"/>
      <c r="I466" s="162"/>
      <c r="J466" s="364"/>
      <c r="K466" s="364"/>
      <c r="L466" s="364"/>
      <c r="M466" s="364"/>
      <c r="N466" s="364"/>
      <c r="O466" s="365"/>
      <c r="P466" s="364"/>
      <c r="Q466" s="365"/>
      <c r="R466" s="365"/>
      <c r="S466" s="162" t="s">
        <v>327</v>
      </c>
      <c r="T466" s="334">
        <f t="shared" si="1947"/>
        <v>1</v>
      </c>
      <c r="U466" s="356"/>
      <c r="V466" s="356"/>
      <c r="W466" s="275" t="s">
        <v>2188</v>
      </c>
      <c r="X466" s="364"/>
      <c r="Y466" s="368"/>
      <c r="Z466" s="335">
        <f t="shared" si="1948"/>
        <v>4</v>
      </c>
      <c r="AA466" s="275" t="s">
        <v>330</v>
      </c>
      <c r="AB466" s="275"/>
      <c r="AC466" s="368"/>
      <c r="AD466" s="356"/>
      <c r="AE466" s="336">
        <f t="shared" si="1949"/>
        <v>1</v>
      </c>
      <c r="AF466" s="275" t="s">
        <v>307</v>
      </c>
      <c r="AG466" s="275" t="s">
        <v>2184</v>
      </c>
      <c r="AH466" s="368"/>
      <c r="AI466" s="356"/>
      <c r="AJ466" s="336">
        <f t="shared" si="1950"/>
        <v>1</v>
      </c>
      <c r="AK466" s="275" t="s">
        <v>304</v>
      </c>
      <c r="AL466" s="275" t="s">
        <v>311</v>
      </c>
      <c r="AM466" s="368"/>
      <c r="AN466" s="356"/>
      <c r="AO466" s="336">
        <f t="shared" si="1951"/>
        <v>1</v>
      </c>
      <c r="AP466" s="275" t="s">
        <v>592</v>
      </c>
      <c r="AQ466" s="356"/>
      <c r="AR466" s="356"/>
      <c r="AS466" s="357"/>
      <c r="AT466" s="358"/>
      <c r="AU466" s="366"/>
      <c r="AV466" s="366"/>
      <c r="AW466" s="275" t="s">
        <v>90</v>
      </c>
      <c r="AX466" s="275"/>
      <c r="AY466" s="159"/>
      <c r="AZ466" s="159"/>
      <c r="BA466" s="344"/>
      <c r="XAO466" s="314"/>
      <c r="XAP466" s="314"/>
      <c r="XAQ466" s="263"/>
      <c r="XAR466" s="312"/>
      <c r="XAS466" s="263"/>
      <c r="XAT466" s="314"/>
      <c r="XAU466" s="314"/>
      <c r="XAV466" s="314"/>
      <c r="XAW466" s="315"/>
      <c r="XAX466" s="314"/>
      <c r="XAY466" s="314"/>
      <c r="XAZ466" s="314"/>
      <c r="XBA466" s="314"/>
      <c r="XBB466" s="314"/>
      <c r="XBC466" s="314"/>
      <c r="XBD466" s="281"/>
      <c r="XBE466" s="316"/>
      <c r="XBF466" s="317"/>
      <c r="XBG466" s="314"/>
      <c r="XBH466" s="314"/>
      <c r="XBI466" s="314"/>
      <c r="XBJ466" s="314"/>
      <c r="XBK466" s="263"/>
      <c r="XBL466" s="312"/>
      <c r="XBM466" s="263"/>
      <c r="XBN466" s="314"/>
      <c r="XBO466" s="314"/>
      <c r="XBP466" s="314"/>
      <c r="XBQ466" s="315"/>
      <c r="XBR466" s="314"/>
      <c r="XBS466" s="314"/>
      <c r="XBT466" s="314"/>
      <c r="XBU466" s="314"/>
      <c r="XBV466" s="314"/>
      <c r="XBW466" s="281"/>
      <c r="XBX466" s="317"/>
      <c r="XBY466" s="314"/>
      <c r="XBZ466" s="314"/>
      <c r="XCA466" s="318"/>
      <c r="XCB466" s="312"/>
      <c r="XCC466" s="314"/>
      <c r="XCD466" s="314"/>
      <c r="XCE466" s="263"/>
      <c r="XCF466" s="312"/>
      <c r="XCG466" s="263"/>
      <c r="XCH466" s="314"/>
      <c r="XCI466" s="314"/>
      <c r="XCJ466" s="314"/>
      <c r="XCK466" s="315"/>
      <c r="XCL466" s="314"/>
      <c r="XCM466" s="314"/>
      <c r="XCN466" s="314"/>
      <c r="XCO466" s="314"/>
      <c r="XCP466" s="314"/>
      <c r="XCQ466" s="317"/>
      <c r="XCR466" s="314"/>
      <c r="XCS466" s="318"/>
      <c r="XCT466" s="286"/>
      <c r="XCW466" s="314"/>
      <c r="XCX466" s="314"/>
      <c r="XCY466" s="263"/>
      <c r="XCZ466" s="312"/>
      <c r="XDA466" s="263"/>
      <c r="XDB466" s="314"/>
      <c r="XDC466" s="314"/>
      <c r="XDD466" s="314"/>
      <c r="XDE466" s="315"/>
      <c r="XDF466" s="314"/>
      <c r="XDG466" s="314"/>
      <c r="XDH466" s="314"/>
      <c r="XDI466" s="314"/>
      <c r="XDJ466" s="314"/>
      <c r="XDK466" s="314"/>
      <c r="XDL466" s="286"/>
      <c r="XDQ466" s="314"/>
      <c r="XDR466" s="314"/>
      <c r="XDS466" s="263"/>
      <c r="XDT466" s="312"/>
      <c r="XDU466" s="263"/>
      <c r="XDV466" s="314"/>
      <c r="XDW466" s="314"/>
      <c r="XDX466" s="314"/>
      <c r="XDY466" s="315"/>
      <c r="XDZ466" s="314"/>
      <c r="XEA466" s="314"/>
      <c r="XEB466" s="314"/>
      <c r="XEC466" s="314"/>
      <c r="XED466" s="314"/>
      <c r="XEE466" s="286"/>
      <c r="XEK466" s="314"/>
      <c r="XEL466" s="314"/>
      <c r="XEM466" s="263"/>
      <c r="XEN466" s="312"/>
      <c r="XEO466" s="263"/>
      <c r="XEP466" s="314"/>
      <c r="XEQ466" s="314"/>
      <c r="XER466" s="314"/>
      <c r="XES466" s="315"/>
      <c r="XET466" s="314"/>
      <c r="XEU466" s="314"/>
      <c r="XEV466" s="314"/>
      <c r="XEW466" s="314"/>
      <c r="XEX466" s="314"/>
    </row>
    <row r="467" spans="1:53 16265:16378" ht="40.5" customHeight="1" x14ac:dyDescent="0.2">
      <c r="A467" s="362">
        <v>153</v>
      </c>
      <c r="B467" s="363" t="s">
        <v>186</v>
      </c>
      <c r="C467" s="356" t="str">
        <f>+VLOOKUP(B467,$A$770:$B$812,2,0)</f>
        <v>CARLOS FERNANDO CASTAÑO MONTOYA</v>
      </c>
      <c r="D467" s="359" t="s">
        <v>166</v>
      </c>
      <c r="E467" s="356" t="str">
        <f>IF(D467=$D$740,$E$740,IF(D467=$D$741,$E$741,IF(D467=$D$742,$E$742,IF(D467=$D$743,$E$743,IF(D467=$D$744,$E$744,IF(D467=$D$745,$E$745,IF(D467=$D$746,$E$746,IF(D467=$D$747,$E$747,IF(D467=$D$748,$E$748,IF(D467=$D$749,$E$749,IF(D467=VICERRECTORÍA_ACADÉMICA_,$BF$740,IF(D467=_VICERRECTORÍA_INVESTIGACIONES_INNOVACIÓN_Y_EXTENSIÓN_,$BF$741,IF(D467=PLANEACIÓN_,$BF$742,IF(D467=VICERRECTORÍA_ADMINISTRATIVA_FINANCIERA_,$BF$743,IF(D467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7" s="364" t="s">
        <v>275</v>
      </c>
      <c r="G467" s="275" t="s">
        <v>271</v>
      </c>
      <c r="H467" s="275" t="s">
        <v>37</v>
      </c>
      <c r="I467" s="162" t="s">
        <v>2189</v>
      </c>
      <c r="J467" s="364" t="s">
        <v>111</v>
      </c>
      <c r="K467" s="364" t="s">
        <v>2190</v>
      </c>
      <c r="L467" s="364" t="s">
        <v>2191</v>
      </c>
      <c r="M467" s="364" t="s">
        <v>2192</v>
      </c>
      <c r="N467" s="364" t="s">
        <v>149</v>
      </c>
      <c r="O467" s="365">
        <f t="shared" ref="O467" si="1977">IF(N467="ALTA",5,IF(N467="MEDIO ALTA",4,IF(N467="MEDIA",3,IF(N467="MEDIO BAJA",2,IF(N467="BAJA",1,0)))))</f>
        <v>5</v>
      </c>
      <c r="P467" s="364" t="s">
        <v>144</v>
      </c>
      <c r="Q467" s="365">
        <f t="shared" si="1953"/>
        <v>4</v>
      </c>
      <c r="R467" s="365">
        <f>Q467*O467</f>
        <v>20</v>
      </c>
      <c r="S467" s="162" t="s">
        <v>327</v>
      </c>
      <c r="T467" s="334">
        <f t="shared" si="1947"/>
        <v>1</v>
      </c>
      <c r="U467" s="356">
        <f t="shared" si="1902"/>
        <v>1</v>
      </c>
      <c r="V467" s="356">
        <f t="shared" si="1890"/>
        <v>0.6</v>
      </c>
      <c r="W467" s="275" t="s">
        <v>2193</v>
      </c>
      <c r="X467" s="364">
        <f>IF(S467="No_existen",5*$X$10,Y467*$X$10)</f>
        <v>0.2</v>
      </c>
      <c r="Y467" s="368">
        <f t="shared" ref="Y467" si="1978">ROUND(AVERAGEIF(Z467:Z469,"&gt;0"),0)</f>
        <v>4</v>
      </c>
      <c r="Z467" s="335">
        <f t="shared" si="1948"/>
        <v>4</v>
      </c>
      <c r="AA467" s="275" t="s">
        <v>330</v>
      </c>
      <c r="AB467" s="275"/>
      <c r="AC467" s="368">
        <f t="shared" ref="AC467" si="1979">IF(S467="No_existen",5*$AC$10,AD467*$AC$10)</f>
        <v>0.15</v>
      </c>
      <c r="AD467" s="356">
        <f t="shared" ref="AD467" si="1980">ROUND(AVERAGEIF(AE467:AE469,"&gt;0"),0)</f>
        <v>1</v>
      </c>
      <c r="AE467" s="336">
        <f t="shared" si="1949"/>
        <v>1</v>
      </c>
      <c r="AF467" s="275" t="s">
        <v>307</v>
      </c>
      <c r="AG467" s="275" t="s">
        <v>2194</v>
      </c>
      <c r="AH467" s="368">
        <f t="shared" ref="AH467" si="1981">IF(S467="No_existen",5*$AH$10,AI467*$AH$10)</f>
        <v>0.1</v>
      </c>
      <c r="AI467" s="356">
        <f t="shared" ref="AI467" si="1982">ROUND(AVERAGEIF(AJ467:AJ469,"&gt;0"),0)</f>
        <v>1</v>
      </c>
      <c r="AJ467" s="336">
        <f t="shared" si="1950"/>
        <v>1</v>
      </c>
      <c r="AK467" s="275" t="s">
        <v>304</v>
      </c>
      <c r="AL467" s="275" t="s">
        <v>319</v>
      </c>
      <c r="AM467" s="368">
        <f t="shared" ref="AM467" si="1983">IF(S467="No_existen",5*$AM$10,AN467*$AM$10)</f>
        <v>0.1</v>
      </c>
      <c r="AN467" s="356">
        <f t="shared" ref="AN467" si="1984">ROUND(AVERAGEIF(AO467:AO469,"&gt;0"),0)</f>
        <v>1</v>
      </c>
      <c r="AO467" s="336">
        <f t="shared" si="1951"/>
        <v>1</v>
      </c>
      <c r="AP467" s="275" t="s">
        <v>592</v>
      </c>
      <c r="AQ467" s="356">
        <f t="shared" ref="AQ467" si="1985">ROUND(AVERAGE(U467,Y467,AD467,AI467,AN467),0)</f>
        <v>2</v>
      </c>
      <c r="AR467" s="356" t="str">
        <f t="shared" ref="AR467" si="1986">IF(AQ467&lt;1.5,"FUERTE",IF(AND(AQ467&gt;=1.5,AQ467&lt;2.5),"ACEPTABLE",IF(AQ467&gt;=5,"INEXISTENTE","DÉBIL")))</f>
        <v>ACEPTABLE</v>
      </c>
      <c r="AS467" s="357">
        <f t="shared" ref="AS467" si="1987">IF(R467=0,0,ROUND((R467*AQ467),0))</f>
        <v>40</v>
      </c>
      <c r="AT467" s="358" t="str">
        <f>IF(AS467&gt;=36,"GRAVE", IF(AS467&lt;=10, "LEVE", "MODERADO"))</f>
        <v>GRAVE</v>
      </c>
      <c r="AU467" s="366" t="s">
        <v>2195</v>
      </c>
      <c r="AV467" s="366">
        <v>0</v>
      </c>
      <c r="AW467" s="275" t="s">
        <v>92</v>
      </c>
      <c r="AX467" s="162" t="s">
        <v>2196</v>
      </c>
      <c r="AY467" s="159">
        <v>45291</v>
      </c>
      <c r="AZ467" s="159"/>
      <c r="BA467" s="344"/>
      <c r="XAO467" s="314"/>
      <c r="XAP467" s="314"/>
      <c r="XAQ467" s="263"/>
      <c r="XAR467" s="312"/>
      <c r="XAS467" s="263"/>
      <c r="XAT467" s="314"/>
      <c r="XAU467" s="314"/>
      <c r="XAV467" s="314"/>
      <c r="XAW467" s="315"/>
      <c r="XAX467" s="314"/>
      <c r="XAY467" s="314"/>
      <c r="XAZ467" s="314"/>
      <c r="XBA467" s="314"/>
      <c r="XBB467" s="314"/>
      <c r="XBC467" s="314"/>
      <c r="XBD467" s="281"/>
      <c r="XBE467" s="316"/>
      <c r="XBF467" s="317"/>
      <c r="XBG467" s="314"/>
      <c r="XBH467" s="314"/>
      <c r="XBI467" s="314"/>
      <c r="XBJ467" s="314"/>
      <c r="XBK467" s="263"/>
      <c r="XBL467" s="312"/>
      <c r="XBM467" s="263"/>
      <c r="XBN467" s="314"/>
      <c r="XBO467" s="314"/>
      <c r="XBP467" s="314"/>
      <c r="XBQ467" s="315"/>
      <c r="XBR467" s="314"/>
      <c r="XBS467" s="314"/>
      <c r="XBT467" s="314"/>
      <c r="XBU467" s="314"/>
      <c r="XBV467" s="314"/>
      <c r="XBW467" s="281"/>
      <c r="XBX467" s="317"/>
      <c r="XBY467" s="314"/>
      <c r="XBZ467" s="314"/>
      <c r="XCA467" s="318"/>
      <c r="XCB467" s="312"/>
      <c r="XCC467" s="314"/>
      <c r="XCD467" s="314"/>
      <c r="XCE467" s="263"/>
      <c r="XCF467" s="312"/>
      <c r="XCG467" s="263"/>
      <c r="XCH467" s="314"/>
      <c r="XCI467" s="314"/>
      <c r="XCJ467" s="314"/>
      <c r="XCK467" s="315"/>
      <c r="XCL467" s="314"/>
      <c r="XCM467" s="314"/>
      <c r="XCN467" s="314"/>
      <c r="XCO467" s="314"/>
      <c r="XCP467" s="314"/>
      <c r="XCQ467" s="317"/>
      <c r="XCR467" s="314"/>
      <c r="XCS467" s="318"/>
      <c r="XCT467" s="286"/>
      <c r="XCW467" s="314"/>
      <c r="XCX467" s="314"/>
      <c r="XCY467" s="263"/>
      <c r="XCZ467" s="312"/>
      <c r="XDA467" s="263"/>
      <c r="XDB467" s="314"/>
      <c r="XDC467" s="314"/>
      <c r="XDD467" s="314"/>
      <c r="XDE467" s="315"/>
      <c r="XDF467" s="314"/>
      <c r="XDG467" s="314"/>
      <c r="XDH467" s="314"/>
      <c r="XDI467" s="314"/>
      <c r="XDJ467" s="314"/>
      <c r="XDK467" s="314"/>
      <c r="XDL467" s="286"/>
      <c r="XDQ467" s="314"/>
      <c r="XDR467" s="314"/>
      <c r="XDS467" s="263"/>
      <c r="XDT467" s="312"/>
      <c r="XDU467" s="263"/>
      <c r="XDV467" s="314"/>
      <c r="XDW467" s="314"/>
      <c r="XDX467" s="314"/>
      <c r="XDY467" s="315"/>
      <c r="XDZ467" s="314"/>
      <c r="XEA467" s="314"/>
      <c r="XEB467" s="314"/>
      <c r="XEC467" s="314"/>
      <c r="XED467" s="314"/>
      <c r="XEE467" s="286"/>
      <c r="XEK467" s="314"/>
      <c r="XEL467" s="314"/>
      <c r="XEM467" s="263"/>
      <c r="XEN467" s="312"/>
      <c r="XEO467" s="263"/>
      <c r="XEP467" s="314"/>
      <c r="XEQ467" s="314"/>
      <c r="XER467" s="314"/>
      <c r="XES467" s="315"/>
      <c r="XET467" s="314"/>
      <c r="XEU467" s="314"/>
      <c r="XEV467" s="314"/>
      <c r="XEW467" s="314"/>
      <c r="XEX467" s="314"/>
    </row>
    <row r="468" spans="1:53 16265:16378" ht="40.5" hidden="1" customHeight="1" x14ac:dyDescent="0.2">
      <c r="A468" s="362"/>
      <c r="B468" s="363"/>
      <c r="C468" s="356"/>
      <c r="D468" s="359"/>
      <c r="E468" s="356"/>
      <c r="F468" s="364"/>
      <c r="G468" s="275"/>
      <c r="H468" s="275"/>
      <c r="I468" s="161"/>
      <c r="J468" s="364"/>
      <c r="K468" s="364"/>
      <c r="L468" s="364"/>
      <c r="M468" s="364"/>
      <c r="N468" s="364"/>
      <c r="O468" s="365"/>
      <c r="P468" s="364"/>
      <c r="Q468" s="365"/>
      <c r="R468" s="365"/>
      <c r="S468" s="162" t="s">
        <v>327</v>
      </c>
      <c r="T468" s="334">
        <f t="shared" si="1947"/>
        <v>1</v>
      </c>
      <c r="U468" s="356"/>
      <c r="V468" s="356"/>
      <c r="W468" s="162" t="s">
        <v>2197</v>
      </c>
      <c r="X468" s="364"/>
      <c r="Y468" s="368"/>
      <c r="Z468" s="335">
        <f t="shared" si="1948"/>
        <v>4</v>
      </c>
      <c r="AA468" s="275" t="s">
        <v>330</v>
      </c>
      <c r="AB468" s="275"/>
      <c r="AC468" s="368"/>
      <c r="AD468" s="356"/>
      <c r="AE468" s="336">
        <f t="shared" si="1949"/>
        <v>1</v>
      </c>
      <c r="AF468" s="275" t="s">
        <v>307</v>
      </c>
      <c r="AG468" s="275" t="s">
        <v>2194</v>
      </c>
      <c r="AH468" s="368"/>
      <c r="AI468" s="356"/>
      <c r="AJ468" s="336">
        <f t="shared" si="1950"/>
        <v>1</v>
      </c>
      <c r="AK468" s="275" t="s">
        <v>304</v>
      </c>
      <c r="AL468" s="275" t="s">
        <v>319</v>
      </c>
      <c r="AM468" s="368"/>
      <c r="AN468" s="356"/>
      <c r="AO468" s="336">
        <f t="shared" si="1951"/>
        <v>1</v>
      </c>
      <c r="AP468" s="275" t="s">
        <v>592</v>
      </c>
      <c r="AQ468" s="356"/>
      <c r="AR468" s="356"/>
      <c r="AS468" s="357"/>
      <c r="AT468" s="358"/>
      <c r="AU468" s="366"/>
      <c r="AV468" s="366"/>
      <c r="AW468" s="275"/>
      <c r="AX468" s="275"/>
      <c r="AY468" s="159"/>
      <c r="AZ468" s="159"/>
      <c r="BA468" s="344"/>
      <c r="XAO468" s="314"/>
      <c r="XAP468" s="314"/>
      <c r="XAQ468" s="263"/>
      <c r="XAR468" s="312"/>
      <c r="XAS468" s="263"/>
      <c r="XAT468" s="314"/>
      <c r="XAU468" s="314"/>
      <c r="XAV468" s="314"/>
      <c r="XAW468" s="315"/>
      <c r="XAX468" s="314"/>
      <c r="XAY468" s="314"/>
      <c r="XAZ468" s="314"/>
      <c r="XBA468" s="314"/>
      <c r="XBB468" s="314"/>
      <c r="XBC468" s="314"/>
      <c r="XBD468" s="281"/>
      <c r="XBE468" s="316"/>
      <c r="XBF468" s="317"/>
      <c r="XBG468" s="314"/>
      <c r="XBH468" s="314"/>
      <c r="XBI468" s="314"/>
      <c r="XBJ468" s="314"/>
      <c r="XBK468" s="263"/>
      <c r="XBL468" s="312"/>
      <c r="XBM468" s="263"/>
      <c r="XBN468" s="314"/>
      <c r="XBO468" s="314"/>
      <c r="XBP468" s="314"/>
      <c r="XBQ468" s="315"/>
      <c r="XBR468" s="314"/>
      <c r="XBS468" s="314"/>
      <c r="XBT468" s="314"/>
      <c r="XBU468" s="314"/>
      <c r="XBV468" s="314"/>
      <c r="XBW468" s="281"/>
      <c r="XBX468" s="317"/>
      <c r="XBY468" s="314"/>
      <c r="XBZ468" s="314"/>
      <c r="XCA468" s="318"/>
      <c r="XCB468" s="312"/>
      <c r="XCC468" s="314"/>
      <c r="XCD468" s="314"/>
      <c r="XCE468" s="263"/>
      <c r="XCF468" s="312"/>
      <c r="XCG468" s="263"/>
      <c r="XCH468" s="314"/>
      <c r="XCI468" s="314"/>
      <c r="XCJ468" s="314"/>
      <c r="XCK468" s="315"/>
      <c r="XCL468" s="314"/>
      <c r="XCM468" s="314"/>
      <c r="XCN468" s="314"/>
      <c r="XCO468" s="314"/>
      <c r="XCP468" s="314"/>
      <c r="XCQ468" s="317"/>
      <c r="XCR468" s="314"/>
      <c r="XCS468" s="318"/>
      <c r="XCT468" s="286"/>
      <c r="XCW468" s="314"/>
      <c r="XCX468" s="314"/>
      <c r="XCY468" s="263"/>
      <c r="XCZ468" s="312"/>
      <c r="XDA468" s="263"/>
      <c r="XDB468" s="314"/>
      <c r="XDC468" s="314"/>
      <c r="XDD468" s="314"/>
      <c r="XDE468" s="315"/>
      <c r="XDF468" s="314"/>
      <c r="XDG468" s="314"/>
      <c r="XDH468" s="314"/>
      <c r="XDI468" s="314"/>
      <c r="XDJ468" s="314"/>
      <c r="XDK468" s="314"/>
      <c r="XDL468" s="286"/>
      <c r="XDQ468" s="314"/>
      <c r="XDR468" s="314"/>
      <c r="XDS468" s="263"/>
      <c r="XDT468" s="312"/>
      <c r="XDU468" s="263"/>
      <c r="XDV468" s="314"/>
      <c r="XDW468" s="314"/>
      <c r="XDX468" s="314"/>
      <c r="XDY468" s="315"/>
      <c r="XDZ468" s="314"/>
      <c r="XEA468" s="314"/>
      <c r="XEB468" s="314"/>
      <c r="XEC468" s="314"/>
      <c r="XED468" s="314"/>
      <c r="XEE468" s="286"/>
      <c r="XEK468" s="314"/>
      <c r="XEL468" s="314"/>
      <c r="XEM468" s="263"/>
      <c r="XEN468" s="312"/>
      <c r="XEO468" s="263"/>
      <c r="XEP468" s="314"/>
      <c r="XEQ468" s="314"/>
      <c r="XER468" s="314"/>
      <c r="XES468" s="315"/>
      <c r="XET468" s="314"/>
      <c r="XEU468" s="314"/>
      <c r="XEV468" s="314"/>
      <c r="XEW468" s="314"/>
      <c r="XEX468" s="314"/>
    </row>
    <row r="469" spans="1:53 16265:16378" ht="40.5" hidden="1" customHeight="1" x14ac:dyDescent="0.2">
      <c r="A469" s="362"/>
      <c r="B469" s="363"/>
      <c r="C469" s="356"/>
      <c r="D469" s="359"/>
      <c r="E469" s="356"/>
      <c r="F469" s="364"/>
      <c r="G469" s="275"/>
      <c r="H469" s="275"/>
      <c r="I469" s="161"/>
      <c r="J469" s="364"/>
      <c r="K469" s="364"/>
      <c r="L469" s="364"/>
      <c r="M469" s="364"/>
      <c r="N469" s="364"/>
      <c r="O469" s="365"/>
      <c r="P469" s="364"/>
      <c r="Q469" s="365"/>
      <c r="R469" s="365"/>
      <c r="S469" s="162"/>
      <c r="T469" s="334">
        <f t="shared" si="1947"/>
        <v>0</v>
      </c>
      <c r="U469" s="356"/>
      <c r="V469" s="356"/>
      <c r="W469" s="275"/>
      <c r="X469" s="364"/>
      <c r="Y469" s="368"/>
      <c r="Z469" s="335">
        <f t="shared" si="1948"/>
        <v>0</v>
      </c>
      <c r="AA469" s="275"/>
      <c r="AB469" s="275"/>
      <c r="AC469" s="368"/>
      <c r="AD469" s="356"/>
      <c r="AE469" s="336">
        <f t="shared" si="1949"/>
        <v>0</v>
      </c>
      <c r="AF469" s="275"/>
      <c r="AG469" s="275"/>
      <c r="AH469" s="368"/>
      <c r="AI469" s="356"/>
      <c r="AJ469" s="336">
        <f t="shared" si="1950"/>
        <v>0</v>
      </c>
      <c r="AK469" s="275"/>
      <c r="AL469" s="275"/>
      <c r="AM469" s="368"/>
      <c r="AN469" s="356"/>
      <c r="AO469" s="336">
        <f t="shared" si="1951"/>
        <v>0</v>
      </c>
      <c r="AP469" s="275"/>
      <c r="AQ469" s="356"/>
      <c r="AR469" s="356"/>
      <c r="AS469" s="357"/>
      <c r="AT469" s="358"/>
      <c r="AU469" s="366"/>
      <c r="AV469" s="366"/>
      <c r="AW469" s="275"/>
      <c r="AX469" s="275"/>
      <c r="AY469" s="159"/>
      <c r="AZ469" s="159"/>
      <c r="BA469" s="344"/>
      <c r="XAO469" s="314"/>
      <c r="XAP469" s="314"/>
      <c r="XAQ469" s="263"/>
      <c r="XAR469" s="312"/>
      <c r="XAS469" s="263"/>
      <c r="XAT469" s="314"/>
      <c r="XAU469" s="314"/>
      <c r="XAV469" s="314"/>
      <c r="XAW469" s="315"/>
      <c r="XAX469" s="314"/>
      <c r="XAY469" s="314"/>
      <c r="XAZ469" s="314"/>
      <c r="XBA469" s="314"/>
      <c r="XBB469" s="314"/>
      <c r="XBC469" s="314"/>
      <c r="XBD469" s="281"/>
      <c r="XBE469" s="316"/>
      <c r="XBF469" s="317"/>
      <c r="XBG469" s="314"/>
      <c r="XBH469" s="314"/>
      <c r="XBI469" s="314"/>
      <c r="XBJ469" s="314"/>
      <c r="XBK469" s="263"/>
      <c r="XBL469" s="312"/>
      <c r="XBM469" s="263"/>
      <c r="XBN469" s="314"/>
      <c r="XBO469" s="314"/>
      <c r="XBP469" s="314"/>
      <c r="XBQ469" s="315"/>
      <c r="XBR469" s="314"/>
      <c r="XBS469" s="314"/>
      <c r="XBT469" s="314"/>
      <c r="XBU469" s="314"/>
      <c r="XBV469" s="314"/>
      <c r="XBW469" s="281"/>
      <c r="XBX469" s="317"/>
      <c r="XBY469" s="314"/>
      <c r="XBZ469" s="314"/>
      <c r="XCA469" s="318"/>
      <c r="XCB469" s="312"/>
      <c r="XCC469" s="314"/>
      <c r="XCD469" s="314"/>
      <c r="XCE469" s="263"/>
      <c r="XCF469" s="312"/>
      <c r="XCG469" s="263"/>
      <c r="XCH469" s="314"/>
      <c r="XCI469" s="314"/>
      <c r="XCJ469" s="314"/>
      <c r="XCK469" s="315"/>
      <c r="XCL469" s="314"/>
      <c r="XCM469" s="314"/>
      <c r="XCN469" s="314"/>
      <c r="XCO469" s="314"/>
      <c r="XCP469" s="314"/>
      <c r="XCQ469" s="317"/>
      <c r="XCR469" s="314"/>
      <c r="XCS469" s="318"/>
      <c r="XCT469" s="286"/>
      <c r="XCW469" s="314"/>
      <c r="XCX469" s="314"/>
      <c r="XCY469" s="263"/>
      <c r="XCZ469" s="312"/>
      <c r="XDA469" s="263"/>
      <c r="XDB469" s="314"/>
      <c r="XDC469" s="314"/>
      <c r="XDD469" s="314"/>
      <c r="XDE469" s="315"/>
      <c r="XDF469" s="314"/>
      <c r="XDG469" s="314"/>
      <c r="XDH469" s="314"/>
      <c r="XDI469" s="314"/>
      <c r="XDJ469" s="314"/>
      <c r="XDK469" s="314"/>
      <c r="XDL469" s="286"/>
      <c r="XDQ469" s="314"/>
      <c r="XDR469" s="314"/>
      <c r="XDS469" s="263"/>
      <c r="XDT469" s="312"/>
      <c r="XDU469" s="263"/>
      <c r="XDV469" s="314"/>
      <c r="XDW469" s="314"/>
      <c r="XDX469" s="314"/>
      <c r="XDY469" s="315"/>
      <c r="XDZ469" s="314"/>
      <c r="XEA469" s="314"/>
      <c r="XEB469" s="314"/>
      <c r="XEC469" s="314"/>
      <c r="XED469" s="314"/>
      <c r="XEE469" s="286"/>
      <c r="XEK469" s="314"/>
      <c r="XEL469" s="314"/>
      <c r="XEM469" s="263"/>
      <c r="XEN469" s="312"/>
      <c r="XEO469" s="263"/>
      <c r="XEP469" s="314"/>
      <c r="XEQ469" s="314"/>
      <c r="XER469" s="314"/>
      <c r="XES469" s="315"/>
      <c r="XET469" s="314"/>
      <c r="XEU469" s="314"/>
      <c r="XEV469" s="314"/>
      <c r="XEW469" s="314"/>
      <c r="XEX469" s="314"/>
    </row>
    <row r="470" spans="1:53 16265:16378" ht="40.5" customHeight="1" x14ac:dyDescent="0.2">
      <c r="A470" s="362">
        <v>154</v>
      </c>
      <c r="B470" s="363" t="s">
        <v>464</v>
      </c>
      <c r="C470" s="356" t="str">
        <f>+VLOOKUP(B470,$A$770:$B$812,2,0)</f>
        <v>JAIRO ORDILIO TORRES MORENO</v>
      </c>
      <c r="D470" s="359" t="s">
        <v>166</v>
      </c>
      <c r="E470" s="356" t="str">
        <f>IF(D470=$D$740,$E$740,IF(D470=$D$741,$E$741,IF(D470=$D$742,$E$742,IF(D470=$D$743,$E$743,IF(D470=$D$744,$E$744,IF(D470=$D$745,$E$745,IF(D470=$D$746,$E$746,IF(D470=$D$747,$E$747,IF(D470=$D$748,$E$748,IF(D470=$D$749,$E$749,IF(D470=VICERRECTORÍA_ACADÉMICA_,$BF$740,IF(D470=_VICERRECTORÍA_INVESTIGACIONES_INNOVACIÓN_Y_EXTENSIÓN_,$BF$741,IF(D470=PLANEACIÓN_,$BF$742,IF(D470=VICERRECTORÍA_ADMINISTRATIVA_FINANCIERA_,$BF$743,IF(D470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0" s="364" t="s">
        <v>276</v>
      </c>
      <c r="G470" s="275" t="s">
        <v>271</v>
      </c>
      <c r="H470" s="275" t="s">
        <v>34</v>
      </c>
      <c r="I470" s="161" t="s">
        <v>2206</v>
      </c>
      <c r="J470" s="364" t="s">
        <v>112</v>
      </c>
      <c r="K470" s="363" t="s">
        <v>2207</v>
      </c>
      <c r="L470" s="363" t="s">
        <v>2208</v>
      </c>
      <c r="M470" s="363" t="s">
        <v>2209</v>
      </c>
      <c r="N470" s="364" t="s">
        <v>149</v>
      </c>
      <c r="O470" s="365">
        <f>IF(N470="ALTA",5,IF(N470="MEDIO ALTA",4,IF(N470="MEDIA",3,IF(N470="MEDIO BAJA",2,IF(N470="BAJA",1,0)))))</f>
        <v>5</v>
      </c>
      <c r="P470" s="364" t="s">
        <v>144</v>
      </c>
      <c r="Q470" s="365">
        <f>IF(P470="ALTO",5,IF(P470="MEDIO ALTO",4,IF(P470="MEDIO",3,IF(P470="MEDIO BAJO",2,IF(P470="BAJO",1,0)))))</f>
        <v>4</v>
      </c>
      <c r="R470" s="365">
        <f>Q470*O470</f>
        <v>20</v>
      </c>
      <c r="S470" s="162" t="s">
        <v>327</v>
      </c>
      <c r="T470" s="334">
        <f t="shared" si="1947"/>
        <v>1</v>
      </c>
      <c r="U470" s="356">
        <f t="shared" si="1902"/>
        <v>1</v>
      </c>
      <c r="V470" s="356">
        <f t="shared" si="1890"/>
        <v>0.6</v>
      </c>
      <c r="W470" s="275" t="s">
        <v>2210</v>
      </c>
      <c r="X470" s="364">
        <f>IF(S470="No_existen",5*$X$10,Y470*$X$10)</f>
        <v>0.15000000000000002</v>
      </c>
      <c r="Y470" s="368">
        <f t="shared" ref="Y470" si="1988">ROUND(AVERAGEIF(Z470:Z472,"&gt;0"),0)</f>
        <v>3</v>
      </c>
      <c r="Z470" s="335">
        <f t="shared" si="1948"/>
        <v>2</v>
      </c>
      <c r="AA470" s="275" t="s">
        <v>331</v>
      </c>
      <c r="AB470" s="275"/>
      <c r="AC470" s="368">
        <f t="shared" ref="AC470" si="1989">IF(S470="No_existen",5*$AC$10,AD470*$AC$10)</f>
        <v>0.15</v>
      </c>
      <c r="AD470" s="356">
        <f t="shared" ref="AD470" si="1990">ROUND(AVERAGEIF(AE470:AE472,"&gt;0"),0)</f>
        <v>1</v>
      </c>
      <c r="AE470" s="336">
        <f t="shared" si="1949"/>
        <v>1</v>
      </c>
      <c r="AF470" s="275" t="s">
        <v>307</v>
      </c>
      <c r="AG470" s="275" t="s">
        <v>2211</v>
      </c>
      <c r="AH470" s="368">
        <f t="shared" ref="AH470" si="1991">IF(S470="No_existen",5*$AH$10,AI470*$AH$10)</f>
        <v>0.1</v>
      </c>
      <c r="AI470" s="356">
        <f t="shared" ref="AI470" si="1992">ROUND(AVERAGEIF(AJ470:AJ472,"&gt;0"),0)</f>
        <v>1</v>
      </c>
      <c r="AJ470" s="336">
        <f t="shared" si="1950"/>
        <v>1</v>
      </c>
      <c r="AK470" s="275" t="s">
        <v>304</v>
      </c>
      <c r="AL470" s="275" t="s">
        <v>312</v>
      </c>
      <c r="AM470" s="368">
        <f t="shared" ref="AM470" si="1993">IF(S470="No_existen",5*$AM$10,AN470*$AM$10)</f>
        <v>0.1</v>
      </c>
      <c r="AN470" s="356">
        <f t="shared" ref="AN470" si="1994">ROUND(AVERAGEIF(AO470:AO472,"&gt;0"),0)</f>
        <v>1</v>
      </c>
      <c r="AO470" s="336">
        <f t="shared" si="1951"/>
        <v>1</v>
      </c>
      <c r="AP470" s="275" t="s">
        <v>592</v>
      </c>
      <c r="AQ470" s="356">
        <f t="shared" ref="AQ470" si="1995">ROUND(AVERAGE(U470,Y470,AD470,AI470,AN470),0)</f>
        <v>1</v>
      </c>
      <c r="AR470" s="356" t="str">
        <f t="shared" ref="AR470" si="1996">IF(AQ470&lt;1.5,"FUERTE",IF(AND(AQ470&gt;=1.5,AQ470&lt;2.5),"ACEPTABLE",IF(AQ470&gt;=5,"INEXISTENTE","DÉBIL")))</f>
        <v>FUERTE</v>
      </c>
      <c r="AS470" s="357">
        <f t="shared" ref="AS470" si="1997">IF(R470=0,0,ROUND((R470*AQ470),0))</f>
        <v>20</v>
      </c>
      <c r="AT470" s="358" t="str">
        <f t="shared" ref="AT470" si="1998">IF(AS470&gt;=36,"GRAVE", IF(AS470&lt;=10, "LEVE", "MODERADO"))</f>
        <v>MODERADO</v>
      </c>
      <c r="AU470" s="363" t="s">
        <v>2212</v>
      </c>
      <c r="AV470" s="369">
        <v>1</v>
      </c>
      <c r="AW470" s="275" t="s">
        <v>91</v>
      </c>
      <c r="AX470" s="275" t="s">
        <v>2213</v>
      </c>
      <c r="AY470" s="159">
        <v>45290</v>
      </c>
      <c r="AZ470" s="159"/>
      <c r="BA470" s="344"/>
      <c r="XAO470" s="314"/>
      <c r="XAP470" s="314"/>
      <c r="XAQ470" s="263"/>
      <c r="XAR470" s="312"/>
      <c r="XAS470" s="263"/>
      <c r="XAT470" s="314"/>
      <c r="XAU470" s="314"/>
      <c r="XAV470" s="314"/>
      <c r="XAW470" s="315"/>
      <c r="XAX470" s="314"/>
      <c r="XAY470" s="314"/>
      <c r="XAZ470" s="314"/>
      <c r="XBA470" s="314"/>
      <c r="XBB470" s="314"/>
      <c r="XBC470" s="314"/>
      <c r="XBD470" s="281"/>
      <c r="XBE470" s="316"/>
      <c r="XBF470" s="317"/>
      <c r="XBG470" s="314"/>
      <c r="XBH470" s="314"/>
      <c r="XBI470" s="314"/>
      <c r="XBJ470" s="314"/>
      <c r="XBK470" s="263"/>
      <c r="XBL470" s="312"/>
      <c r="XBM470" s="263"/>
      <c r="XBN470" s="314"/>
      <c r="XBO470" s="314"/>
      <c r="XBP470" s="314"/>
      <c r="XBQ470" s="315"/>
      <c r="XBR470" s="314"/>
      <c r="XBS470" s="314"/>
      <c r="XBT470" s="314"/>
      <c r="XBU470" s="314"/>
      <c r="XBV470" s="314"/>
      <c r="XBW470" s="281"/>
      <c r="XBX470" s="317"/>
      <c r="XBY470" s="314"/>
      <c r="XBZ470" s="314"/>
      <c r="XCA470" s="318"/>
      <c r="XCB470" s="312"/>
      <c r="XCC470" s="314"/>
      <c r="XCD470" s="314"/>
      <c r="XCE470" s="263"/>
      <c r="XCF470" s="312"/>
      <c r="XCG470" s="263"/>
      <c r="XCH470" s="314"/>
      <c r="XCI470" s="314"/>
      <c r="XCJ470" s="314"/>
      <c r="XCK470" s="315"/>
      <c r="XCL470" s="314"/>
      <c r="XCM470" s="314"/>
      <c r="XCN470" s="314"/>
      <c r="XCO470" s="314"/>
      <c r="XCP470" s="314"/>
      <c r="XCQ470" s="317"/>
      <c r="XCR470" s="314"/>
      <c r="XCS470" s="318"/>
      <c r="XCT470" s="286"/>
      <c r="XCW470" s="314"/>
      <c r="XCX470" s="314"/>
      <c r="XCY470" s="263"/>
      <c r="XCZ470" s="312"/>
      <c r="XDA470" s="263"/>
      <c r="XDB470" s="314"/>
      <c r="XDC470" s="314"/>
      <c r="XDD470" s="314"/>
      <c r="XDE470" s="315"/>
      <c r="XDF470" s="314"/>
      <c r="XDG470" s="314"/>
      <c r="XDH470" s="314"/>
      <c r="XDI470" s="314"/>
      <c r="XDJ470" s="314"/>
      <c r="XDK470" s="314"/>
      <c r="XDL470" s="286"/>
      <c r="XDQ470" s="314"/>
      <c r="XDR470" s="314"/>
      <c r="XDS470" s="263"/>
      <c r="XDT470" s="312"/>
      <c r="XDU470" s="263"/>
      <c r="XDV470" s="314"/>
      <c r="XDW470" s="314"/>
      <c r="XDX470" s="314"/>
      <c r="XDY470" s="315"/>
      <c r="XDZ470" s="314"/>
      <c r="XEA470" s="314"/>
      <c r="XEB470" s="314"/>
      <c r="XEC470" s="314"/>
      <c r="XED470" s="314"/>
      <c r="XEE470" s="286"/>
      <c r="XEK470" s="314"/>
      <c r="XEL470" s="314"/>
      <c r="XEM470" s="263"/>
      <c r="XEN470" s="312"/>
      <c r="XEO470" s="263"/>
      <c r="XEP470" s="314"/>
      <c r="XEQ470" s="314"/>
      <c r="XER470" s="314"/>
      <c r="XES470" s="315"/>
      <c r="XET470" s="314"/>
      <c r="XEU470" s="314"/>
      <c r="XEV470" s="314"/>
      <c r="XEW470" s="314"/>
      <c r="XEX470" s="314"/>
    </row>
    <row r="471" spans="1:53 16265:16378" ht="40.5" hidden="1" customHeight="1" x14ac:dyDescent="0.2">
      <c r="A471" s="362"/>
      <c r="B471" s="363"/>
      <c r="C471" s="356"/>
      <c r="D471" s="359"/>
      <c r="E471" s="356"/>
      <c r="F471" s="364"/>
      <c r="G471" s="275" t="s">
        <v>271</v>
      </c>
      <c r="H471" s="275" t="s">
        <v>35</v>
      </c>
      <c r="I471" s="161" t="s">
        <v>2214</v>
      </c>
      <c r="J471" s="364"/>
      <c r="K471" s="363"/>
      <c r="L471" s="363"/>
      <c r="M471" s="363"/>
      <c r="N471" s="364"/>
      <c r="O471" s="365"/>
      <c r="P471" s="364"/>
      <c r="Q471" s="365"/>
      <c r="R471" s="365"/>
      <c r="S471" s="162" t="s">
        <v>327</v>
      </c>
      <c r="T471" s="334">
        <f t="shared" si="1947"/>
        <v>1</v>
      </c>
      <c r="U471" s="356"/>
      <c r="V471" s="356"/>
      <c r="W471" s="275" t="s">
        <v>2215</v>
      </c>
      <c r="X471" s="364"/>
      <c r="Y471" s="368"/>
      <c r="Z471" s="335">
        <f t="shared" si="1948"/>
        <v>4</v>
      </c>
      <c r="AA471" s="275" t="s">
        <v>330</v>
      </c>
      <c r="AB471" s="275"/>
      <c r="AC471" s="368"/>
      <c r="AD471" s="356"/>
      <c r="AE471" s="336">
        <f t="shared" si="1949"/>
        <v>1</v>
      </c>
      <c r="AF471" s="275" t="s">
        <v>307</v>
      </c>
      <c r="AG471" s="275" t="s">
        <v>2216</v>
      </c>
      <c r="AH471" s="368"/>
      <c r="AI471" s="356"/>
      <c r="AJ471" s="336">
        <f t="shared" si="1950"/>
        <v>1</v>
      </c>
      <c r="AK471" s="275" t="s">
        <v>304</v>
      </c>
      <c r="AL471" s="275" t="s">
        <v>312</v>
      </c>
      <c r="AM471" s="368"/>
      <c r="AN471" s="356"/>
      <c r="AO471" s="336">
        <f t="shared" si="1951"/>
        <v>1</v>
      </c>
      <c r="AP471" s="275" t="s">
        <v>592</v>
      </c>
      <c r="AQ471" s="356"/>
      <c r="AR471" s="356"/>
      <c r="AS471" s="357"/>
      <c r="AT471" s="358"/>
      <c r="AU471" s="363"/>
      <c r="AV471" s="363"/>
      <c r="AW471" s="275" t="s">
        <v>91</v>
      </c>
      <c r="AX471" s="275" t="s">
        <v>2217</v>
      </c>
      <c r="AY471" s="159">
        <v>45290</v>
      </c>
      <c r="AZ471" s="159"/>
      <c r="BA471" s="344"/>
      <c r="XAO471" s="314"/>
      <c r="XAP471" s="314"/>
      <c r="XAQ471" s="263"/>
      <c r="XAR471" s="312"/>
      <c r="XAS471" s="263"/>
      <c r="XAT471" s="314"/>
      <c r="XAU471" s="314"/>
      <c r="XAV471" s="314"/>
      <c r="XAW471" s="315"/>
      <c r="XAX471" s="314"/>
      <c r="XAY471" s="314"/>
      <c r="XAZ471" s="314"/>
      <c r="XBA471" s="314"/>
      <c r="XBB471" s="314"/>
      <c r="XBC471" s="314"/>
      <c r="XBD471" s="281"/>
      <c r="XBE471" s="316"/>
      <c r="XBF471" s="317"/>
      <c r="XBG471" s="314"/>
      <c r="XBH471" s="314"/>
      <c r="XBI471" s="314"/>
      <c r="XBJ471" s="314"/>
      <c r="XBK471" s="263"/>
      <c r="XBL471" s="312"/>
      <c r="XBM471" s="263"/>
      <c r="XBN471" s="314"/>
      <c r="XBO471" s="314"/>
      <c r="XBP471" s="314"/>
      <c r="XBQ471" s="315"/>
      <c r="XBR471" s="314"/>
      <c r="XBS471" s="314"/>
      <c r="XBT471" s="314"/>
      <c r="XBU471" s="314"/>
      <c r="XBV471" s="314"/>
      <c r="XBW471" s="281"/>
      <c r="XBX471" s="317"/>
      <c r="XBY471" s="314"/>
      <c r="XBZ471" s="314"/>
      <c r="XCA471" s="318"/>
      <c r="XCB471" s="312"/>
      <c r="XCC471" s="314"/>
      <c r="XCD471" s="314"/>
      <c r="XCE471" s="263"/>
      <c r="XCF471" s="312"/>
      <c r="XCG471" s="263"/>
      <c r="XCH471" s="314"/>
      <c r="XCI471" s="314"/>
      <c r="XCJ471" s="314"/>
      <c r="XCK471" s="315"/>
      <c r="XCL471" s="314"/>
      <c r="XCM471" s="314"/>
      <c r="XCN471" s="314"/>
      <c r="XCO471" s="314"/>
      <c r="XCP471" s="314"/>
      <c r="XCQ471" s="317"/>
      <c r="XCR471" s="314"/>
      <c r="XCS471" s="318"/>
      <c r="XCT471" s="286"/>
      <c r="XCW471" s="314"/>
      <c r="XCX471" s="314"/>
      <c r="XCY471" s="263"/>
      <c r="XCZ471" s="312"/>
      <c r="XDA471" s="263"/>
      <c r="XDB471" s="314"/>
      <c r="XDC471" s="314"/>
      <c r="XDD471" s="314"/>
      <c r="XDE471" s="315"/>
      <c r="XDF471" s="314"/>
      <c r="XDG471" s="314"/>
      <c r="XDH471" s="314"/>
      <c r="XDI471" s="314"/>
      <c r="XDJ471" s="314"/>
      <c r="XDK471" s="314"/>
      <c r="XDL471" s="286"/>
      <c r="XDQ471" s="314"/>
      <c r="XDR471" s="314"/>
      <c r="XDS471" s="263"/>
      <c r="XDT471" s="312"/>
      <c r="XDU471" s="263"/>
      <c r="XDV471" s="314"/>
      <c r="XDW471" s="314"/>
      <c r="XDX471" s="314"/>
      <c r="XDY471" s="315"/>
      <c r="XDZ471" s="314"/>
      <c r="XEA471" s="314"/>
      <c r="XEB471" s="314"/>
      <c r="XEC471" s="314"/>
      <c r="XED471" s="314"/>
      <c r="XEE471" s="286"/>
      <c r="XEK471" s="314"/>
      <c r="XEL471" s="314"/>
      <c r="XEM471" s="263"/>
      <c r="XEN471" s="312"/>
      <c r="XEO471" s="263"/>
      <c r="XEP471" s="314"/>
      <c r="XEQ471" s="314"/>
      <c r="XER471" s="314"/>
      <c r="XES471" s="315"/>
      <c r="XET471" s="314"/>
      <c r="XEU471" s="314"/>
      <c r="XEV471" s="314"/>
      <c r="XEW471" s="314"/>
      <c r="XEX471" s="314"/>
    </row>
    <row r="472" spans="1:53 16265:16378" ht="40.5" hidden="1" customHeight="1" x14ac:dyDescent="0.2">
      <c r="A472" s="362"/>
      <c r="B472" s="363"/>
      <c r="C472" s="356"/>
      <c r="D472" s="359"/>
      <c r="E472" s="356"/>
      <c r="F472" s="364"/>
      <c r="G472" s="275" t="s">
        <v>271</v>
      </c>
      <c r="H472" s="275" t="s">
        <v>37</v>
      </c>
      <c r="I472" s="162" t="s">
        <v>2218</v>
      </c>
      <c r="J472" s="364"/>
      <c r="K472" s="363"/>
      <c r="L472" s="363"/>
      <c r="M472" s="363"/>
      <c r="N472" s="364"/>
      <c r="O472" s="365"/>
      <c r="P472" s="364"/>
      <c r="Q472" s="365"/>
      <c r="R472" s="365"/>
      <c r="S472" s="162"/>
      <c r="T472" s="334">
        <f t="shared" si="1947"/>
        <v>0</v>
      </c>
      <c r="U472" s="356"/>
      <c r="V472" s="356"/>
      <c r="W472" s="275"/>
      <c r="X472" s="364"/>
      <c r="Y472" s="368"/>
      <c r="Z472" s="335">
        <f t="shared" si="1948"/>
        <v>0</v>
      </c>
      <c r="AA472" s="275"/>
      <c r="AB472" s="275"/>
      <c r="AC472" s="368"/>
      <c r="AD472" s="356"/>
      <c r="AE472" s="336">
        <f t="shared" si="1949"/>
        <v>0</v>
      </c>
      <c r="AF472" s="275"/>
      <c r="AG472" s="275"/>
      <c r="AH472" s="368"/>
      <c r="AI472" s="356"/>
      <c r="AJ472" s="336">
        <f t="shared" si="1950"/>
        <v>0</v>
      </c>
      <c r="AK472" s="275"/>
      <c r="AL472" s="275"/>
      <c r="AM472" s="368"/>
      <c r="AN472" s="356"/>
      <c r="AO472" s="336">
        <f t="shared" si="1951"/>
        <v>0</v>
      </c>
      <c r="AP472" s="275"/>
      <c r="AQ472" s="356"/>
      <c r="AR472" s="356"/>
      <c r="AS472" s="357"/>
      <c r="AT472" s="358"/>
      <c r="AU472" s="363"/>
      <c r="AV472" s="363"/>
      <c r="AW472" s="275"/>
      <c r="AX472" s="275"/>
      <c r="AY472" s="159"/>
      <c r="AZ472" s="159"/>
      <c r="BA472" s="344"/>
      <c r="XAO472" s="314"/>
      <c r="XAP472" s="314"/>
      <c r="XAQ472" s="263"/>
      <c r="XAR472" s="312"/>
      <c r="XAS472" s="263"/>
      <c r="XAT472" s="314"/>
      <c r="XAU472" s="314"/>
      <c r="XAV472" s="314"/>
      <c r="XAW472" s="315"/>
      <c r="XAX472" s="314"/>
      <c r="XAY472" s="314"/>
      <c r="XAZ472" s="314"/>
      <c r="XBA472" s="314"/>
      <c r="XBB472" s="314"/>
      <c r="XBC472" s="314"/>
      <c r="XBD472" s="281"/>
      <c r="XBE472" s="316"/>
      <c r="XBF472" s="317"/>
      <c r="XBG472" s="314"/>
      <c r="XBH472" s="314"/>
      <c r="XBI472" s="314"/>
      <c r="XBJ472" s="314"/>
      <c r="XBK472" s="263"/>
      <c r="XBL472" s="312"/>
      <c r="XBM472" s="263"/>
      <c r="XBN472" s="314"/>
      <c r="XBO472" s="314"/>
      <c r="XBP472" s="314"/>
      <c r="XBQ472" s="315"/>
      <c r="XBR472" s="314"/>
      <c r="XBS472" s="314"/>
      <c r="XBT472" s="314"/>
      <c r="XBU472" s="314"/>
      <c r="XBV472" s="314"/>
      <c r="XBW472" s="281"/>
      <c r="XBX472" s="317"/>
      <c r="XBY472" s="314"/>
      <c r="XBZ472" s="314"/>
      <c r="XCA472" s="318"/>
      <c r="XCB472" s="312"/>
      <c r="XCC472" s="314"/>
      <c r="XCD472" s="314"/>
      <c r="XCE472" s="263"/>
      <c r="XCF472" s="312"/>
      <c r="XCG472" s="263"/>
      <c r="XCH472" s="314"/>
      <c r="XCI472" s="314"/>
      <c r="XCJ472" s="314"/>
      <c r="XCK472" s="315"/>
      <c r="XCL472" s="314"/>
      <c r="XCM472" s="314"/>
      <c r="XCN472" s="314"/>
      <c r="XCO472" s="314"/>
      <c r="XCP472" s="314"/>
      <c r="XCQ472" s="317"/>
      <c r="XCR472" s="314"/>
      <c r="XCS472" s="318"/>
      <c r="XCT472" s="286"/>
      <c r="XCW472" s="314"/>
      <c r="XCX472" s="314"/>
      <c r="XCY472" s="263"/>
      <c r="XCZ472" s="312"/>
      <c r="XDA472" s="263"/>
      <c r="XDB472" s="314"/>
      <c r="XDC472" s="314"/>
      <c r="XDD472" s="314"/>
      <c r="XDE472" s="315"/>
      <c r="XDF472" s="314"/>
      <c r="XDG472" s="314"/>
      <c r="XDH472" s="314"/>
      <c r="XDI472" s="314"/>
      <c r="XDJ472" s="314"/>
      <c r="XDK472" s="314"/>
      <c r="XDL472" s="286"/>
      <c r="XDQ472" s="314"/>
      <c r="XDR472" s="314"/>
      <c r="XDS472" s="263"/>
      <c r="XDT472" s="312"/>
      <c r="XDU472" s="263"/>
      <c r="XDV472" s="314"/>
      <c r="XDW472" s="314"/>
      <c r="XDX472" s="314"/>
      <c r="XDY472" s="315"/>
      <c r="XDZ472" s="314"/>
      <c r="XEA472" s="314"/>
      <c r="XEB472" s="314"/>
      <c r="XEC472" s="314"/>
      <c r="XED472" s="314"/>
      <c r="XEE472" s="286"/>
      <c r="XEK472" s="314"/>
      <c r="XEL472" s="314"/>
      <c r="XEM472" s="263"/>
      <c r="XEN472" s="312"/>
      <c r="XEO472" s="263"/>
      <c r="XEP472" s="314"/>
      <c r="XEQ472" s="314"/>
      <c r="XER472" s="314"/>
      <c r="XES472" s="315"/>
      <c r="XET472" s="314"/>
      <c r="XEU472" s="314"/>
      <c r="XEV472" s="314"/>
      <c r="XEW472" s="314"/>
      <c r="XEX472" s="314"/>
    </row>
    <row r="473" spans="1:53 16265:16378" ht="40.5" customHeight="1" x14ac:dyDescent="0.2">
      <c r="A473" s="362">
        <v>155</v>
      </c>
      <c r="B473" s="363" t="s">
        <v>464</v>
      </c>
      <c r="C473" s="356" t="str">
        <f>+VLOOKUP(B473,$A$770:$B$812,2,0)</f>
        <v>JAIRO ORDILIO TORRES MORENO</v>
      </c>
      <c r="D473" s="359" t="s">
        <v>166</v>
      </c>
      <c r="E473" s="356" t="str">
        <f>IF(D473=$D$740,$E$740,IF(D473=$D$741,$E$741,IF(D473=$D$742,$E$742,IF(D473=$D$743,$E$743,IF(D473=$D$744,$E$744,IF(D473=$D$745,$E$745,IF(D473=$D$746,$E$746,IF(D473=$D$747,$E$747,IF(D473=$D$748,$E$748,IF(D473=$D$749,$E$749,IF(D473=VICERRECTORÍA_ACADÉMICA_,$BF$740,IF(D473=_VICERRECTORÍA_INVESTIGACIONES_INNOVACIÓN_Y_EXTENSIÓN_,$BF$741,IF(D473=PLANEACIÓN_,$BF$742,IF(D473=VICERRECTORÍA_ADMINISTRATIVA_FINANCIERA_,$BF$743,IF(D473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3" s="364" t="s">
        <v>276</v>
      </c>
      <c r="G473" s="275" t="s">
        <v>271</v>
      </c>
      <c r="H473" s="275" t="s">
        <v>35</v>
      </c>
      <c r="I473" s="162" t="s">
        <v>2219</v>
      </c>
      <c r="J473" s="364" t="s">
        <v>148</v>
      </c>
      <c r="K473" s="364" t="s">
        <v>2220</v>
      </c>
      <c r="L473" s="364" t="s">
        <v>2221</v>
      </c>
      <c r="M473" s="364" t="s">
        <v>2222</v>
      </c>
      <c r="N473" s="364" t="s">
        <v>150</v>
      </c>
      <c r="O473" s="365">
        <f>IF(N473="ALTA",5,IF(N473="MEDIO ALTA",4,IF(N473="MEDIA",3,IF(N473="MEDIO BAJA",2,IF(N473="BAJA",1,0)))))</f>
        <v>4</v>
      </c>
      <c r="P473" s="364" t="s">
        <v>140</v>
      </c>
      <c r="Q473" s="365">
        <f>IF(P473="ALTO",5,IF(P473="MEDIO ALTO",4,IF(P473="MEDIO",3,IF(P473="MEDIO BAJO",2,IF(P473="BAJO",1,0)))))</f>
        <v>5</v>
      </c>
      <c r="R473" s="365">
        <f>Q473*O473</f>
        <v>20</v>
      </c>
      <c r="S473" s="162" t="s">
        <v>398</v>
      </c>
      <c r="T473" s="334">
        <f t="shared" si="1947"/>
        <v>4</v>
      </c>
      <c r="U473" s="356">
        <f t="shared" si="1902"/>
        <v>3</v>
      </c>
      <c r="V473" s="356">
        <f t="shared" si="1890"/>
        <v>1.7999999999999998</v>
      </c>
      <c r="W473" s="275" t="s">
        <v>2223</v>
      </c>
      <c r="X473" s="364">
        <f>IF(S473="No_existen",5*$X$10,Y473*$X$10)</f>
        <v>0.05</v>
      </c>
      <c r="Y473" s="368">
        <f t="shared" ref="Y473" si="1999">ROUND(AVERAGEIF(Z473:Z475,"&gt;0"),0)</f>
        <v>1</v>
      </c>
      <c r="Z473" s="335">
        <f t="shared" si="1948"/>
        <v>1</v>
      </c>
      <c r="AA473" s="275" t="s">
        <v>332</v>
      </c>
      <c r="AB473" s="275" t="s">
        <v>2224</v>
      </c>
      <c r="AC473" s="368">
        <f t="shared" ref="AC473" si="2000">IF(S473="No_existen",5*$AC$10,AD473*$AC$10)</f>
        <v>0.15</v>
      </c>
      <c r="AD473" s="356">
        <f t="shared" ref="AD473" si="2001">ROUND(AVERAGEIF(AE473:AE475,"&gt;0"),0)</f>
        <v>1</v>
      </c>
      <c r="AE473" s="336">
        <f t="shared" si="1949"/>
        <v>1</v>
      </c>
      <c r="AF473" s="275" t="s">
        <v>307</v>
      </c>
      <c r="AG473" s="275" t="s">
        <v>2225</v>
      </c>
      <c r="AH473" s="368">
        <f t="shared" ref="AH473" si="2002">IF(S473="No_existen",5*$AH$10,AI473*$AH$10)</f>
        <v>0.4</v>
      </c>
      <c r="AI473" s="356">
        <f t="shared" ref="AI473" si="2003">ROUND(AVERAGEIF(AJ473:AJ475,"&gt;0"),0)</f>
        <v>4</v>
      </c>
      <c r="AJ473" s="336">
        <f t="shared" si="1950"/>
        <v>4</v>
      </c>
      <c r="AK473" s="275" t="s">
        <v>308</v>
      </c>
      <c r="AL473" s="275" t="s">
        <v>315</v>
      </c>
      <c r="AM473" s="368">
        <f t="shared" ref="AM473" si="2004">IF(S473="No_existen",5*$AM$10,AN473*$AM$10)</f>
        <v>0.4</v>
      </c>
      <c r="AN473" s="356">
        <f t="shared" ref="AN473" si="2005">ROUND(AVERAGEIF(AO473:AO475,"&gt;0"),0)</f>
        <v>4</v>
      </c>
      <c r="AO473" s="336">
        <f t="shared" si="1951"/>
        <v>4</v>
      </c>
      <c r="AP473" s="275" t="s">
        <v>593</v>
      </c>
      <c r="AQ473" s="356">
        <f t="shared" ref="AQ473" si="2006">ROUND(AVERAGE(U473,Y473,AD473,AI473,AN473),0)</f>
        <v>3</v>
      </c>
      <c r="AR473" s="356" t="str">
        <f t="shared" ref="AR473" si="2007">IF(AQ473&lt;1.5,"FUERTE",IF(AND(AQ473&gt;=1.5,AQ473&lt;2.5),"ACEPTABLE",IF(AQ473&gt;=5,"INEXISTENTE","DÉBIL")))</f>
        <v>DÉBIL</v>
      </c>
      <c r="AS473" s="357">
        <f t="shared" ref="AS473" si="2008">IF(R473=0,0,ROUND((R473*AQ473),0))</f>
        <v>60</v>
      </c>
      <c r="AT473" s="358" t="str">
        <f t="shared" ref="AT473" si="2009">IF(AS473&gt;=36,"GRAVE", IF(AS473&lt;=10, "LEVE", "MODERADO"))</f>
        <v>GRAVE</v>
      </c>
      <c r="AU473" s="366" t="s">
        <v>2226</v>
      </c>
      <c r="AV473" s="367">
        <v>1</v>
      </c>
      <c r="AW473" s="275" t="s">
        <v>93</v>
      </c>
      <c r="AX473" s="275" t="s">
        <v>2227</v>
      </c>
      <c r="AY473" s="159">
        <v>45290</v>
      </c>
      <c r="AZ473" s="159"/>
      <c r="BA473" s="164" t="s">
        <v>2228</v>
      </c>
      <c r="XAO473" s="314"/>
      <c r="XAP473" s="314"/>
      <c r="XAQ473" s="263"/>
      <c r="XAR473" s="312"/>
      <c r="XAS473" s="263"/>
      <c r="XAT473" s="314"/>
      <c r="XAU473" s="314"/>
      <c r="XAV473" s="314"/>
      <c r="XAW473" s="315"/>
      <c r="XAX473" s="314"/>
      <c r="XAY473" s="314"/>
      <c r="XAZ473" s="314"/>
      <c r="XBA473" s="314"/>
      <c r="XBB473" s="314"/>
      <c r="XBC473" s="314"/>
      <c r="XBD473" s="281"/>
      <c r="XBE473" s="316"/>
      <c r="XBF473" s="317"/>
      <c r="XBG473" s="314"/>
      <c r="XBH473" s="314"/>
      <c r="XBI473" s="314"/>
      <c r="XBJ473" s="314"/>
      <c r="XBK473" s="263"/>
      <c r="XBL473" s="312"/>
      <c r="XBM473" s="263"/>
      <c r="XBN473" s="314"/>
      <c r="XBO473" s="314"/>
      <c r="XBP473" s="314"/>
      <c r="XBQ473" s="315"/>
      <c r="XBR473" s="314"/>
      <c r="XBS473" s="314"/>
      <c r="XBT473" s="314"/>
      <c r="XBU473" s="314"/>
      <c r="XBV473" s="314"/>
      <c r="XBW473" s="281"/>
      <c r="XBX473" s="317"/>
      <c r="XBY473" s="314"/>
      <c r="XBZ473" s="314"/>
      <c r="XCA473" s="318"/>
      <c r="XCB473" s="312"/>
      <c r="XCC473" s="314"/>
      <c r="XCD473" s="314"/>
      <c r="XCE473" s="263"/>
      <c r="XCF473" s="312"/>
      <c r="XCG473" s="263"/>
      <c r="XCH473" s="314"/>
      <c r="XCI473" s="314"/>
      <c r="XCJ473" s="314"/>
      <c r="XCK473" s="315"/>
      <c r="XCL473" s="314"/>
      <c r="XCM473" s="314"/>
      <c r="XCN473" s="314"/>
      <c r="XCO473" s="314"/>
      <c r="XCP473" s="314"/>
      <c r="XCQ473" s="317"/>
      <c r="XCR473" s="314"/>
      <c r="XCS473" s="318"/>
      <c r="XCT473" s="286"/>
      <c r="XCW473" s="314"/>
      <c r="XCX473" s="314"/>
      <c r="XCY473" s="263"/>
      <c r="XCZ473" s="312"/>
      <c r="XDA473" s="263"/>
      <c r="XDB473" s="314"/>
      <c r="XDC473" s="314"/>
      <c r="XDD473" s="314"/>
      <c r="XDE473" s="315"/>
      <c r="XDF473" s="314"/>
      <c r="XDG473" s="314"/>
      <c r="XDH473" s="314"/>
      <c r="XDI473" s="314"/>
      <c r="XDJ473" s="314"/>
      <c r="XDK473" s="314"/>
      <c r="XDL473" s="286"/>
      <c r="XDQ473" s="314"/>
      <c r="XDR473" s="314"/>
      <c r="XDS473" s="263"/>
      <c r="XDT473" s="312"/>
      <c r="XDU473" s="263"/>
      <c r="XDV473" s="314"/>
      <c r="XDW473" s="314"/>
      <c r="XDX473" s="314"/>
      <c r="XDY473" s="315"/>
      <c r="XDZ473" s="314"/>
      <c r="XEA473" s="314"/>
      <c r="XEB473" s="314"/>
      <c r="XEC473" s="314"/>
      <c r="XED473" s="314"/>
      <c r="XEE473" s="286"/>
      <c r="XEK473" s="314"/>
      <c r="XEL473" s="314"/>
      <c r="XEM473" s="263"/>
      <c r="XEN473" s="312"/>
      <c r="XEO473" s="263"/>
      <c r="XEP473" s="314"/>
      <c r="XEQ473" s="314"/>
      <c r="XER473" s="314"/>
      <c r="XES473" s="315"/>
      <c r="XET473" s="314"/>
      <c r="XEU473" s="314"/>
      <c r="XEV473" s="314"/>
      <c r="XEW473" s="314"/>
      <c r="XEX473" s="314"/>
    </row>
    <row r="474" spans="1:53 16265:16378" ht="40.5" hidden="1" customHeight="1" x14ac:dyDescent="0.2">
      <c r="A474" s="362"/>
      <c r="B474" s="363"/>
      <c r="C474" s="356"/>
      <c r="D474" s="359"/>
      <c r="E474" s="356"/>
      <c r="F474" s="364"/>
      <c r="G474" s="275" t="s">
        <v>272</v>
      </c>
      <c r="H474" s="275" t="s">
        <v>233</v>
      </c>
      <c r="I474" s="162" t="s">
        <v>2229</v>
      </c>
      <c r="J474" s="364"/>
      <c r="K474" s="364"/>
      <c r="L474" s="364"/>
      <c r="M474" s="364"/>
      <c r="N474" s="364"/>
      <c r="O474" s="365"/>
      <c r="P474" s="364"/>
      <c r="Q474" s="365"/>
      <c r="R474" s="365"/>
      <c r="S474" s="162" t="s">
        <v>398</v>
      </c>
      <c r="T474" s="334">
        <f t="shared" si="1947"/>
        <v>4</v>
      </c>
      <c r="U474" s="356"/>
      <c r="V474" s="356"/>
      <c r="W474" s="275" t="s">
        <v>2230</v>
      </c>
      <c r="X474" s="364"/>
      <c r="Y474" s="368"/>
      <c r="Z474" s="335">
        <f t="shared" si="1948"/>
        <v>1</v>
      </c>
      <c r="AA474" s="275" t="s">
        <v>332</v>
      </c>
      <c r="AB474" s="275" t="s">
        <v>2231</v>
      </c>
      <c r="AC474" s="368"/>
      <c r="AD474" s="356"/>
      <c r="AE474" s="336">
        <f t="shared" si="1949"/>
        <v>1</v>
      </c>
      <c r="AF474" s="275" t="s">
        <v>307</v>
      </c>
      <c r="AG474" s="275" t="s">
        <v>2232</v>
      </c>
      <c r="AH474" s="368"/>
      <c r="AI474" s="356"/>
      <c r="AJ474" s="336">
        <f t="shared" si="1950"/>
        <v>4</v>
      </c>
      <c r="AK474" s="275" t="s">
        <v>308</v>
      </c>
      <c r="AL474" s="275" t="s">
        <v>315</v>
      </c>
      <c r="AM474" s="368"/>
      <c r="AN474" s="356"/>
      <c r="AO474" s="336">
        <f t="shared" si="1951"/>
        <v>4</v>
      </c>
      <c r="AP474" s="275" t="s">
        <v>593</v>
      </c>
      <c r="AQ474" s="356"/>
      <c r="AR474" s="356"/>
      <c r="AS474" s="357"/>
      <c r="AT474" s="358"/>
      <c r="AU474" s="366"/>
      <c r="AV474" s="366"/>
      <c r="AW474" s="275" t="s">
        <v>93</v>
      </c>
      <c r="AX474" s="275" t="s">
        <v>2233</v>
      </c>
      <c r="AY474" s="159">
        <v>45290</v>
      </c>
      <c r="AZ474" s="159"/>
      <c r="BA474" s="164" t="s">
        <v>2234</v>
      </c>
      <c r="XAO474" s="314"/>
      <c r="XAP474" s="314"/>
      <c r="XAQ474" s="263"/>
      <c r="XAR474" s="312"/>
      <c r="XAS474" s="263"/>
      <c r="XAT474" s="314"/>
      <c r="XAU474" s="314"/>
      <c r="XAV474" s="314"/>
      <c r="XAW474" s="315"/>
      <c r="XAX474" s="314"/>
      <c r="XAY474" s="314"/>
      <c r="XAZ474" s="314"/>
      <c r="XBA474" s="314"/>
      <c r="XBB474" s="314"/>
      <c r="XBC474" s="314"/>
      <c r="XBD474" s="281"/>
      <c r="XBE474" s="316"/>
      <c r="XBF474" s="317"/>
      <c r="XBG474" s="314"/>
      <c r="XBH474" s="314"/>
      <c r="XBI474" s="314"/>
      <c r="XBJ474" s="314"/>
      <c r="XBK474" s="263"/>
      <c r="XBL474" s="312"/>
      <c r="XBM474" s="263"/>
      <c r="XBN474" s="314"/>
      <c r="XBO474" s="314"/>
      <c r="XBP474" s="314"/>
      <c r="XBQ474" s="315"/>
      <c r="XBR474" s="314"/>
      <c r="XBS474" s="314"/>
      <c r="XBT474" s="314"/>
      <c r="XBU474" s="314"/>
      <c r="XBV474" s="314"/>
      <c r="XBW474" s="281"/>
      <c r="XBX474" s="317"/>
      <c r="XBY474" s="314"/>
      <c r="XBZ474" s="314"/>
      <c r="XCA474" s="318"/>
      <c r="XCB474" s="312"/>
      <c r="XCC474" s="314"/>
      <c r="XCD474" s="314"/>
      <c r="XCE474" s="263"/>
      <c r="XCF474" s="312"/>
      <c r="XCG474" s="263"/>
      <c r="XCH474" s="314"/>
      <c r="XCI474" s="314"/>
      <c r="XCJ474" s="314"/>
      <c r="XCK474" s="315"/>
      <c r="XCL474" s="314"/>
      <c r="XCM474" s="314"/>
      <c r="XCN474" s="314"/>
      <c r="XCO474" s="314"/>
      <c r="XCP474" s="314"/>
      <c r="XCQ474" s="317"/>
      <c r="XCR474" s="314"/>
      <c r="XCS474" s="318"/>
      <c r="XCT474" s="286"/>
      <c r="XCW474" s="314"/>
      <c r="XCX474" s="314"/>
      <c r="XCY474" s="263"/>
      <c r="XCZ474" s="312"/>
      <c r="XDA474" s="263"/>
      <c r="XDB474" s="314"/>
      <c r="XDC474" s="314"/>
      <c r="XDD474" s="314"/>
      <c r="XDE474" s="315"/>
      <c r="XDF474" s="314"/>
      <c r="XDG474" s="314"/>
      <c r="XDH474" s="314"/>
      <c r="XDI474" s="314"/>
      <c r="XDJ474" s="314"/>
      <c r="XDK474" s="314"/>
      <c r="XDL474" s="286"/>
      <c r="XDQ474" s="314"/>
      <c r="XDR474" s="314"/>
      <c r="XDS474" s="263"/>
      <c r="XDT474" s="312"/>
      <c r="XDU474" s="263"/>
      <c r="XDV474" s="314"/>
      <c r="XDW474" s="314"/>
      <c r="XDX474" s="314"/>
      <c r="XDY474" s="315"/>
      <c r="XDZ474" s="314"/>
      <c r="XEA474" s="314"/>
      <c r="XEB474" s="314"/>
      <c r="XEC474" s="314"/>
      <c r="XED474" s="314"/>
      <c r="XEE474" s="286"/>
      <c r="XEK474" s="314"/>
      <c r="XEL474" s="314"/>
      <c r="XEM474" s="263"/>
      <c r="XEN474" s="312"/>
      <c r="XEO474" s="263"/>
      <c r="XEP474" s="314"/>
      <c r="XEQ474" s="314"/>
      <c r="XER474" s="314"/>
      <c r="XES474" s="315"/>
      <c r="XET474" s="314"/>
      <c r="XEU474" s="314"/>
      <c r="XEV474" s="314"/>
      <c r="XEW474" s="314"/>
      <c r="XEX474" s="314"/>
    </row>
    <row r="475" spans="1:53 16265:16378" ht="40.5" hidden="1" customHeight="1" x14ac:dyDescent="0.2">
      <c r="A475" s="362"/>
      <c r="B475" s="363"/>
      <c r="C475" s="356"/>
      <c r="D475" s="359"/>
      <c r="E475" s="356"/>
      <c r="F475" s="364"/>
      <c r="G475" s="275" t="s">
        <v>271</v>
      </c>
      <c r="H475" s="275" t="s">
        <v>34</v>
      </c>
      <c r="I475" s="162" t="s">
        <v>2235</v>
      </c>
      <c r="J475" s="364"/>
      <c r="K475" s="364"/>
      <c r="L475" s="364"/>
      <c r="M475" s="364"/>
      <c r="N475" s="364"/>
      <c r="O475" s="365"/>
      <c r="P475" s="364"/>
      <c r="Q475" s="365"/>
      <c r="R475" s="365"/>
      <c r="S475" s="162" t="s">
        <v>327</v>
      </c>
      <c r="T475" s="334">
        <f t="shared" si="1947"/>
        <v>1</v>
      </c>
      <c r="U475" s="356"/>
      <c r="V475" s="356"/>
      <c r="W475" s="275" t="s">
        <v>2236</v>
      </c>
      <c r="X475" s="364"/>
      <c r="Y475" s="368"/>
      <c r="Z475" s="335">
        <f t="shared" si="1948"/>
        <v>2</v>
      </c>
      <c r="AA475" s="275" t="s">
        <v>331</v>
      </c>
      <c r="AB475" s="275"/>
      <c r="AC475" s="368"/>
      <c r="AD475" s="356"/>
      <c r="AE475" s="336">
        <f t="shared" si="1949"/>
        <v>1</v>
      </c>
      <c r="AF475" s="275" t="s">
        <v>307</v>
      </c>
      <c r="AG475" s="275" t="s">
        <v>2237</v>
      </c>
      <c r="AH475" s="368"/>
      <c r="AI475" s="356"/>
      <c r="AJ475" s="336">
        <f t="shared" si="1950"/>
        <v>4</v>
      </c>
      <c r="AK475" s="275" t="s">
        <v>308</v>
      </c>
      <c r="AL475" s="275" t="s">
        <v>315</v>
      </c>
      <c r="AM475" s="368"/>
      <c r="AN475" s="356"/>
      <c r="AO475" s="336">
        <f t="shared" si="1951"/>
        <v>4</v>
      </c>
      <c r="AP475" s="275" t="s">
        <v>593</v>
      </c>
      <c r="AQ475" s="356"/>
      <c r="AR475" s="356"/>
      <c r="AS475" s="357"/>
      <c r="AT475" s="358"/>
      <c r="AU475" s="366"/>
      <c r="AV475" s="366"/>
      <c r="AW475" s="275" t="s">
        <v>91</v>
      </c>
      <c r="AX475" s="275" t="s">
        <v>2238</v>
      </c>
      <c r="AY475" s="159">
        <v>45290</v>
      </c>
      <c r="AZ475" s="159"/>
      <c r="BA475" s="344"/>
      <c r="XAO475" s="314"/>
      <c r="XAP475" s="314"/>
      <c r="XAQ475" s="263"/>
      <c r="XAR475" s="312"/>
      <c r="XAS475" s="263"/>
      <c r="XAT475" s="314"/>
      <c r="XAU475" s="314"/>
      <c r="XAV475" s="314"/>
      <c r="XAW475" s="315"/>
      <c r="XAX475" s="314"/>
      <c r="XAY475" s="314"/>
      <c r="XAZ475" s="314"/>
      <c r="XBA475" s="314"/>
      <c r="XBB475" s="314"/>
      <c r="XBC475" s="314"/>
      <c r="XBD475" s="281"/>
      <c r="XBE475" s="316"/>
      <c r="XBF475" s="317"/>
      <c r="XBG475" s="314"/>
      <c r="XBH475" s="314"/>
      <c r="XBI475" s="314"/>
      <c r="XBJ475" s="314"/>
      <c r="XBK475" s="263"/>
      <c r="XBL475" s="312"/>
      <c r="XBM475" s="263"/>
      <c r="XBN475" s="314"/>
      <c r="XBO475" s="314"/>
      <c r="XBP475" s="314"/>
      <c r="XBQ475" s="315"/>
      <c r="XBR475" s="314"/>
      <c r="XBS475" s="314"/>
      <c r="XBT475" s="314"/>
      <c r="XBU475" s="314"/>
      <c r="XBV475" s="314"/>
      <c r="XBW475" s="281"/>
      <c r="XBX475" s="317"/>
      <c r="XBY475" s="314"/>
      <c r="XBZ475" s="314"/>
      <c r="XCA475" s="318"/>
      <c r="XCB475" s="312"/>
      <c r="XCC475" s="314"/>
      <c r="XCD475" s="314"/>
      <c r="XCE475" s="263"/>
      <c r="XCF475" s="312"/>
      <c r="XCG475" s="263"/>
      <c r="XCH475" s="314"/>
      <c r="XCI475" s="314"/>
      <c r="XCJ475" s="314"/>
      <c r="XCK475" s="315"/>
      <c r="XCL475" s="314"/>
      <c r="XCM475" s="314"/>
      <c r="XCN475" s="314"/>
      <c r="XCO475" s="314"/>
      <c r="XCP475" s="314"/>
      <c r="XCQ475" s="317"/>
      <c r="XCR475" s="314"/>
      <c r="XCS475" s="318"/>
      <c r="XCT475" s="286"/>
      <c r="XCW475" s="314"/>
      <c r="XCX475" s="314"/>
      <c r="XCY475" s="263"/>
      <c r="XCZ475" s="312"/>
      <c r="XDA475" s="263"/>
      <c r="XDB475" s="314"/>
      <c r="XDC475" s="314"/>
      <c r="XDD475" s="314"/>
      <c r="XDE475" s="315"/>
      <c r="XDF475" s="314"/>
      <c r="XDG475" s="314"/>
      <c r="XDH475" s="314"/>
      <c r="XDI475" s="314"/>
      <c r="XDJ475" s="314"/>
      <c r="XDK475" s="314"/>
      <c r="XDL475" s="286"/>
      <c r="XDQ475" s="314"/>
      <c r="XDR475" s="314"/>
      <c r="XDS475" s="263"/>
      <c r="XDT475" s="312"/>
      <c r="XDU475" s="263"/>
      <c r="XDV475" s="314"/>
      <c r="XDW475" s="314"/>
      <c r="XDX475" s="314"/>
      <c r="XDY475" s="315"/>
      <c r="XDZ475" s="314"/>
      <c r="XEA475" s="314"/>
      <c r="XEB475" s="314"/>
      <c r="XEC475" s="314"/>
      <c r="XED475" s="314"/>
      <c r="XEE475" s="286"/>
      <c r="XEK475" s="314"/>
      <c r="XEL475" s="314"/>
      <c r="XEM475" s="263"/>
      <c r="XEN475" s="312"/>
      <c r="XEO475" s="263"/>
      <c r="XEP475" s="314"/>
      <c r="XEQ475" s="314"/>
      <c r="XER475" s="314"/>
      <c r="XES475" s="315"/>
      <c r="XET475" s="314"/>
      <c r="XEU475" s="314"/>
      <c r="XEV475" s="314"/>
      <c r="XEW475" s="314"/>
      <c r="XEX475" s="314"/>
    </row>
    <row r="476" spans="1:53 16265:16378" ht="40.5" hidden="1" customHeight="1" x14ac:dyDescent="0.2">
      <c r="A476" s="362">
        <v>156</v>
      </c>
      <c r="B476" s="363" t="s">
        <v>464</v>
      </c>
      <c r="C476" s="356" t="str">
        <f t="shared" ref="C476:C482" si="2010">+VLOOKUP(B476,$A$770:$B$812,2,0)</f>
        <v>JAIRO ORDILIO TORRES MORENO</v>
      </c>
      <c r="D476" s="359" t="s">
        <v>165</v>
      </c>
      <c r="E476" s="356" t="str">
        <f>IF(D476=$D$740,$E$740,IF(D476=$D$741,$E$741,IF(D476=$D$742,$E$742,IF(D476=$D$743,$E$743,IF(D476=$D$744,$E$744,IF(D476=$D$745,$E$745,IF(D476=$D$746,$E$746,IF(D476=$D$747,$E$747,IF(D476=$D$748,$E$748,IF(D476=$D$749,$E$749,IF(D476=VICERRECTORÍA_ACADÉMICA_,$BF$740,IF(D476=_VICERRECTORÍA_INVESTIGACIONES_INNOVACIÓN_Y_EXTENSIÓN_,$BF$741,IF(D476=PLANEACIÓN_,$BF$742,IF(D476=VICERRECTORÍA_ADMINISTRATIVA_FINANCIERA_,$BF$743,IF(D476=VICERRECTORÍA_RESPONSABILIDAD_SOCIAL_Y_BIENESTAR_UNIVERSITARIO_PDI,$BF$744)))))))))))))))</f>
        <v>Promover el bienestar de la comunidad universitaria, contribuyendo al desarrollo humano, social e intercultural de sus integrantes, en concordancia con la misión Institucional.</v>
      </c>
      <c r="F476" s="364" t="s">
        <v>276</v>
      </c>
      <c r="G476" s="275" t="s">
        <v>271</v>
      </c>
      <c r="H476" s="275" t="s">
        <v>37</v>
      </c>
      <c r="I476" s="162" t="s">
        <v>2239</v>
      </c>
      <c r="J476" s="364" t="s">
        <v>112</v>
      </c>
      <c r="K476" s="364" t="s">
        <v>2240</v>
      </c>
      <c r="L476" s="364" t="s">
        <v>2241</v>
      </c>
      <c r="M476" s="364" t="s">
        <v>2242</v>
      </c>
      <c r="N476" s="364" t="s">
        <v>105</v>
      </c>
      <c r="O476" s="365">
        <f t="shared" ref="O476" si="2011">IF(N476="ALTA",5,IF(N476="MEDIO ALTA",4,IF(N476="MEDIA",3,IF(N476="MEDIO BAJA",2,IF(N476="BAJA",1,0)))))</f>
        <v>3</v>
      </c>
      <c r="P476" s="364" t="s">
        <v>141</v>
      </c>
      <c r="Q476" s="365">
        <f t="shared" ref="Q476:Q482" si="2012">IF(P476="ALTO",5,IF(P476="MEDIO ALTO",4,IF(P476="MEDIO",3,IF(P476="MEDIO BAJO",2,IF(P476="BAJO",1,0)))))</f>
        <v>3</v>
      </c>
      <c r="R476" s="365">
        <f>Q476*O476</f>
        <v>9</v>
      </c>
      <c r="S476" s="162" t="s">
        <v>327</v>
      </c>
      <c r="T476" s="334">
        <f t="shared" si="1947"/>
        <v>1</v>
      </c>
      <c r="U476" s="356">
        <f t="shared" si="1902"/>
        <v>1</v>
      </c>
      <c r="V476" s="356">
        <f t="shared" si="1890"/>
        <v>0.6</v>
      </c>
      <c r="W476" s="275" t="s">
        <v>2243</v>
      </c>
      <c r="X476" s="364">
        <f>IF(S476="No_existen",5*$X$10,Y476*$X$10)</f>
        <v>0.2</v>
      </c>
      <c r="Y476" s="368">
        <f t="shared" ref="Y476" si="2013">ROUND(AVERAGEIF(Z476:Z478,"&gt;0"),0)</f>
        <v>4</v>
      </c>
      <c r="Z476" s="335">
        <f t="shared" si="1948"/>
        <v>4</v>
      </c>
      <c r="AA476" s="275" t="s">
        <v>330</v>
      </c>
      <c r="AB476" s="275"/>
      <c r="AC476" s="368">
        <f t="shared" ref="AC476" si="2014">IF(S476="No_existen",5*$AC$10,AD476*$AC$10)</f>
        <v>0.15</v>
      </c>
      <c r="AD476" s="356">
        <f t="shared" ref="AD476" si="2015">ROUND(AVERAGEIF(AE476:AE478,"&gt;0"),0)</f>
        <v>1</v>
      </c>
      <c r="AE476" s="336">
        <f t="shared" si="1949"/>
        <v>1</v>
      </c>
      <c r="AF476" s="275" t="s">
        <v>307</v>
      </c>
      <c r="AG476" s="275" t="s">
        <v>2244</v>
      </c>
      <c r="AH476" s="368">
        <f t="shared" ref="AH476" si="2016">IF(S476="No_existen",5*$AH$10,AI476*$AH$10)</f>
        <v>0.1</v>
      </c>
      <c r="AI476" s="356">
        <f t="shared" ref="AI476" si="2017">ROUND(AVERAGEIF(AJ476:AJ478,"&gt;0"),0)</f>
        <v>1</v>
      </c>
      <c r="AJ476" s="336">
        <f t="shared" si="1950"/>
        <v>1</v>
      </c>
      <c r="AK476" s="275" t="s">
        <v>304</v>
      </c>
      <c r="AL476" s="275" t="s">
        <v>311</v>
      </c>
      <c r="AM476" s="368">
        <f t="shared" ref="AM476" si="2018">IF(S476="No_existen",5*$AM$10,AN476*$AM$10)</f>
        <v>0.1</v>
      </c>
      <c r="AN476" s="356">
        <f t="shared" ref="AN476" si="2019">ROUND(AVERAGEIF(AO476:AO478,"&gt;0"),0)</f>
        <v>1</v>
      </c>
      <c r="AO476" s="336">
        <f t="shared" si="1951"/>
        <v>1</v>
      </c>
      <c r="AP476" s="275" t="s">
        <v>592</v>
      </c>
      <c r="AQ476" s="356">
        <f t="shared" ref="AQ476" si="2020">ROUND(AVERAGE(U476,Y476,AD476,AI476,AN476),0)</f>
        <v>2</v>
      </c>
      <c r="AR476" s="356" t="str">
        <f t="shared" ref="AR476" si="2021">IF(AQ476&lt;1.5,"FUERTE",IF(AND(AQ476&gt;=1.5,AQ476&lt;2.5),"ACEPTABLE",IF(AQ476&gt;=5,"INEXISTENTE","DÉBIL")))</f>
        <v>ACEPTABLE</v>
      </c>
      <c r="AS476" s="357">
        <f t="shared" ref="AS476" si="2022">IF(R476=0,0,ROUND((R476*AQ476),0))</f>
        <v>18</v>
      </c>
      <c r="AT476" s="358" t="str">
        <f t="shared" ref="AT476" si="2023">IF(AS476&gt;=36,"GRAVE", IF(AS476&lt;=10, "LEVE", "MODERADO"))</f>
        <v>MODERADO</v>
      </c>
      <c r="AU476" s="366" t="s">
        <v>2245</v>
      </c>
      <c r="AV476" s="366">
        <v>1</v>
      </c>
      <c r="AW476" s="275" t="s">
        <v>91</v>
      </c>
      <c r="AX476" s="275" t="s">
        <v>2246</v>
      </c>
      <c r="AY476" s="159">
        <v>45291</v>
      </c>
      <c r="AZ476" s="159"/>
      <c r="BA476" s="344"/>
      <c r="XAO476" s="314"/>
      <c r="XAP476" s="314"/>
      <c r="XAQ476" s="263"/>
      <c r="XAR476" s="312"/>
      <c r="XAS476" s="263"/>
      <c r="XAT476" s="314"/>
      <c r="XAU476" s="314"/>
      <c r="XAV476" s="314"/>
      <c r="XAW476" s="315"/>
      <c r="XAX476" s="314"/>
      <c r="XAY476" s="314"/>
      <c r="XAZ476" s="314"/>
      <c r="XBA476" s="314"/>
      <c r="XBB476" s="314"/>
      <c r="XBC476" s="314"/>
      <c r="XBD476" s="281"/>
      <c r="XBE476" s="316"/>
      <c r="XBF476" s="317"/>
      <c r="XBG476" s="314"/>
      <c r="XBH476" s="314"/>
      <c r="XBI476" s="314"/>
      <c r="XBJ476" s="314"/>
      <c r="XBK476" s="263"/>
      <c r="XBL476" s="312"/>
      <c r="XBM476" s="263"/>
      <c r="XBN476" s="314"/>
      <c r="XBO476" s="314"/>
      <c r="XBP476" s="314"/>
      <c r="XBQ476" s="315"/>
      <c r="XBR476" s="314"/>
      <c r="XBS476" s="314"/>
      <c r="XBT476" s="314"/>
      <c r="XBU476" s="314"/>
      <c r="XBV476" s="314"/>
      <c r="XBW476" s="281"/>
      <c r="XBX476" s="317"/>
      <c r="XBY476" s="314"/>
      <c r="XBZ476" s="314"/>
      <c r="XCA476" s="318"/>
      <c r="XCB476" s="312"/>
      <c r="XCC476" s="314"/>
      <c r="XCD476" s="314"/>
      <c r="XCE476" s="263"/>
      <c r="XCF476" s="312"/>
      <c r="XCG476" s="263"/>
      <c r="XCH476" s="314"/>
      <c r="XCI476" s="314"/>
      <c r="XCJ476" s="314"/>
      <c r="XCK476" s="315"/>
      <c r="XCL476" s="314"/>
      <c r="XCM476" s="314"/>
      <c r="XCN476" s="314"/>
      <c r="XCO476" s="314"/>
      <c r="XCP476" s="314"/>
      <c r="XCQ476" s="317"/>
      <c r="XCR476" s="314"/>
      <c r="XCS476" s="318"/>
      <c r="XCT476" s="286"/>
      <c r="XCW476" s="314"/>
      <c r="XCX476" s="314"/>
      <c r="XCY476" s="263"/>
      <c r="XCZ476" s="312"/>
      <c r="XDA476" s="263"/>
      <c r="XDB476" s="314"/>
      <c r="XDC476" s="314"/>
      <c r="XDD476" s="314"/>
      <c r="XDE476" s="315"/>
      <c r="XDF476" s="314"/>
      <c r="XDG476" s="314"/>
      <c r="XDH476" s="314"/>
      <c r="XDI476" s="314"/>
      <c r="XDJ476" s="314"/>
      <c r="XDK476" s="314"/>
      <c r="XDL476" s="286"/>
      <c r="XDQ476" s="314"/>
      <c r="XDR476" s="314"/>
      <c r="XDS476" s="263"/>
      <c r="XDT476" s="312"/>
      <c r="XDU476" s="263"/>
      <c r="XDV476" s="314"/>
      <c r="XDW476" s="314"/>
      <c r="XDX476" s="314"/>
      <c r="XDY476" s="315"/>
      <c r="XDZ476" s="314"/>
      <c r="XEA476" s="314"/>
      <c r="XEB476" s="314"/>
      <c r="XEC476" s="314"/>
      <c r="XED476" s="314"/>
      <c r="XEE476" s="286"/>
      <c r="XEK476" s="314"/>
      <c r="XEL476" s="314"/>
      <c r="XEM476" s="263"/>
      <c r="XEN476" s="312"/>
      <c r="XEO476" s="263"/>
      <c r="XEP476" s="314"/>
      <c r="XEQ476" s="314"/>
      <c r="XER476" s="314"/>
      <c r="XES476" s="315"/>
      <c r="XET476" s="314"/>
      <c r="XEU476" s="314"/>
      <c r="XEV476" s="314"/>
      <c r="XEW476" s="314"/>
      <c r="XEX476" s="314"/>
    </row>
    <row r="477" spans="1:53 16265:16378" ht="40.5" hidden="1" customHeight="1" x14ac:dyDescent="0.2">
      <c r="A477" s="362"/>
      <c r="B477" s="363"/>
      <c r="C477" s="356"/>
      <c r="D477" s="359"/>
      <c r="E477" s="356"/>
      <c r="F477" s="364"/>
      <c r="G477" s="275" t="s">
        <v>271</v>
      </c>
      <c r="H477" s="275" t="s">
        <v>37</v>
      </c>
      <c r="I477" s="162" t="s">
        <v>2247</v>
      </c>
      <c r="J477" s="364"/>
      <c r="K477" s="364"/>
      <c r="L477" s="364"/>
      <c r="M477" s="364"/>
      <c r="N477" s="364"/>
      <c r="O477" s="365"/>
      <c r="P477" s="364"/>
      <c r="Q477" s="365"/>
      <c r="R477" s="365"/>
      <c r="S477" s="162" t="s">
        <v>327</v>
      </c>
      <c r="T477" s="334">
        <f t="shared" si="1947"/>
        <v>1</v>
      </c>
      <c r="U477" s="356"/>
      <c r="V477" s="356"/>
      <c r="W477" s="275" t="s">
        <v>2248</v>
      </c>
      <c r="X477" s="364"/>
      <c r="Y477" s="368"/>
      <c r="Z477" s="335">
        <f t="shared" si="1948"/>
        <v>4</v>
      </c>
      <c r="AA477" s="275" t="s">
        <v>330</v>
      </c>
      <c r="AB477" s="275"/>
      <c r="AC477" s="368"/>
      <c r="AD477" s="356"/>
      <c r="AE477" s="336">
        <f t="shared" si="1949"/>
        <v>1</v>
      </c>
      <c r="AF477" s="275" t="s">
        <v>307</v>
      </c>
      <c r="AG477" s="275" t="s">
        <v>2244</v>
      </c>
      <c r="AH477" s="368"/>
      <c r="AI477" s="356"/>
      <c r="AJ477" s="336">
        <f t="shared" si="1950"/>
        <v>1</v>
      </c>
      <c r="AK477" s="275" t="s">
        <v>304</v>
      </c>
      <c r="AL477" s="275" t="s">
        <v>311</v>
      </c>
      <c r="AM477" s="368"/>
      <c r="AN477" s="356"/>
      <c r="AO477" s="336">
        <f t="shared" si="1951"/>
        <v>1</v>
      </c>
      <c r="AP477" s="275" t="s">
        <v>592</v>
      </c>
      <c r="AQ477" s="356"/>
      <c r="AR477" s="356"/>
      <c r="AS477" s="357"/>
      <c r="AT477" s="358"/>
      <c r="AU477" s="366"/>
      <c r="AV477" s="366"/>
      <c r="AW477" s="275" t="s">
        <v>91</v>
      </c>
      <c r="AX477" s="275" t="s">
        <v>2249</v>
      </c>
      <c r="AY477" s="159">
        <v>45291</v>
      </c>
      <c r="AZ477" s="159"/>
      <c r="BA477" s="344"/>
      <c r="XAO477" s="314"/>
      <c r="XAP477" s="314"/>
      <c r="XAQ477" s="263"/>
      <c r="XAR477" s="312"/>
      <c r="XAS477" s="263"/>
      <c r="XAT477" s="314"/>
      <c r="XAU477" s="314"/>
      <c r="XAV477" s="314"/>
      <c r="XAW477" s="315"/>
      <c r="XAX477" s="314"/>
      <c r="XAY477" s="314"/>
      <c r="XAZ477" s="314"/>
      <c r="XBA477" s="314"/>
      <c r="XBB477" s="314"/>
      <c r="XBC477" s="314"/>
      <c r="XBD477" s="281"/>
      <c r="XBE477" s="316"/>
      <c r="XBF477" s="317"/>
      <c r="XBG477" s="314"/>
      <c r="XBH477" s="314"/>
      <c r="XBI477" s="314"/>
      <c r="XBJ477" s="314"/>
      <c r="XBK477" s="263"/>
      <c r="XBL477" s="312"/>
      <c r="XBM477" s="263"/>
      <c r="XBN477" s="314"/>
      <c r="XBO477" s="314"/>
      <c r="XBP477" s="314"/>
      <c r="XBQ477" s="315"/>
      <c r="XBR477" s="314"/>
      <c r="XBS477" s="314"/>
      <c r="XBT477" s="314"/>
      <c r="XBU477" s="314"/>
      <c r="XBV477" s="314"/>
      <c r="XBW477" s="281"/>
      <c r="XBX477" s="317"/>
      <c r="XBY477" s="314"/>
      <c r="XBZ477" s="314"/>
      <c r="XCA477" s="318"/>
      <c r="XCB477" s="312"/>
      <c r="XCC477" s="314"/>
      <c r="XCD477" s="314"/>
      <c r="XCE477" s="263"/>
      <c r="XCF477" s="312"/>
      <c r="XCG477" s="263"/>
      <c r="XCH477" s="314"/>
      <c r="XCI477" s="314"/>
      <c r="XCJ477" s="314"/>
      <c r="XCK477" s="315"/>
      <c r="XCL477" s="314"/>
      <c r="XCM477" s="314"/>
      <c r="XCN477" s="314"/>
      <c r="XCO477" s="314"/>
      <c r="XCP477" s="314"/>
      <c r="XCQ477" s="317"/>
      <c r="XCR477" s="314"/>
      <c r="XCS477" s="318"/>
      <c r="XCT477" s="286"/>
      <c r="XCW477" s="314"/>
      <c r="XCX477" s="314"/>
      <c r="XCY477" s="263"/>
      <c r="XCZ477" s="312"/>
      <c r="XDA477" s="263"/>
      <c r="XDB477" s="314"/>
      <c r="XDC477" s="314"/>
      <c r="XDD477" s="314"/>
      <c r="XDE477" s="315"/>
      <c r="XDF477" s="314"/>
      <c r="XDG477" s="314"/>
      <c r="XDH477" s="314"/>
      <c r="XDI477" s="314"/>
      <c r="XDJ477" s="314"/>
      <c r="XDK477" s="314"/>
      <c r="XDL477" s="286"/>
      <c r="XDQ477" s="314"/>
      <c r="XDR477" s="314"/>
      <c r="XDS477" s="263"/>
      <c r="XDT477" s="312"/>
      <c r="XDU477" s="263"/>
      <c r="XDV477" s="314"/>
      <c r="XDW477" s="314"/>
      <c r="XDX477" s="314"/>
      <c r="XDY477" s="315"/>
      <c r="XDZ477" s="314"/>
      <c r="XEA477" s="314"/>
      <c r="XEB477" s="314"/>
      <c r="XEC477" s="314"/>
      <c r="XED477" s="314"/>
      <c r="XEE477" s="286"/>
      <c r="XEK477" s="314"/>
      <c r="XEL477" s="314"/>
      <c r="XEM477" s="263"/>
      <c r="XEN477" s="312"/>
      <c r="XEO477" s="263"/>
      <c r="XEP477" s="314"/>
      <c r="XEQ477" s="314"/>
      <c r="XER477" s="314"/>
      <c r="XES477" s="315"/>
      <c r="XET477" s="314"/>
      <c r="XEU477" s="314"/>
      <c r="XEV477" s="314"/>
      <c r="XEW477" s="314"/>
      <c r="XEX477" s="314"/>
    </row>
    <row r="478" spans="1:53 16265:16378" ht="40.5" hidden="1" customHeight="1" x14ac:dyDescent="0.2">
      <c r="A478" s="362"/>
      <c r="B478" s="363"/>
      <c r="C478" s="356"/>
      <c r="D478" s="359"/>
      <c r="E478" s="356"/>
      <c r="F478" s="364"/>
      <c r="G478" s="275" t="s">
        <v>271</v>
      </c>
      <c r="H478" s="275" t="s">
        <v>37</v>
      </c>
      <c r="I478" s="162" t="s">
        <v>2250</v>
      </c>
      <c r="J478" s="364"/>
      <c r="K478" s="364"/>
      <c r="L478" s="364"/>
      <c r="M478" s="364"/>
      <c r="N478" s="364"/>
      <c r="O478" s="365"/>
      <c r="P478" s="364"/>
      <c r="Q478" s="365"/>
      <c r="R478" s="365"/>
      <c r="S478" s="162" t="s">
        <v>327</v>
      </c>
      <c r="T478" s="334">
        <f t="shared" si="1947"/>
        <v>1</v>
      </c>
      <c r="U478" s="356"/>
      <c r="V478" s="356"/>
      <c r="W478" s="275" t="s">
        <v>2251</v>
      </c>
      <c r="X478" s="364"/>
      <c r="Y478" s="368"/>
      <c r="Z478" s="335">
        <f t="shared" si="1948"/>
        <v>4</v>
      </c>
      <c r="AA478" s="275" t="s">
        <v>330</v>
      </c>
      <c r="AB478" s="275"/>
      <c r="AC478" s="368"/>
      <c r="AD478" s="356"/>
      <c r="AE478" s="336">
        <f t="shared" si="1949"/>
        <v>1</v>
      </c>
      <c r="AF478" s="275" t="s">
        <v>307</v>
      </c>
      <c r="AG478" s="275" t="s">
        <v>2244</v>
      </c>
      <c r="AH478" s="368"/>
      <c r="AI478" s="356"/>
      <c r="AJ478" s="336">
        <f t="shared" si="1950"/>
        <v>1</v>
      </c>
      <c r="AK478" s="275" t="s">
        <v>304</v>
      </c>
      <c r="AL478" s="275" t="s">
        <v>315</v>
      </c>
      <c r="AM478" s="368"/>
      <c r="AN478" s="356"/>
      <c r="AO478" s="336">
        <f t="shared" si="1951"/>
        <v>1</v>
      </c>
      <c r="AP478" s="275" t="s">
        <v>592</v>
      </c>
      <c r="AQ478" s="356"/>
      <c r="AR478" s="356"/>
      <c r="AS478" s="357"/>
      <c r="AT478" s="358"/>
      <c r="AU478" s="366"/>
      <c r="AV478" s="366"/>
      <c r="AW478" s="275" t="s">
        <v>91</v>
      </c>
      <c r="AX478" s="275" t="s">
        <v>2252</v>
      </c>
      <c r="AY478" s="159">
        <v>45291</v>
      </c>
      <c r="AZ478" s="159"/>
      <c r="BA478" s="344"/>
      <c r="XAO478" s="314"/>
      <c r="XAP478" s="314"/>
      <c r="XAQ478" s="263"/>
      <c r="XAR478" s="312"/>
      <c r="XAS478" s="263"/>
      <c r="XAT478" s="314"/>
      <c r="XAU478" s="314"/>
      <c r="XAV478" s="314"/>
      <c r="XAW478" s="315"/>
      <c r="XAX478" s="314"/>
      <c r="XAY478" s="314"/>
      <c r="XAZ478" s="314"/>
      <c r="XBA478" s="314"/>
      <c r="XBB478" s="314"/>
      <c r="XBC478" s="314"/>
      <c r="XBD478" s="281"/>
      <c r="XBE478" s="316"/>
      <c r="XBF478" s="317"/>
      <c r="XBG478" s="314"/>
      <c r="XBH478" s="314"/>
      <c r="XBI478" s="314"/>
      <c r="XBJ478" s="314"/>
      <c r="XBK478" s="263"/>
      <c r="XBL478" s="312"/>
      <c r="XBM478" s="263"/>
      <c r="XBN478" s="314"/>
      <c r="XBO478" s="314"/>
      <c r="XBP478" s="314"/>
      <c r="XBQ478" s="315"/>
      <c r="XBR478" s="314"/>
      <c r="XBS478" s="314"/>
      <c r="XBT478" s="314"/>
      <c r="XBU478" s="314"/>
      <c r="XBV478" s="314"/>
      <c r="XBW478" s="281"/>
      <c r="XBX478" s="317"/>
      <c r="XBY478" s="314"/>
      <c r="XBZ478" s="314"/>
      <c r="XCA478" s="318"/>
      <c r="XCB478" s="312"/>
      <c r="XCC478" s="314"/>
      <c r="XCD478" s="314"/>
      <c r="XCE478" s="263"/>
      <c r="XCF478" s="312"/>
      <c r="XCG478" s="263"/>
      <c r="XCH478" s="314"/>
      <c r="XCI478" s="314"/>
      <c r="XCJ478" s="314"/>
      <c r="XCK478" s="315"/>
      <c r="XCL478" s="314"/>
      <c r="XCM478" s="314"/>
      <c r="XCN478" s="314"/>
      <c r="XCO478" s="314"/>
      <c r="XCP478" s="314"/>
      <c r="XCQ478" s="317"/>
      <c r="XCR478" s="314"/>
      <c r="XCS478" s="318"/>
      <c r="XCT478" s="286"/>
      <c r="XCW478" s="314"/>
      <c r="XCX478" s="314"/>
      <c r="XCY478" s="263"/>
      <c r="XCZ478" s="312"/>
      <c r="XDA478" s="263"/>
      <c r="XDB478" s="314"/>
      <c r="XDC478" s="314"/>
      <c r="XDD478" s="314"/>
      <c r="XDE478" s="315"/>
      <c r="XDF478" s="314"/>
      <c r="XDG478" s="314"/>
      <c r="XDH478" s="314"/>
      <c r="XDI478" s="314"/>
      <c r="XDJ478" s="314"/>
      <c r="XDK478" s="314"/>
      <c r="XDL478" s="286"/>
      <c r="XDQ478" s="314"/>
      <c r="XDR478" s="314"/>
      <c r="XDS478" s="263"/>
      <c r="XDT478" s="312"/>
      <c r="XDU478" s="263"/>
      <c r="XDV478" s="314"/>
      <c r="XDW478" s="314"/>
      <c r="XDX478" s="314"/>
      <c r="XDY478" s="315"/>
      <c r="XDZ478" s="314"/>
      <c r="XEA478" s="314"/>
      <c r="XEB478" s="314"/>
      <c r="XEC478" s="314"/>
      <c r="XED478" s="314"/>
      <c r="XEE478" s="286"/>
      <c r="XEK478" s="314"/>
      <c r="XEL478" s="314"/>
      <c r="XEM478" s="263"/>
      <c r="XEN478" s="312"/>
      <c r="XEO478" s="263"/>
      <c r="XEP478" s="314"/>
      <c r="XEQ478" s="314"/>
      <c r="XER478" s="314"/>
      <c r="XES478" s="315"/>
      <c r="XET478" s="314"/>
      <c r="XEU478" s="314"/>
      <c r="XEV478" s="314"/>
      <c r="XEW478" s="314"/>
      <c r="XEX478" s="314"/>
    </row>
    <row r="479" spans="1:53 16265:16378" ht="40.5" hidden="1" customHeight="1" x14ac:dyDescent="0.2">
      <c r="A479" s="362">
        <v>157</v>
      </c>
      <c r="B479" s="363" t="s">
        <v>464</v>
      </c>
      <c r="C479" s="356" t="str">
        <f t="shared" si="2010"/>
        <v>JAIRO ORDILIO TORRES MORENO</v>
      </c>
      <c r="D479" s="359" t="s">
        <v>165</v>
      </c>
      <c r="E479" s="356" t="str">
        <f>IF(D479=$D$740,$E$740,IF(D479=$D$741,$E$741,IF(D479=$D$742,$E$742,IF(D479=$D$743,$E$743,IF(D479=$D$744,$E$744,IF(D479=$D$745,$E$745,IF(D479=$D$746,$E$746,IF(D479=$D$747,$E$747,IF(D479=$D$748,$E$748,IF(D479=$D$749,$E$749,IF(D479=VICERRECTORÍA_ACADÉMICA_,$BF$740,IF(D479=_VICERRECTORÍA_INVESTIGACIONES_INNOVACIÓN_Y_EXTENSIÓN_,$BF$741,IF(D479=PLANEACIÓN_,$BF$742,IF(D479=VICERRECTORÍA_ADMINISTRATIVA_FINANCIERA_,$BF$743,IF(D479=VICERRECTORÍA_RESPONSABILIDAD_SOCIAL_Y_BIENESTAR_UNIVERSITARIO_PDI,$BF$744)))))))))))))))</f>
        <v>Promover el bienestar de la comunidad universitaria, contribuyendo al desarrollo humano, social e intercultural de sus integrantes, en concordancia con la misión Institucional.</v>
      </c>
      <c r="F479" s="364" t="s">
        <v>276</v>
      </c>
      <c r="G479" s="275" t="s">
        <v>271</v>
      </c>
      <c r="H479" s="275" t="s">
        <v>37</v>
      </c>
      <c r="I479" s="163" t="s">
        <v>2253</v>
      </c>
      <c r="J479" s="364" t="s">
        <v>106</v>
      </c>
      <c r="K479" s="363" t="s">
        <v>2254</v>
      </c>
      <c r="L479" s="363" t="s">
        <v>2255</v>
      </c>
      <c r="M479" s="363" t="s">
        <v>2256</v>
      </c>
      <c r="N479" s="364" t="s">
        <v>151</v>
      </c>
      <c r="O479" s="365">
        <f t="shared" ref="O479" si="2024">IF(N479="ALTA",5,IF(N479="MEDIO ALTA",4,IF(N479="MEDIA",3,IF(N479="MEDIO BAJA",2,IF(N479="BAJA",1,0)))))</f>
        <v>2</v>
      </c>
      <c r="P479" s="364" t="s">
        <v>142</v>
      </c>
      <c r="Q479" s="365">
        <f t="shared" si="2012"/>
        <v>1</v>
      </c>
      <c r="R479" s="365">
        <f>Q479*O479</f>
        <v>2</v>
      </c>
      <c r="S479" s="162" t="s">
        <v>327</v>
      </c>
      <c r="T479" s="334">
        <f t="shared" si="1947"/>
        <v>1</v>
      </c>
      <c r="U479" s="356">
        <f t="shared" si="1902"/>
        <v>1</v>
      </c>
      <c r="V479" s="356">
        <f t="shared" si="1890"/>
        <v>0.6</v>
      </c>
      <c r="W479" s="275" t="s">
        <v>2257</v>
      </c>
      <c r="X479" s="364">
        <f>IF(S479="No_existen",5*$X$10,Y479*$X$10)</f>
        <v>0.2</v>
      </c>
      <c r="Y479" s="368">
        <f t="shared" ref="Y479" si="2025">ROUND(AVERAGEIF(Z479:Z481,"&gt;0"),0)</f>
        <v>4</v>
      </c>
      <c r="Z479" s="335">
        <f t="shared" si="1948"/>
        <v>4</v>
      </c>
      <c r="AA479" s="275" t="s">
        <v>330</v>
      </c>
      <c r="AB479" s="275"/>
      <c r="AC479" s="368">
        <f t="shared" ref="AC479" si="2026">IF(S479="No_existen",5*$AC$10,AD479*$AC$10)</f>
        <v>0.15</v>
      </c>
      <c r="AD479" s="356">
        <f t="shared" ref="AD479" si="2027">ROUND(AVERAGEIF(AE479:AE481,"&gt;0"),0)</f>
        <v>1</v>
      </c>
      <c r="AE479" s="336">
        <f t="shared" si="1949"/>
        <v>1</v>
      </c>
      <c r="AF479" s="275" t="s">
        <v>307</v>
      </c>
      <c r="AG479" s="275" t="s">
        <v>2258</v>
      </c>
      <c r="AH479" s="368">
        <f t="shared" ref="AH479" si="2028">IF(S479="No_existen",5*$AH$10,AI479*$AH$10)</f>
        <v>0.1</v>
      </c>
      <c r="AI479" s="356">
        <f t="shared" ref="AI479" si="2029">ROUND(AVERAGEIF(AJ479:AJ481,"&gt;0"),0)</f>
        <v>1</v>
      </c>
      <c r="AJ479" s="336">
        <f t="shared" si="1950"/>
        <v>1</v>
      </c>
      <c r="AK479" s="275" t="s">
        <v>304</v>
      </c>
      <c r="AL479" s="275" t="s">
        <v>311</v>
      </c>
      <c r="AM479" s="368">
        <f t="shared" ref="AM479" si="2030">IF(S479="No_existen",5*$AM$10,AN479*$AM$10)</f>
        <v>0.1</v>
      </c>
      <c r="AN479" s="356">
        <f t="shared" ref="AN479" si="2031">ROUND(AVERAGEIF(AO479:AO481,"&gt;0"),0)</f>
        <v>1</v>
      </c>
      <c r="AO479" s="336">
        <f t="shared" si="1951"/>
        <v>1</v>
      </c>
      <c r="AP479" s="275" t="s">
        <v>592</v>
      </c>
      <c r="AQ479" s="356">
        <f t="shared" ref="AQ479" si="2032">ROUND(AVERAGE(U479,Y479,AD479,AI479,AN479),0)</f>
        <v>2</v>
      </c>
      <c r="AR479" s="356" t="str">
        <f t="shared" ref="AR479" si="2033">IF(AQ479&lt;1.5,"FUERTE",IF(AND(AQ479&gt;=1.5,AQ479&lt;2.5),"ACEPTABLE",IF(AQ479&gt;=5,"INEXISTENTE","DÉBIL")))</f>
        <v>ACEPTABLE</v>
      </c>
      <c r="AS479" s="357">
        <f t="shared" ref="AS479" si="2034">IF(R479=0,0,ROUND((R479*AQ479),0))</f>
        <v>4</v>
      </c>
      <c r="AT479" s="358" t="str">
        <f t="shared" ref="AT479" si="2035">IF(AS479&gt;=36,"GRAVE", IF(AS479&lt;=10, "LEVE", "MODERADO"))</f>
        <v>LEVE</v>
      </c>
      <c r="AU479" s="366" t="s">
        <v>2259</v>
      </c>
      <c r="AV479" s="367">
        <v>0.8</v>
      </c>
      <c r="AW479" s="275" t="s">
        <v>90</v>
      </c>
      <c r="AX479" s="275"/>
      <c r="AY479" s="159"/>
      <c r="AZ479" s="159"/>
      <c r="BA479" s="344"/>
      <c r="XAO479" s="314"/>
      <c r="XAP479" s="314"/>
      <c r="XAQ479" s="263"/>
      <c r="XAR479" s="312"/>
      <c r="XAS479" s="263"/>
      <c r="XAT479" s="314"/>
      <c r="XAU479" s="314"/>
      <c r="XAV479" s="314"/>
      <c r="XAW479" s="315"/>
      <c r="XAX479" s="314"/>
      <c r="XAY479" s="314"/>
      <c r="XAZ479" s="314"/>
      <c r="XBA479" s="314"/>
      <c r="XBB479" s="314"/>
      <c r="XBC479" s="314"/>
      <c r="XBD479" s="281"/>
      <c r="XBE479" s="316"/>
      <c r="XBF479" s="317"/>
      <c r="XBG479" s="314"/>
      <c r="XBH479" s="314"/>
      <c r="XBI479" s="314"/>
      <c r="XBJ479" s="314"/>
      <c r="XBK479" s="263"/>
      <c r="XBL479" s="312"/>
      <c r="XBM479" s="263"/>
      <c r="XBN479" s="314"/>
      <c r="XBO479" s="314"/>
      <c r="XBP479" s="314"/>
      <c r="XBQ479" s="315"/>
      <c r="XBR479" s="314"/>
      <c r="XBS479" s="314"/>
      <c r="XBT479" s="314"/>
      <c r="XBU479" s="314"/>
      <c r="XBV479" s="314"/>
      <c r="XBW479" s="281"/>
      <c r="XBX479" s="317"/>
      <c r="XBY479" s="314"/>
      <c r="XBZ479" s="314"/>
      <c r="XCA479" s="318"/>
      <c r="XCB479" s="312"/>
      <c r="XCC479" s="314"/>
      <c r="XCD479" s="314"/>
      <c r="XCE479" s="263"/>
      <c r="XCF479" s="312"/>
      <c r="XCG479" s="263"/>
      <c r="XCH479" s="314"/>
      <c r="XCI479" s="314"/>
      <c r="XCJ479" s="314"/>
      <c r="XCK479" s="315"/>
      <c r="XCL479" s="314"/>
      <c r="XCM479" s="314"/>
      <c r="XCN479" s="314"/>
      <c r="XCO479" s="314"/>
      <c r="XCP479" s="314"/>
      <c r="XCQ479" s="317"/>
      <c r="XCR479" s="314"/>
      <c r="XCS479" s="318"/>
      <c r="XCT479" s="286"/>
      <c r="XCW479" s="314"/>
      <c r="XCX479" s="314"/>
      <c r="XCY479" s="263"/>
      <c r="XCZ479" s="312"/>
      <c r="XDA479" s="263"/>
      <c r="XDB479" s="314"/>
      <c r="XDC479" s="314"/>
      <c r="XDD479" s="314"/>
      <c r="XDE479" s="315"/>
      <c r="XDF479" s="314"/>
      <c r="XDG479" s="314"/>
      <c r="XDH479" s="314"/>
      <c r="XDI479" s="314"/>
      <c r="XDJ479" s="314"/>
      <c r="XDK479" s="314"/>
      <c r="XDL479" s="286"/>
      <c r="XDQ479" s="314"/>
      <c r="XDR479" s="314"/>
      <c r="XDS479" s="263"/>
      <c r="XDT479" s="312"/>
      <c r="XDU479" s="263"/>
      <c r="XDV479" s="314"/>
      <c r="XDW479" s="314"/>
      <c r="XDX479" s="314"/>
      <c r="XDY479" s="315"/>
      <c r="XDZ479" s="314"/>
      <c r="XEA479" s="314"/>
      <c r="XEB479" s="314"/>
      <c r="XEC479" s="314"/>
      <c r="XED479" s="314"/>
      <c r="XEE479" s="286"/>
      <c r="XEK479" s="314"/>
      <c r="XEL479" s="314"/>
      <c r="XEM479" s="263"/>
      <c r="XEN479" s="312"/>
      <c r="XEO479" s="263"/>
      <c r="XEP479" s="314"/>
      <c r="XEQ479" s="314"/>
      <c r="XER479" s="314"/>
      <c r="XES479" s="315"/>
      <c r="XET479" s="314"/>
      <c r="XEU479" s="314"/>
      <c r="XEV479" s="314"/>
      <c r="XEW479" s="314"/>
      <c r="XEX479" s="314"/>
    </row>
    <row r="480" spans="1:53 16265:16378" ht="40.5" hidden="1" customHeight="1" x14ac:dyDescent="0.2">
      <c r="A480" s="362"/>
      <c r="B480" s="363"/>
      <c r="C480" s="356"/>
      <c r="D480" s="359"/>
      <c r="E480" s="356"/>
      <c r="F480" s="364"/>
      <c r="G480" s="275" t="s">
        <v>271</v>
      </c>
      <c r="H480" s="275" t="s">
        <v>37</v>
      </c>
      <c r="I480" s="163" t="s">
        <v>2260</v>
      </c>
      <c r="J480" s="364"/>
      <c r="K480" s="363"/>
      <c r="L480" s="363"/>
      <c r="M480" s="363"/>
      <c r="N480" s="364"/>
      <c r="O480" s="365"/>
      <c r="P480" s="364"/>
      <c r="Q480" s="365"/>
      <c r="R480" s="365"/>
      <c r="S480" s="162" t="s">
        <v>327</v>
      </c>
      <c r="T480" s="334">
        <f t="shared" si="1947"/>
        <v>1</v>
      </c>
      <c r="U480" s="356"/>
      <c r="V480" s="356"/>
      <c r="W480" s="275" t="s">
        <v>2261</v>
      </c>
      <c r="X480" s="364"/>
      <c r="Y480" s="368"/>
      <c r="Z480" s="335">
        <f t="shared" si="1948"/>
        <v>4</v>
      </c>
      <c r="AA480" s="275" t="s">
        <v>330</v>
      </c>
      <c r="AB480" s="275"/>
      <c r="AC480" s="368"/>
      <c r="AD480" s="356"/>
      <c r="AE480" s="336">
        <f t="shared" si="1949"/>
        <v>1</v>
      </c>
      <c r="AF480" s="275" t="s">
        <v>307</v>
      </c>
      <c r="AG480" s="275" t="s">
        <v>2258</v>
      </c>
      <c r="AH480" s="368"/>
      <c r="AI480" s="356"/>
      <c r="AJ480" s="336">
        <f t="shared" si="1950"/>
        <v>1</v>
      </c>
      <c r="AK480" s="275" t="s">
        <v>304</v>
      </c>
      <c r="AL480" s="275" t="s">
        <v>311</v>
      </c>
      <c r="AM480" s="368"/>
      <c r="AN480" s="356"/>
      <c r="AO480" s="336">
        <f t="shared" si="1951"/>
        <v>1</v>
      </c>
      <c r="AP480" s="275" t="s">
        <v>592</v>
      </c>
      <c r="AQ480" s="356"/>
      <c r="AR480" s="356"/>
      <c r="AS480" s="357"/>
      <c r="AT480" s="358"/>
      <c r="AU480" s="366"/>
      <c r="AV480" s="366"/>
      <c r="AW480" s="275" t="s">
        <v>90</v>
      </c>
      <c r="AX480" s="275"/>
      <c r="AY480" s="159"/>
      <c r="AZ480" s="159"/>
      <c r="BA480" s="344"/>
      <c r="XAO480" s="314"/>
      <c r="XAP480" s="314"/>
      <c r="XAQ480" s="263"/>
      <c r="XAR480" s="312"/>
      <c r="XAS480" s="263"/>
      <c r="XAT480" s="314"/>
      <c r="XAU480" s="314"/>
      <c r="XAV480" s="314"/>
      <c r="XAW480" s="315"/>
      <c r="XAX480" s="314"/>
      <c r="XAY480" s="314"/>
      <c r="XAZ480" s="314"/>
      <c r="XBA480" s="314"/>
      <c r="XBB480" s="314"/>
      <c r="XBC480" s="314"/>
      <c r="XBD480" s="281"/>
      <c r="XBE480" s="316"/>
      <c r="XBF480" s="317"/>
      <c r="XBG480" s="314"/>
      <c r="XBH480" s="314"/>
      <c r="XBI480" s="314"/>
      <c r="XBJ480" s="314"/>
      <c r="XBK480" s="263"/>
      <c r="XBL480" s="312"/>
      <c r="XBM480" s="263"/>
      <c r="XBN480" s="314"/>
      <c r="XBO480" s="314"/>
      <c r="XBP480" s="314"/>
      <c r="XBQ480" s="315"/>
      <c r="XBR480" s="314"/>
      <c r="XBS480" s="314"/>
      <c r="XBT480" s="314"/>
      <c r="XBU480" s="314"/>
      <c r="XBV480" s="314"/>
      <c r="XBW480" s="281"/>
      <c r="XBX480" s="317"/>
      <c r="XBY480" s="314"/>
      <c r="XBZ480" s="314"/>
      <c r="XCA480" s="318"/>
      <c r="XCB480" s="312"/>
      <c r="XCC480" s="314"/>
      <c r="XCD480" s="314"/>
      <c r="XCE480" s="263"/>
      <c r="XCF480" s="312"/>
      <c r="XCG480" s="263"/>
      <c r="XCH480" s="314"/>
      <c r="XCI480" s="314"/>
      <c r="XCJ480" s="314"/>
      <c r="XCK480" s="315"/>
      <c r="XCL480" s="314"/>
      <c r="XCM480" s="314"/>
      <c r="XCN480" s="314"/>
      <c r="XCO480" s="314"/>
      <c r="XCP480" s="314"/>
      <c r="XCQ480" s="317"/>
      <c r="XCR480" s="314"/>
      <c r="XCS480" s="318"/>
      <c r="XCT480" s="286"/>
      <c r="XCW480" s="314"/>
      <c r="XCX480" s="314"/>
      <c r="XCY480" s="263"/>
      <c r="XCZ480" s="312"/>
      <c r="XDA480" s="263"/>
      <c r="XDB480" s="314"/>
      <c r="XDC480" s="314"/>
      <c r="XDD480" s="314"/>
      <c r="XDE480" s="315"/>
      <c r="XDF480" s="314"/>
      <c r="XDG480" s="314"/>
      <c r="XDH480" s="314"/>
      <c r="XDI480" s="314"/>
      <c r="XDJ480" s="314"/>
      <c r="XDK480" s="314"/>
      <c r="XDL480" s="286"/>
      <c r="XDQ480" s="314"/>
      <c r="XDR480" s="314"/>
      <c r="XDS480" s="263"/>
      <c r="XDT480" s="312"/>
      <c r="XDU480" s="263"/>
      <c r="XDV480" s="314"/>
      <c r="XDW480" s="314"/>
      <c r="XDX480" s="314"/>
      <c r="XDY480" s="315"/>
      <c r="XDZ480" s="314"/>
      <c r="XEA480" s="314"/>
      <c r="XEB480" s="314"/>
      <c r="XEC480" s="314"/>
      <c r="XED480" s="314"/>
      <c r="XEE480" s="286"/>
      <c r="XEK480" s="314"/>
      <c r="XEL480" s="314"/>
      <c r="XEM480" s="263"/>
      <c r="XEN480" s="312"/>
      <c r="XEO480" s="263"/>
      <c r="XEP480" s="314"/>
      <c r="XEQ480" s="314"/>
      <c r="XER480" s="314"/>
      <c r="XES480" s="315"/>
      <c r="XET480" s="314"/>
      <c r="XEU480" s="314"/>
      <c r="XEV480" s="314"/>
      <c r="XEW480" s="314"/>
      <c r="XEX480" s="314"/>
    </row>
    <row r="481" spans="1:53 16265:16378" ht="40.5" hidden="1" customHeight="1" x14ac:dyDescent="0.2">
      <c r="A481" s="362"/>
      <c r="B481" s="363"/>
      <c r="C481" s="356"/>
      <c r="D481" s="359"/>
      <c r="E481" s="356"/>
      <c r="F481" s="364"/>
      <c r="G481" s="275" t="s">
        <v>271</v>
      </c>
      <c r="H481" s="275" t="s">
        <v>37</v>
      </c>
      <c r="I481" s="275" t="s">
        <v>2262</v>
      </c>
      <c r="J481" s="364"/>
      <c r="K481" s="363"/>
      <c r="L481" s="363"/>
      <c r="M481" s="363"/>
      <c r="N481" s="364"/>
      <c r="O481" s="365"/>
      <c r="P481" s="364"/>
      <c r="Q481" s="365"/>
      <c r="R481" s="365"/>
      <c r="S481" s="162" t="s">
        <v>327</v>
      </c>
      <c r="T481" s="334">
        <f t="shared" si="1947"/>
        <v>1</v>
      </c>
      <c r="U481" s="356"/>
      <c r="V481" s="356"/>
      <c r="W481" s="275" t="s">
        <v>2263</v>
      </c>
      <c r="X481" s="364"/>
      <c r="Y481" s="368"/>
      <c r="Z481" s="335">
        <f t="shared" si="1948"/>
        <v>4</v>
      </c>
      <c r="AA481" s="275" t="s">
        <v>330</v>
      </c>
      <c r="AB481" s="275"/>
      <c r="AC481" s="368"/>
      <c r="AD481" s="356"/>
      <c r="AE481" s="336">
        <f t="shared" si="1949"/>
        <v>1</v>
      </c>
      <c r="AF481" s="275" t="s">
        <v>307</v>
      </c>
      <c r="AG481" s="275" t="s">
        <v>2258</v>
      </c>
      <c r="AH481" s="368"/>
      <c r="AI481" s="356"/>
      <c r="AJ481" s="336">
        <f t="shared" si="1950"/>
        <v>1</v>
      </c>
      <c r="AK481" s="275" t="s">
        <v>304</v>
      </c>
      <c r="AL481" s="275" t="s">
        <v>311</v>
      </c>
      <c r="AM481" s="368"/>
      <c r="AN481" s="356"/>
      <c r="AO481" s="336">
        <f t="shared" si="1951"/>
        <v>1</v>
      </c>
      <c r="AP481" s="275" t="s">
        <v>592</v>
      </c>
      <c r="AQ481" s="356"/>
      <c r="AR481" s="356"/>
      <c r="AS481" s="357"/>
      <c r="AT481" s="358"/>
      <c r="AU481" s="366"/>
      <c r="AV481" s="366"/>
      <c r="AW481" s="275" t="s">
        <v>90</v>
      </c>
      <c r="AX481" s="275"/>
      <c r="AY481" s="159"/>
      <c r="AZ481" s="159"/>
      <c r="BA481" s="344"/>
      <c r="XAO481" s="314"/>
      <c r="XAP481" s="314"/>
      <c r="XAQ481" s="263"/>
      <c r="XAR481" s="312"/>
      <c r="XAS481" s="263"/>
      <c r="XAT481" s="314"/>
      <c r="XAU481" s="314"/>
      <c r="XAV481" s="314"/>
      <c r="XAW481" s="315"/>
      <c r="XAX481" s="314"/>
      <c r="XAY481" s="314"/>
      <c r="XAZ481" s="314"/>
      <c r="XBA481" s="314"/>
      <c r="XBB481" s="314"/>
      <c r="XBC481" s="314"/>
      <c r="XBD481" s="281"/>
      <c r="XBE481" s="316"/>
      <c r="XBF481" s="317"/>
      <c r="XBG481" s="314"/>
      <c r="XBH481" s="314"/>
      <c r="XBI481" s="314"/>
      <c r="XBJ481" s="314"/>
      <c r="XBK481" s="263"/>
      <c r="XBL481" s="312"/>
      <c r="XBM481" s="263"/>
      <c r="XBN481" s="314"/>
      <c r="XBO481" s="314"/>
      <c r="XBP481" s="314"/>
      <c r="XBQ481" s="315"/>
      <c r="XBR481" s="314"/>
      <c r="XBS481" s="314"/>
      <c r="XBT481" s="314"/>
      <c r="XBU481" s="314"/>
      <c r="XBV481" s="314"/>
      <c r="XBW481" s="281"/>
      <c r="XBX481" s="317"/>
      <c r="XBY481" s="314"/>
      <c r="XBZ481" s="314"/>
      <c r="XCA481" s="318"/>
      <c r="XCB481" s="312"/>
      <c r="XCC481" s="314"/>
      <c r="XCD481" s="314"/>
      <c r="XCE481" s="263"/>
      <c r="XCF481" s="312"/>
      <c r="XCG481" s="263"/>
      <c r="XCH481" s="314"/>
      <c r="XCI481" s="314"/>
      <c r="XCJ481" s="314"/>
      <c r="XCK481" s="315"/>
      <c r="XCL481" s="314"/>
      <c r="XCM481" s="314"/>
      <c r="XCN481" s="314"/>
      <c r="XCO481" s="314"/>
      <c r="XCP481" s="314"/>
      <c r="XCQ481" s="317"/>
      <c r="XCR481" s="314"/>
      <c r="XCS481" s="318"/>
      <c r="XCT481" s="286"/>
      <c r="XCW481" s="314"/>
      <c r="XCX481" s="314"/>
      <c r="XCY481" s="263"/>
      <c r="XCZ481" s="312"/>
      <c r="XDA481" s="263"/>
      <c r="XDB481" s="314"/>
      <c r="XDC481" s="314"/>
      <c r="XDD481" s="314"/>
      <c r="XDE481" s="315"/>
      <c r="XDF481" s="314"/>
      <c r="XDG481" s="314"/>
      <c r="XDH481" s="314"/>
      <c r="XDI481" s="314"/>
      <c r="XDJ481" s="314"/>
      <c r="XDK481" s="314"/>
      <c r="XDL481" s="286"/>
      <c r="XDQ481" s="314"/>
      <c r="XDR481" s="314"/>
      <c r="XDS481" s="263"/>
      <c r="XDT481" s="312"/>
      <c r="XDU481" s="263"/>
      <c r="XDV481" s="314"/>
      <c r="XDW481" s="314"/>
      <c r="XDX481" s="314"/>
      <c r="XDY481" s="315"/>
      <c r="XDZ481" s="314"/>
      <c r="XEA481" s="314"/>
      <c r="XEB481" s="314"/>
      <c r="XEC481" s="314"/>
      <c r="XED481" s="314"/>
      <c r="XEE481" s="286"/>
      <c r="XEK481" s="314"/>
      <c r="XEL481" s="314"/>
      <c r="XEM481" s="263"/>
      <c r="XEN481" s="312"/>
      <c r="XEO481" s="263"/>
      <c r="XEP481" s="314"/>
      <c r="XEQ481" s="314"/>
      <c r="XER481" s="314"/>
      <c r="XES481" s="315"/>
      <c r="XET481" s="314"/>
      <c r="XEU481" s="314"/>
      <c r="XEV481" s="314"/>
      <c r="XEW481" s="314"/>
      <c r="XEX481" s="314"/>
    </row>
    <row r="482" spans="1:53 16265:16378" ht="40.5" hidden="1" customHeight="1" x14ac:dyDescent="0.2">
      <c r="A482" s="362">
        <v>158</v>
      </c>
      <c r="B482" s="363" t="s">
        <v>464</v>
      </c>
      <c r="C482" s="356" t="str">
        <f t="shared" si="2010"/>
        <v>JAIRO ORDILIO TORRES MORENO</v>
      </c>
      <c r="D482" s="359" t="s">
        <v>165</v>
      </c>
      <c r="E482" s="356" t="str">
        <f>IF(D482=$D$740,$E$740,IF(D482=$D$741,$E$741,IF(D482=$D$742,$E$742,IF(D482=$D$743,$E$743,IF(D482=$D$744,$E$744,IF(D482=$D$745,$E$745,IF(D482=$D$746,$E$746,IF(D482=$D$747,$E$747,IF(D482=$D$748,$E$748,IF(D482=$D$749,$E$749,IF(D482=VICERRECTORÍA_ACADÉMICA_,$BF$740,IF(D482=_VICERRECTORÍA_INVESTIGACIONES_INNOVACIÓN_Y_EXTENSIÓN_,$BF$741,IF(D482=PLANEACIÓN_,$BF$742,IF(D482=VICERRECTORÍA_ADMINISTRATIVA_FINANCIERA_,$BF$743,IF(D482=VICERRECTORÍA_RESPONSABILIDAD_SOCIAL_Y_BIENESTAR_UNIVERSITARIO_PDI,$BF$744)))))))))))))))</f>
        <v>Promover el bienestar de la comunidad universitaria, contribuyendo al desarrollo humano, social e intercultural de sus integrantes, en concordancia con la misión Institucional.</v>
      </c>
      <c r="F482" s="364" t="s">
        <v>276</v>
      </c>
      <c r="G482" s="275" t="s">
        <v>271</v>
      </c>
      <c r="H482" s="275" t="s">
        <v>37</v>
      </c>
      <c r="I482" s="275" t="s">
        <v>2264</v>
      </c>
      <c r="J482" s="364" t="s">
        <v>114</v>
      </c>
      <c r="K482" s="364" t="s">
        <v>2265</v>
      </c>
      <c r="L482" s="364" t="s">
        <v>2266</v>
      </c>
      <c r="M482" s="364" t="s">
        <v>2267</v>
      </c>
      <c r="N482" s="364" t="s">
        <v>105</v>
      </c>
      <c r="O482" s="365">
        <f t="shared" ref="O482" si="2036">IF(N482="ALTA",5,IF(N482="MEDIO ALTA",4,IF(N482="MEDIA",3,IF(N482="MEDIO BAJA",2,IF(N482="BAJA",1,0)))))</f>
        <v>3</v>
      </c>
      <c r="P482" s="364" t="s">
        <v>141</v>
      </c>
      <c r="Q482" s="365">
        <f t="shared" si="2012"/>
        <v>3</v>
      </c>
      <c r="R482" s="365">
        <f>Q482*O482</f>
        <v>9</v>
      </c>
      <c r="S482" s="162" t="s">
        <v>327</v>
      </c>
      <c r="T482" s="334">
        <f t="shared" si="1947"/>
        <v>1</v>
      </c>
      <c r="U482" s="356">
        <f t="shared" si="1902"/>
        <v>1</v>
      </c>
      <c r="V482" s="356">
        <f t="shared" si="1890"/>
        <v>0.6</v>
      </c>
      <c r="W482" s="275" t="s">
        <v>2268</v>
      </c>
      <c r="X482" s="364">
        <f>IF(S482="No_existen",5*$X$10,Y482*$X$10)</f>
        <v>0.2</v>
      </c>
      <c r="Y482" s="368">
        <f t="shared" ref="Y482" si="2037">ROUND(AVERAGEIF(Z482:Z484,"&gt;0"),0)</f>
        <v>4</v>
      </c>
      <c r="Z482" s="335">
        <f t="shared" si="1948"/>
        <v>4</v>
      </c>
      <c r="AA482" s="275" t="s">
        <v>330</v>
      </c>
      <c r="AB482" s="275"/>
      <c r="AC482" s="368">
        <f t="shared" ref="AC482" si="2038">IF(S482="No_existen",5*$AC$10,AD482*$AC$10)</f>
        <v>0.15</v>
      </c>
      <c r="AD482" s="356">
        <f t="shared" ref="AD482" si="2039">ROUND(AVERAGEIF(AE482:AE484,"&gt;0"),0)</f>
        <v>1</v>
      </c>
      <c r="AE482" s="336">
        <f t="shared" si="1949"/>
        <v>1</v>
      </c>
      <c r="AF482" s="275" t="s">
        <v>307</v>
      </c>
      <c r="AG482" s="275" t="s">
        <v>2269</v>
      </c>
      <c r="AH482" s="368">
        <f t="shared" ref="AH482" si="2040">IF(S482="No_existen",5*$AH$10,AI482*$AH$10)</f>
        <v>0.1</v>
      </c>
      <c r="AI482" s="356">
        <f t="shared" ref="AI482" si="2041">ROUND(AVERAGEIF(AJ482:AJ484,"&gt;0"),0)</f>
        <v>1</v>
      </c>
      <c r="AJ482" s="336">
        <f t="shared" si="1950"/>
        <v>1</v>
      </c>
      <c r="AK482" s="275" t="s">
        <v>304</v>
      </c>
      <c r="AL482" s="275" t="s">
        <v>319</v>
      </c>
      <c r="AM482" s="368">
        <f t="shared" ref="AM482" si="2042">IF(S482="No_existen",5*$AM$10,AN482*$AM$10)</f>
        <v>0.1</v>
      </c>
      <c r="AN482" s="356">
        <f t="shared" ref="AN482" si="2043">ROUND(AVERAGEIF(AO482:AO484,"&gt;0"),0)</f>
        <v>1</v>
      </c>
      <c r="AO482" s="336">
        <f t="shared" si="1951"/>
        <v>1</v>
      </c>
      <c r="AP482" s="275" t="s">
        <v>592</v>
      </c>
      <c r="AQ482" s="356">
        <f t="shared" ref="AQ482" si="2044">ROUND(AVERAGE(U482,Y482,AD482,AI482,AN482),0)</f>
        <v>2</v>
      </c>
      <c r="AR482" s="356" t="str">
        <f t="shared" ref="AR482" si="2045">IF(AQ482&lt;1.5,"FUERTE",IF(AND(AQ482&gt;=1.5,AQ482&lt;2.5),"ACEPTABLE",IF(AQ482&gt;=5,"INEXISTENTE","DÉBIL")))</f>
        <v>ACEPTABLE</v>
      </c>
      <c r="AS482" s="357">
        <f t="shared" ref="AS482" si="2046">IF(R482=0,0,ROUND((R482*AQ482),0))</f>
        <v>18</v>
      </c>
      <c r="AT482" s="358" t="str">
        <f t="shared" ref="AT482" si="2047">IF(AS482&gt;=36,"GRAVE", IF(AS482&lt;=10, "LEVE", "MODERADO"))</f>
        <v>MODERADO</v>
      </c>
      <c r="AU482" s="366" t="s">
        <v>2270</v>
      </c>
      <c r="AV482" s="367">
        <v>0.5</v>
      </c>
      <c r="AW482" s="275" t="s">
        <v>91</v>
      </c>
      <c r="AX482" s="275" t="s">
        <v>2271</v>
      </c>
      <c r="AY482" s="159">
        <v>45290</v>
      </c>
      <c r="AZ482" s="159"/>
      <c r="BA482" s="344"/>
      <c r="XAO482" s="314"/>
      <c r="XAP482" s="314"/>
      <c r="XAQ482" s="263"/>
      <c r="XAR482" s="312"/>
      <c r="XAS482" s="263"/>
      <c r="XAT482" s="314"/>
      <c r="XAU482" s="314"/>
      <c r="XAV482" s="314"/>
      <c r="XAW482" s="315"/>
      <c r="XAX482" s="314"/>
      <c r="XAY482" s="314"/>
      <c r="XAZ482" s="314"/>
      <c r="XBA482" s="314"/>
      <c r="XBB482" s="314"/>
      <c r="XBC482" s="314"/>
      <c r="XBD482" s="281"/>
      <c r="XBE482" s="316"/>
      <c r="XBF482" s="317"/>
      <c r="XBG482" s="314"/>
      <c r="XBH482" s="314"/>
      <c r="XBI482" s="314"/>
      <c r="XBJ482" s="314"/>
      <c r="XBK482" s="263"/>
      <c r="XBL482" s="312"/>
      <c r="XBM482" s="263"/>
      <c r="XBN482" s="314"/>
      <c r="XBO482" s="314"/>
      <c r="XBP482" s="314"/>
      <c r="XBQ482" s="315"/>
      <c r="XBR482" s="314"/>
      <c r="XBS482" s="314"/>
      <c r="XBT482" s="314"/>
      <c r="XBU482" s="314"/>
      <c r="XBV482" s="314"/>
      <c r="XBW482" s="281"/>
      <c r="XBX482" s="317"/>
      <c r="XBY482" s="314"/>
      <c r="XBZ482" s="314"/>
      <c r="XCA482" s="318"/>
      <c r="XCB482" s="312"/>
      <c r="XCC482" s="314"/>
      <c r="XCD482" s="314"/>
      <c r="XCE482" s="263"/>
      <c r="XCF482" s="312"/>
      <c r="XCG482" s="263"/>
      <c r="XCH482" s="314"/>
      <c r="XCI482" s="314"/>
      <c r="XCJ482" s="314"/>
      <c r="XCK482" s="315"/>
      <c r="XCL482" s="314"/>
      <c r="XCM482" s="314"/>
      <c r="XCN482" s="314"/>
      <c r="XCO482" s="314"/>
      <c r="XCP482" s="314"/>
      <c r="XCQ482" s="317"/>
      <c r="XCR482" s="314"/>
      <c r="XCS482" s="318"/>
      <c r="XCT482" s="286"/>
      <c r="XCW482" s="314"/>
      <c r="XCX482" s="314"/>
      <c r="XCY482" s="263"/>
      <c r="XCZ482" s="312"/>
      <c r="XDA482" s="263"/>
      <c r="XDB482" s="314"/>
      <c r="XDC482" s="314"/>
      <c r="XDD482" s="314"/>
      <c r="XDE482" s="315"/>
      <c r="XDF482" s="314"/>
      <c r="XDG482" s="314"/>
      <c r="XDH482" s="314"/>
      <c r="XDI482" s="314"/>
      <c r="XDJ482" s="314"/>
      <c r="XDK482" s="314"/>
      <c r="XDL482" s="286"/>
      <c r="XDQ482" s="314"/>
      <c r="XDR482" s="314"/>
      <c r="XDS482" s="263"/>
      <c r="XDT482" s="312"/>
      <c r="XDU482" s="263"/>
      <c r="XDV482" s="314"/>
      <c r="XDW482" s="314"/>
      <c r="XDX482" s="314"/>
      <c r="XDY482" s="315"/>
      <c r="XDZ482" s="314"/>
      <c r="XEA482" s="314"/>
      <c r="XEB482" s="314"/>
      <c r="XEC482" s="314"/>
      <c r="XED482" s="314"/>
      <c r="XEE482" s="286"/>
      <c r="XEK482" s="314"/>
      <c r="XEL482" s="314"/>
      <c r="XEM482" s="263"/>
      <c r="XEN482" s="312"/>
      <c r="XEO482" s="263"/>
      <c r="XEP482" s="314"/>
      <c r="XEQ482" s="314"/>
      <c r="XER482" s="314"/>
      <c r="XES482" s="315"/>
      <c r="XET482" s="314"/>
      <c r="XEU482" s="314"/>
      <c r="XEV482" s="314"/>
      <c r="XEW482" s="314"/>
      <c r="XEX482" s="314"/>
    </row>
    <row r="483" spans="1:53 16265:16378" ht="40.5" hidden="1" customHeight="1" x14ac:dyDescent="0.2">
      <c r="A483" s="362"/>
      <c r="B483" s="363"/>
      <c r="C483" s="356"/>
      <c r="D483" s="359"/>
      <c r="E483" s="356"/>
      <c r="F483" s="364"/>
      <c r="G483" s="275" t="s">
        <v>271</v>
      </c>
      <c r="H483" s="275" t="s">
        <v>37</v>
      </c>
      <c r="I483" s="275" t="s">
        <v>2272</v>
      </c>
      <c r="J483" s="364"/>
      <c r="K483" s="364"/>
      <c r="L483" s="364"/>
      <c r="M483" s="364"/>
      <c r="N483" s="364"/>
      <c r="O483" s="365"/>
      <c r="P483" s="364"/>
      <c r="Q483" s="365"/>
      <c r="R483" s="365"/>
      <c r="S483" s="162"/>
      <c r="T483" s="334">
        <f t="shared" si="1947"/>
        <v>0</v>
      </c>
      <c r="U483" s="356"/>
      <c r="V483" s="356"/>
      <c r="W483" s="275"/>
      <c r="X483" s="364"/>
      <c r="Y483" s="368"/>
      <c r="Z483" s="335">
        <f t="shared" si="1948"/>
        <v>0</v>
      </c>
      <c r="AA483" s="275"/>
      <c r="AB483" s="275"/>
      <c r="AC483" s="368"/>
      <c r="AD483" s="356"/>
      <c r="AE483" s="336">
        <f t="shared" si="1949"/>
        <v>0</v>
      </c>
      <c r="AF483" s="275"/>
      <c r="AG483" s="275"/>
      <c r="AH483" s="368"/>
      <c r="AI483" s="356"/>
      <c r="AJ483" s="336">
        <f t="shared" si="1950"/>
        <v>0</v>
      </c>
      <c r="AK483" s="275"/>
      <c r="AL483" s="275"/>
      <c r="AM483" s="368"/>
      <c r="AN483" s="356"/>
      <c r="AO483" s="336">
        <f t="shared" si="1951"/>
        <v>0</v>
      </c>
      <c r="AP483" s="275"/>
      <c r="AQ483" s="356"/>
      <c r="AR483" s="356"/>
      <c r="AS483" s="357"/>
      <c r="AT483" s="358"/>
      <c r="AU483" s="366"/>
      <c r="AV483" s="366"/>
      <c r="AW483" s="275" t="s">
        <v>91</v>
      </c>
      <c r="AX483" s="275" t="s">
        <v>2273</v>
      </c>
      <c r="AY483" s="159">
        <v>45290</v>
      </c>
      <c r="AZ483" s="159"/>
      <c r="BA483" s="344"/>
      <c r="XAO483" s="314"/>
      <c r="XAP483" s="314"/>
      <c r="XAQ483" s="263"/>
      <c r="XAR483" s="312"/>
      <c r="XAS483" s="263"/>
      <c r="XAT483" s="314"/>
      <c r="XAU483" s="314"/>
      <c r="XAV483" s="314"/>
      <c r="XAW483" s="315"/>
      <c r="XAX483" s="314"/>
      <c r="XAY483" s="314"/>
      <c r="XAZ483" s="314"/>
      <c r="XBA483" s="314"/>
      <c r="XBB483" s="314"/>
      <c r="XBC483" s="314"/>
      <c r="XBD483" s="281"/>
      <c r="XBE483" s="316"/>
      <c r="XBF483" s="317"/>
      <c r="XBG483" s="314"/>
      <c r="XBH483" s="314"/>
      <c r="XBI483" s="314"/>
      <c r="XBJ483" s="314"/>
      <c r="XBK483" s="263"/>
      <c r="XBL483" s="312"/>
      <c r="XBM483" s="263"/>
      <c r="XBN483" s="314"/>
      <c r="XBO483" s="314"/>
      <c r="XBP483" s="314"/>
      <c r="XBQ483" s="315"/>
      <c r="XBR483" s="314"/>
      <c r="XBS483" s="314"/>
      <c r="XBT483" s="314"/>
      <c r="XBU483" s="314"/>
      <c r="XBV483" s="314"/>
      <c r="XBW483" s="281"/>
      <c r="XBX483" s="317"/>
      <c r="XBY483" s="314"/>
      <c r="XBZ483" s="314"/>
      <c r="XCA483" s="318"/>
      <c r="XCB483" s="312"/>
      <c r="XCC483" s="314"/>
      <c r="XCD483" s="314"/>
      <c r="XCE483" s="263"/>
      <c r="XCF483" s="312"/>
      <c r="XCG483" s="263"/>
      <c r="XCH483" s="314"/>
      <c r="XCI483" s="314"/>
      <c r="XCJ483" s="314"/>
      <c r="XCK483" s="315"/>
      <c r="XCL483" s="314"/>
      <c r="XCM483" s="314"/>
      <c r="XCN483" s="314"/>
      <c r="XCO483" s="314"/>
      <c r="XCP483" s="314"/>
      <c r="XCQ483" s="317"/>
      <c r="XCR483" s="314"/>
      <c r="XCS483" s="318"/>
      <c r="XCT483" s="286"/>
      <c r="XCW483" s="314"/>
      <c r="XCX483" s="314"/>
      <c r="XCY483" s="263"/>
      <c r="XCZ483" s="312"/>
      <c r="XDA483" s="263"/>
      <c r="XDB483" s="314"/>
      <c r="XDC483" s="314"/>
      <c r="XDD483" s="314"/>
      <c r="XDE483" s="315"/>
      <c r="XDF483" s="314"/>
      <c r="XDG483" s="314"/>
      <c r="XDH483" s="314"/>
      <c r="XDI483" s="314"/>
      <c r="XDJ483" s="314"/>
      <c r="XDK483" s="314"/>
      <c r="XDL483" s="286"/>
      <c r="XDQ483" s="314"/>
      <c r="XDR483" s="314"/>
      <c r="XDS483" s="263"/>
      <c r="XDT483" s="312"/>
      <c r="XDU483" s="263"/>
      <c r="XDV483" s="314"/>
      <c r="XDW483" s="314"/>
      <c r="XDX483" s="314"/>
      <c r="XDY483" s="315"/>
      <c r="XDZ483" s="314"/>
      <c r="XEA483" s="314"/>
      <c r="XEB483" s="314"/>
      <c r="XEC483" s="314"/>
      <c r="XED483" s="314"/>
      <c r="XEE483" s="286"/>
      <c r="XEK483" s="314"/>
      <c r="XEL483" s="314"/>
      <c r="XEM483" s="263"/>
      <c r="XEN483" s="312"/>
      <c r="XEO483" s="263"/>
      <c r="XEP483" s="314"/>
      <c r="XEQ483" s="314"/>
      <c r="XER483" s="314"/>
      <c r="XES483" s="315"/>
      <c r="XET483" s="314"/>
      <c r="XEU483" s="314"/>
      <c r="XEV483" s="314"/>
      <c r="XEW483" s="314"/>
      <c r="XEX483" s="314"/>
    </row>
    <row r="484" spans="1:53 16265:16378" ht="40.5" hidden="1" customHeight="1" x14ac:dyDescent="0.2">
      <c r="A484" s="362"/>
      <c r="B484" s="363"/>
      <c r="C484" s="356"/>
      <c r="D484" s="359"/>
      <c r="E484" s="356"/>
      <c r="F484" s="364"/>
      <c r="G484" s="275" t="s">
        <v>271</v>
      </c>
      <c r="H484" s="275" t="s">
        <v>34</v>
      </c>
      <c r="I484" s="275" t="s">
        <v>2274</v>
      </c>
      <c r="J484" s="364"/>
      <c r="K484" s="364"/>
      <c r="L484" s="364"/>
      <c r="M484" s="364"/>
      <c r="N484" s="364"/>
      <c r="O484" s="365"/>
      <c r="P484" s="364"/>
      <c r="Q484" s="365"/>
      <c r="R484" s="365"/>
      <c r="S484" s="162"/>
      <c r="T484" s="334">
        <f t="shared" si="1947"/>
        <v>0</v>
      </c>
      <c r="U484" s="356"/>
      <c r="V484" s="356"/>
      <c r="W484" s="275"/>
      <c r="X484" s="364"/>
      <c r="Y484" s="368"/>
      <c r="Z484" s="335">
        <f t="shared" si="1948"/>
        <v>0</v>
      </c>
      <c r="AA484" s="275"/>
      <c r="AB484" s="275"/>
      <c r="AC484" s="368"/>
      <c r="AD484" s="356"/>
      <c r="AE484" s="336">
        <f t="shared" si="1949"/>
        <v>0</v>
      </c>
      <c r="AF484" s="275"/>
      <c r="AG484" s="275"/>
      <c r="AH484" s="368"/>
      <c r="AI484" s="356"/>
      <c r="AJ484" s="336">
        <f t="shared" si="1950"/>
        <v>0</v>
      </c>
      <c r="AK484" s="275"/>
      <c r="AL484" s="275"/>
      <c r="AM484" s="368"/>
      <c r="AN484" s="356"/>
      <c r="AO484" s="336">
        <f t="shared" si="1951"/>
        <v>0</v>
      </c>
      <c r="AP484" s="275"/>
      <c r="AQ484" s="356"/>
      <c r="AR484" s="356"/>
      <c r="AS484" s="357"/>
      <c r="AT484" s="358"/>
      <c r="AU484" s="366"/>
      <c r="AV484" s="366"/>
      <c r="AW484" s="275" t="s">
        <v>93</v>
      </c>
      <c r="AX484" s="275" t="s">
        <v>2275</v>
      </c>
      <c r="AY484" s="159">
        <v>45290</v>
      </c>
      <c r="AZ484" s="159"/>
      <c r="BA484" s="344" t="s">
        <v>2276</v>
      </c>
      <c r="XAO484" s="314"/>
      <c r="XAP484" s="314"/>
      <c r="XAQ484" s="263"/>
      <c r="XAR484" s="312"/>
      <c r="XAS484" s="263"/>
      <c r="XAT484" s="314"/>
      <c r="XAU484" s="314"/>
      <c r="XAV484" s="314"/>
      <c r="XAW484" s="315"/>
      <c r="XAX484" s="314"/>
      <c r="XAY484" s="314"/>
      <c r="XAZ484" s="314"/>
      <c r="XBA484" s="314"/>
      <c r="XBB484" s="314"/>
      <c r="XBC484" s="314"/>
      <c r="XBD484" s="281"/>
      <c r="XBE484" s="316"/>
      <c r="XBF484" s="317"/>
      <c r="XBG484" s="314"/>
      <c r="XBH484" s="314"/>
      <c r="XBI484" s="314"/>
      <c r="XBJ484" s="314"/>
      <c r="XBK484" s="263"/>
      <c r="XBL484" s="312"/>
      <c r="XBM484" s="263"/>
      <c r="XBN484" s="314"/>
      <c r="XBO484" s="314"/>
      <c r="XBP484" s="314"/>
      <c r="XBQ484" s="315"/>
      <c r="XBR484" s="314"/>
      <c r="XBS484" s="314"/>
      <c r="XBT484" s="314"/>
      <c r="XBU484" s="314"/>
      <c r="XBV484" s="314"/>
      <c r="XBW484" s="281"/>
      <c r="XBX484" s="317"/>
      <c r="XBY484" s="314"/>
      <c r="XBZ484" s="314"/>
      <c r="XCA484" s="318"/>
      <c r="XCB484" s="312"/>
      <c r="XCC484" s="314"/>
      <c r="XCD484" s="314"/>
      <c r="XCE484" s="263"/>
      <c r="XCF484" s="312"/>
      <c r="XCG484" s="263"/>
      <c r="XCH484" s="314"/>
      <c r="XCI484" s="314"/>
      <c r="XCJ484" s="314"/>
      <c r="XCK484" s="315"/>
      <c r="XCL484" s="314"/>
      <c r="XCM484" s="314"/>
      <c r="XCN484" s="314"/>
      <c r="XCO484" s="314"/>
      <c r="XCP484" s="314"/>
      <c r="XCQ484" s="317"/>
      <c r="XCR484" s="314"/>
      <c r="XCS484" s="318"/>
      <c r="XCT484" s="286"/>
      <c r="XCW484" s="314"/>
      <c r="XCX484" s="314"/>
      <c r="XCY484" s="263"/>
      <c r="XCZ484" s="312"/>
      <c r="XDA484" s="263"/>
      <c r="XDB484" s="314"/>
      <c r="XDC484" s="314"/>
      <c r="XDD484" s="314"/>
      <c r="XDE484" s="315"/>
      <c r="XDF484" s="314"/>
      <c r="XDG484" s="314"/>
      <c r="XDH484" s="314"/>
      <c r="XDI484" s="314"/>
      <c r="XDJ484" s="314"/>
      <c r="XDK484" s="314"/>
      <c r="XDL484" s="286"/>
      <c r="XDQ484" s="314"/>
      <c r="XDR484" s="314"/>
      <c r="XDS484" s="263"/>
      <c r="XDT484" s="312"/>
      <c r="XDU484" s="263"/>
      <c r="XDV484" s="314"/>
      <c r="XDW484" s="314"/>
      <c r="XDX484" s="314"/>
      <c r="XDY484" s="315"/>
      <c r="XDZ484" s="314"/>
      <c r="XEA484" s="314"/>
      <c r="XEB484" s="314"/>
      <c r="XEC484" s="314"/>
      <c r="XED484" s="314"/>
      <c r="XEE484" s="286"/>
      <c r="XEK484" s="314"/>
      <c r="XEL484" s="314"/>
      <c r="XEM484" s="263"/>
      <c r="XEN484" s="312"/>
      <c r="XEO484" s="263"/>
      <c r="XEP484" s="314"/>
      <c r="XEQ484" s="314"/>
      <c r="XER484" s="314"/>
      <c r="XES484" s="315"/>
      <c r="XET484" s="314"/>
      <c r="XEU484" s="314"/>
      <c r="XEV484" s="314"/>
      <c r="XEW484" s="314"/>
      <c r="XEX484" s="314"/>
    </row>
    <row r="485" spans="1:53 16265:16378" ht="40.5" customHeight="1" x14ac:dyDescent="0.2">
      <c r="A485" s="362">
        <v>159</v>
      </c>
      <c r="B485" s="363" t="s">
        <v>465</v>
      </c>
      <c r="C485" s="356" t="str">
        <f t="shared" ref="C485:C548" si="2048">+VLOOKUP(B485,$A$770:$B$812,2,0)</f>
        <v>DIANA PATRICIA JURADO RAMIREZ</v>
      </c>
      <c r="D485" s="359" t="s">
        <v>166</v>
      </c>
      <c r="E485" s="356" t="str">
        <f>IF(D485=$D$740,$E$740,IF(D485=$D$741,$E$741,IF(D485=$D$742,$E$742,IF(D485=$D$743,$E$743,IF(D485=$D$744,$E$744,IF(D485=$D$745,$E$745,IF(D485=$D$746,$E$746,IF(D485=$D$747,$E$747,IF(D485=$D$748,$E$748,IF(D485=$D$749,$E$749,IF(D485=VICERRECTORÍA_ACADÉMICA_,$BF$740,IF(D485=_VICERRECTORÍA_INVESTIGACIONES_INNOVACIÓN_Y_EXTENSIÓN_,$BF$741,IF(D485=PLANEACIÓN_,$BF$742,IF(D485=VICERRECTORÍA_ADMINISTRATIVA_FINANCIERA_,$BF$743,IF(D485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5" s="364" t="s">
        <v>275</v>
      </c>
      <c r="G485" s="275" t="s">
        <v>271</v>
      </c>
      <c r="H485" s="275" t="s">
        <v>37</v>
      </c>
      <c r="I485" s="161" t="s">
        <v>2283</v>
      </c>
      <c r="J485" s="364" t="s">
        <v>148</v>
      </c>
      <c r="K485" s="363" t="s">
        <v>2284</v>
      </c>
      <c r="L485" s="363" t="s">
        <v>2285</v>
      </c>
      <c r="M485" s="363" t="s">
        <v>2286</v>
      </c>
      <c r="N485" s="364" t="s">
        <v>149</v>
      </c>
      <c r="O485" s="365">
        <f>IF(N485="ALTA",5,IF(N485="MEDIO ALTA",4,IF(N485="MEDIA",3,IF(N485="MEDIO BAJA",2,IF(N485="BAJA",1,0)))))</f>
        <v>5</v>
      </c>
      <c r="P485" s="364" t="s">
        <v>145</v>
      </c>
      <c r="Q485" s="365">
        <f>IF(P485="ALTO",5,IF(P485="MEDIO ALTO",4,IF(P485="MEDIO",3,IF(P485="MEDIO BAJO",2,IF(P485="BAJO",1,0)))))</f>
        <v>2</v>
      </c>
      <c r="R485" s="365">
        <f>Q485*O485</f>
        <v>10</v>
      </c>
      <c r="S485" s="162" t="s">
        <v>326</v>
      </c>
      <c r="T485" s="334">
        <f t="shared" si="1947"/>
        <v>2</v>
      </c>
      <c r="U485" s="356">
        <f t="shared" si="1902"/>
        <v>2</v>
      </c>
      <c r="V485" s="356">
        <f t="shared" si="1890"/>
        <v>1.2</v>
      </c>
      <c r="W485" s="275" t="s">
        <v>2287</v>
      </c>
      <c r="X485" s="364">
        <f>IF(S485="No_existen",5*$X$10,Y485*$X$10)</f>
        <v>0.1</v>
      </c>
      <c r="Y485" s="368">
        <f t="shared" ref="Y485" si="2049">ROUND(AVERAGEIF(Z485:Z487,"&gt;0"),0)</f>
        <v>2</v>
      </c>
      <c r="Z485" s="335">
        <f t="shared" si="1948"/>
        <v>2</v>
      </c>
      <c r="AA485" s="275" t="s">
        <v>331</v>
      </c>
      <c r="AB485" s="275"/>
      <c r="AC485" s="368">
        <f t="shared" ref="AC485" si="2050">IF(S485="No_existen",5*$AC$10,AD485*$AC$10)</f>
        <v>0.15</v>
      </c>
      <c r="AD485" s="356">
        <f t="shared" ref="AD485" si="2051">ROUND(AVERAGEIF(AE485:AE487,"&gt;0"),0)</f>
        <v>1</v>
      </c>
      <c r="AE485" s="336">
        <f t="shared" si="1949"/>
        <v>1</v>
      </c>
      <c r="AF485" s="275" t="s">
        <v>307</v>
      </c>
      <c r="AG485" s="275" t="s">
        <v>2288</v>
      </c>
      <c r="AH485" s="368">
        <f t="shared" ref="AH485" si="2052">IF(S485="No_existen",5*$AH$10,AI485*$AH$10)</f>
        <v>0.1</v>
      </c>
      <c r="AI485" s="356">
        <f t="shared" ref="AI485" si="2053">ROUND(AVERAGEIF(AJ485:AJ487,"&gt;0"),0)</f>
        <v>1</v>
      </c>
      <c r="AJ485" s="336">
        <f t="shared" si="1950"/>
        <v>1</v>
      </c>
      <c r="AK485" s="275" t="s">
        <v>304</v>
      </c>
      <c r="AL485" s="275" t="s">
        <v>312</v>
      </c>
      <c r="AM485" s="368">
        <f t="shared" ref="AM485" si="2054">IF(S485="No_existen",5*$AM$10,AN485*$AM$10)</f>
        <v>0.4</v>
      </c>
      <c r="AN485" s="356">
        <f t="shared" ref="AN485" si="2055">ROUND(AVERAGEIF(AO485:AO487,"&gt;0"),0)</f>
        <v>4</v>
      </c>
      <c r="AO485" s="336">
        <f t="shared" si="1951"/>
        <v>4</v>
      </c>
      <c r="AP485" s="275" t="s">
        <v>593</v>
      </c>
      <c r="AQ485" s="356">
        <f t="shared" ref="AQ485" si="2056">ROUND(AVERAGE(U485,Y485,AD485,AI485,AN485),0)</f>
        <v>2</v>
      </c>
      <c r="AR485" s="356" t="str">
        <f t="shared" ref="AR485" si="2057">IF(AQ485&lt;1.5,"FUERTE",IF(AND(AQ485&gt;=1.5,AQ485&lt;2.5),"ACEPTABLE",IF(AQ485&gt;=5,"INEXISTENTE","DÉBIL")))</f>
        <v>ACEPTABLE</v>
      </c>
      <c r="AS485" s="357">
        <f t="shared" ref="AS485" si="2058">IF(R485=0,0,ROUND((R485*AQ485),0))</f>
        <v>20</v>
      </c>
      <c r="AT485" s="358" t="str">
        <f t="shared" ref="AT485" si="2059">IF(AS485&gt;=36,"GRAVE", IF(AS485&lt;=10, "LEVE", "MODERADO"))</f>
        <v>MODERADO</v>
      </c>
      <c r="AU485" s="363" t="s">
        <v>2289</v>
      </c>
      <c r="AV485" s="369" t="s">
        <v>2290</v>
      </c>
      <c r="AW485" s="275" t="s">
        <v>91</v>
      </c>
      <c r="AX485" s="275" t="s">
        <v>2291</v>
      </c>
      <c r="AY485" s="159">
        <v>45291</v>
      </c>
      <c r="AZ485" s="159"/>
      <c r="BA485" s="344"/>
      <c r="XAO485" s="314"/>
      <c r="XAP485" s="314"/>
      <c r="XAQ485" s="263"/>
      <c r="XAR485" s="312"/>
      <c r="XAS485" s="263"/>
      <c r="XAT485" s="314"/>
      <c r="XAU485" s="314"/>
      <c r="XAV485" s="314"/>
      <c r="XAW485" s="315"/>
      <c r="XAX485" s="314"/>
      <c r="XAY485" s="314"/>
      <c r="XAZ485" s="314"/>
      <c r="XBA485" s="314"/>
      <c r="XBB485" s="314"/>
      <c r="XBC485" s="314"/>
      <c r="XBD485" s="281"/>
      <c r="XBE485" s="316"/>
      <c r="XBF485" s="317"/>
      <c r="XBG485" s="314"/>
      <c r="XBH485" s="314"/>
      <c r="XBI485" s="314"/>
      <c r="XBJ485" s="314"/>
      <c r="XBK485" s="263"/>
      <c r="XBL485" s="312"/>
      <c r="XBM485" s="263"/>
      <c r="XBN485" s="314"/>
      <c r="XBO485" s="314"/>
      <c r="XBP485" s="314"/>
      <c r="XBQ485" s="315"/>
      <c r="XBR485" s="314"/>
      <c r="XBS485" s="314"/>
      <c r="XBT485" s="314"/>
      <c r="XBU485" s="314"/>
      <c r="XBV485" s="314"/>
      <c r="XBW485" s="281"/>
      <c r="XBX485" s="317"/>
      <c r="XBY485" s="314"/>
      <c r="XBZ485" s="314"/>
      <c r="XCA485" s="318"/>
      <c r="XCB485" s="312"/>
      <c r="XCC485" s="314"/>
      <c r="XCD485" s="314"/>
      <c r="XCE485" s="263"/>
      <c r="XCF485" s="312"/>
      <c r="XCG485" s="263"/>
      <c r="XCH485" s="314"/>
      <c r="XCI485" s="314"/>
      <c r="XCJ485" s="314"/>
      <c r="XCK485" s="315"/>
      <c r="XCL485" s="314"/>
      <c r="XCM485" s="314"/>
      <c r="XCN485" s="314"/>
      <c r="XCO485" s="314"/>
      <c r="XCP485" s="314"/>
      <c r="XCQ485" s="317"/>
      <c r="XCR485" s="314"/>
      <c r="XCS485" s="318"/>
      <c r="XCT485" s="286"/>
      <c r="XCW485" s="314"/>
      <c r="XCX485" s="314"/>
      <c r="XCY485" s="263"/>
      <c r="XCZ485" s="312"/>
      <c r="XDA485" s="263"/>
      <c r="XDB485" s="314"/>
      <c r="XDC485" s="314"/>
      <c r="XDD485" s="314"/>
      <c r="XDE485" s="315"/>
      <c r="XDF485" s="314"/>
      <c r="XDG485" s="314"/>
      <c r="XDH485" s="314"/>
      <c r="XDI485" s="314"/>
      <c r="XDJ485" s="314"/>
      <c r="XDK485" s="314"/>
      <c r="XDL485" s="286"/>
      <c r="XDQ485" s="314"/>
      <c r="XDR485" s="314"/>
      <c r="XDS485" s="263"/>
      <c r="XDT485" s="312"/>
      <c r="XDU485" s="263"/>
      <c r="XDV485" s="314"/>
      <c r="XDW485" s="314"/>
      <c r="XDX485" s="314"/>
      <c r="XDY485" s="315"/>
      <c r="XDZ485" s="314"/>
      <c r="XEA485" s="314"/>
      <c r="XEB485" s="314"/>
      <c r="XEC485" s="314"/>
      <c r="XED485" s="314"/>
      <c r="XEE485" s="286"/>
      <c r="XEK485" s="314"/>
      <c r="XEL485" s="314"/>
      <c r="XEM485" s="263"/>
      <c r="XEN485" s="312"/>
      <c r="XEO485" s="263"/>
      <c r="XEP485" s="314"/>
      <c r="XEQ485" s="314"/>
      <c r="XER485" s="314"/>
      <c r="XES485" s="315"/>
      <c r="XET485" s="314"/>
      <c r="XEU485" s="314"/>
      <c r="XEV485" s="314"/>
      <c r="XEW485" s="314"/>
      <c r="XEX485" s="314"/>
    </row>
    <row r="486" spans="1:53 16265:16378" ht="40.5" hidden="1" customHeight="1" x14ac:dyDescent="0.2">
      <c r="A486" s="362"/>
      <c r="B486" s="363"/>
      <c r="C486" s="356"/>
      <c r="D486" s="359"/>
      <c r="E486" s="356"/>
      <c r="F486" s="364"/>
      <c r="G486" s="275"/>
      <c r="H486" s="275"/>
      <c r="I486" s="161"/>
      <c r="J486" s="364"/>
      <c r="K486" s="363"/>
      <c r="L486" s="363"/>
      <c r="M486" s="363"/>
      <c r="N486" s="364"/>
      <c r="O486" s="365"/>
      <c r="P486" s="364"/>
      <c r="Q486" s="365"/>
      <c r="R486" s="365"/>
      <c r="S486" s="162"/>
      <c r="T486" s="334">
        <f t="shared" si="1947"/>
        <v>0</v>
      </c>
      <c r="U486" s="356"/>
      <c r="V486" s="356"/>
      <c r="W486" s="275"/>
      <c r="X486" s="364"/>
      <c r="Y486" s="368"/>
      <c r="Z486" s="335">
        <f t="shared" si="1948"/>
        <v>0</v>
      </c>
      <c r="AA486" s="275"/>
      <c r="AB486" s="275"/>
      <c r="AC486" s="368"/>
      <c r="AD486" s="356"/>
      <c r="AE486" s="336">
        <f t="shared" si="1949"/>
        <v>0</v>
      </c>
      <c r="AF486" s="275"/>
      <c r="AG486" s="275"/>
      <c r="AH486" s="368"/>
      <c r="AI486" s="356"/>
      <c r="AJ486" s="336">
        <f t="shared" si="1950"/>
        <v>0</v>
      </c>
      <c r="AK486" s="275"/>
      <c r="AL486" s="275"/>
      <c r="AM486" s="368"/>
      <c r="AN486" s="356"/>
      <c r="AO486" s="336">
        <f t="shared" si="1951"/>
        <v>0</v>
      </c>
      <c r="AP486" s="275"/>
      <c r="AQ486" s="356"/>
      <c r="AR486" s="356"/>
      <c r="AS486" s="357"/>
      <c r="AT486" s="358"/>
      <c r="AU486" s="363"/>
      <c r="AV486" s="363"/>
      <c r="AW486" s="275"/>
      <c r="AX486" s="275"/>
      <c r="AY486" s="159"/>
      <c r="AZ486" s="159"/>
      <c r="BA486" s="344"/>
      <c r="XAO486" s="314"/>
      <c r="XAP486" s="314"/>
      <c r="XAQ486" s="263"/>
      <c r="XAR486" s="312"/>
      <c r="XAS486" s="263"/>
      <c r="XAT486" s="314"/>
      <c r="XAU486" s="314"/>
      <c r="XAV486" s="314"/>
      <c r="XAW486" s="315"/>
      <c r="XAX486" s="314"/>
      <c r="XAY486" s="314"/>
      <c r="XAZ486" s="314"/>
      <c r="XBA486" s="314"/>
      <c r="XBB486" s="314"/>
      <c r="XBC486" s="314"/>
      <c r="XBD486" s="281"/>
      <c r="XBE486" s="316"/>
      <c r="XBF486" s="317"/>
      <c r="XBG486" s="314"/>
      <c r="XBH486" s="314"/>
      <c r="XBI486" s="314"/>
      <c r="XBJ486" s="314"/>
      <c r="XBK486" s="263"/>
      <c r="XBL486" s="312"/>
      <c r="XBM486" s="263"/>
      <c r="XBN486" s="314"/>
      <c r="XBO486" s="314"/>
      <c r="XBP486" s="314"/>
      <c r="XBQ486" s="315"/>
      <c r="XBR486" s="314"/>
      <c r="XBS486" s="314"/>
      <c r="XBT486" s="314"/>
      <c r="XBU486" s="314"/>
      <c r="XBV486" s="314"/>
      <c r="XBW486" s="281"/>
      <c r="XBX486" s="317"/>
      <c r="XBY486" s="314"/>
      <c r="XBZ486" s="314"/>
      <c r="XCA486" s="318"/>
      <c r="XCB486" s="312"/>
      <c r="XCC486" s="314"/>
      <c r="XCD486" s="314"/>
      <c r="XCE486" s="263"/>
      <c r="XCF486" s="312"/>
      <c r="XCG486" s="263"/>
      <c r="XCH486" s="314"/>
      <c r="XCI486" s="314"/>
      <c r="XCJ486" s="314"/>
      <c r="XCK486" s="315"/>
      <c r="XCL486" s="314"/>
      <c r="XCM486" s="314"/>
      <c r="XCN486" s="314"/>
      <c r="XCO486" s="314"/>
      <c r="XCP486" s="314"/>
      <c r="XCQ486" s="317"/>
      <c r="XCR486" s="314"/>
      <c r="XCS486" s="318"/>
      <c r="XCT486" s="286"/>
      <c r="XCW486" s="314"/>
      <c r="XCX486" s="314"/>
      <c r="XCY486" s="263"/>
      <c r="XCZ486" s="312"/>
      <c r="XDA486" s="263"/>
      <c r="XDB486" s="314"/>
      <c r="XDC486" s="314"/>
      <c r="XDD486" s="314"/>
      <c r="XDE486" s="315"/>
      <c r="XDF486" s="314"/>
      <c r="XDG486" s="314"/>
      <c r="XDH486" s="314"/>
      <c r="XDI486" s="314"/>
      <c r="XDJ486" s="314"/>
      <c r="XDK486" s="314"/>
      <c r="XDL486" s="286"/>
      <c r="XDQ486" s="314"/>
      <c r="XDR486" s="314"/>
      <c r="XDS486" s="263"/>
      <c r="XDT486" s="312"/>
      <c r="XDU486" s="263"/>
      <c r="XDV486" s="314"/>
      <c r="XDW486" s="314"/>
      <c r="XDX486" s="314"/>
      <c r="XDY486" s="315"/>
      <c r="XDZ486" s="314"/>
      <c r="XEA486" s="314"/>
      <c r="XEB486" s="314"/>
      <c r="XEC486" s="314"/>
      <c r="XED486" s="314"/>
      <c r="XEE486" s="286"/>
      <c r="XEK486" s="314"/>
      <c r="XEL486" s="314"/>
      <c r="XEM486" s="263"/>
      <c r="XEN486" s="312"/>
      <c r="XEO486" s="263"/>
      <c r="XEP486" s="314"/>
      <c r="XEQ486" s="314"/>
      <c r="XER486" s="314"/>
      <c r="XES486" s="315"/>
      <c r="XET486" s="314"/>
      <c r="XEU486" s="314"/>
      <c r="XEV486" s="314"/>
      <c r="XEW486" s="314"/>
      <c r="XEX486" s="314"/>
    </row>
    <row r="487" spans="1:53 16265:16378" ht="40.5" hidden="1" customHeight="1" x14ac:dyDescent="0.2">
      <c r="A487" s="362"/>
      <c r="B487" s="363"/>
      <c r="C487" s="356"/>
      <c r="D487" s="359"/>
      <c r="E487" s="356"/>
      <c r="F487" s="364"/>
      <c r="G487" s="275"/>
      <c r="H487" s="275"/>
      <c r="I487" s="162"/>
      <c r="J487" s="364"/>
      <c r="K487" s="363"/>
      <c r="L487" s="363"/>
      <c r="M487" s="363"/>
      <c r="N487" s="364"/>
      <c r="O487" s="365"/>
      <c r="P487" s="364"/>
      <c r="Q487" s="365"/>
      <c r="R487" s="365"/>
      <c r="S487" s="162"/>
      <c r="T487" s="334">
        <f t="shared" si="1947"/>
        <v>0</v>
      </c>
      <c r="U487" s="356"/>
      <c r="V487" s="356"/>
      <c r="W487" s="275"/>
      <c r="X487" s="364"/>
      <c r="Y487" s="368"/>
      <c r="Z487" s="335">
        <f t="shared" si="1948"/>
        <v>0</v>
      </c>
      <c r="AA487" s="275"/>
      <c r="AB487" s="275"/>
      <c r="AC487" s="368"/>
      <c r="AD487" s="356"/>
      <c r="AE487" s="336">
        <f t="shared" si="1949"/>
        <v>0</v>
      </c>
      <c r="AF487" s="275"/>
      <c r="AG487" s="275"/>
      <c r="AH487" s="368"/>
      <c r="AI487" s="356"/>
      <c r="AJ487" s="336">
        <f t="shared" si="1950"/>
        <v>0</v>
      </c>
      <c r="AK487" s="275"/>
      <c r="AL487" s="275"/>
      <c r="AM487" s="368"/>
      <c r="AN487" s="356"/>
      <c r="AO487" s="336">
        <f t="shared" si="1951"/>
        <v>0</v>
      </c>
      <c r="AP487" s="275"/>
      <c r="AQ487" s="356"/>
      <c r="AR487" s="356"/>
      <c r="AS487" s="357"/>
      <c r="AT487" s="358"/>
      <c r="AU487" s="363"/>
      <c r="AV487" s="363"/>
      <c r="AW487" s="275"/>
      <c r="AX487" s="275"/>
      <c r="AY487" s="159"/>
      <c r="AZ487" s="159"/>
      <c r="BA487" s="344"/>
      <c r="XAO487" s="314"/>
      <c r="XAP487" s="314"/>
      <c r="XAQ487" s="263"/>
      <c r="XAR487" s="312"/>
      <c r="XAS487" s="263"/>
      <c r="XAT487" s="314"/>
      <c r="XAU487" s="314"/>
      <c r="XAV487" s="314"/>
      <c r="XAW487" s="315"/>
      <c r="XAX487" s="314"/>
      <c r="XAY487" s="314"/>
      <c r="XAZ487" s="314"/>
      <c r="XBA487" s="314"/>
      <c r="XBB487" s="314"/>
      <c r="XBC487" s="314"/>
      <c r="XBD487" s="281"/>
      <c r="XBE487" s="316"/>
      <c r="XBF487" s="317"/>
      <c r="XBG487" s="314"/>
      <c r="XBH487" s="314"/>
      <c r="XBI487" s="314"/>
      <c r="XBJ487" s="314"/>
      <c r="XBK487" s="263"/>
      <c r="XBL487" s="312"/>
      <c r="XBM487" s="263"/>
      <c r="XBN487" s="314"/>
      <c r="XBO487" s="314"/>
      <c r="XBP487" s="314"/>
      <c r="XBQ487" s="315"/>
      <c r="XBR487" s="314"/>
      <c r="XBS487" s="314"/>
      <c r="XBT487" s="314"/>
      <c r="XBU487" s="314"/>
      <c r="XBV487" s="314"/>
      <c r="XBW487" s="281"/>
      <c r="XBX487" s="317"/>
      <c r="XBY487" s="314"/>
      <c r="XBZ487" s="314"/>
      <c r="XCA487" s="318"/>
      <c r="XCB487" s="312"/>
      <c r="XCC487" s="314"/>
      <c r="XCD487" s="314"/>
      <c r="XCE487" s="263"/>
      <c r="XCF487" s="312"/>
      <c r="XCG487" s="263"/>
      <c r="XCH487" s="314"/>
      <c r="XCI487" s="314"/>
      <c r="XCJ487" s="314"/>
      <c r="XCK487" s="315"/>
      <c r="XCL487" s="314"/>
      <c r="XCM487" s="314"/>
      <c r="XCN487" s="314"/>
      <c r="XCO487" s="314"/>
      <c r="XCP487" s="314"/>
      <c r="XCQ487" s="317"/>
      <c r="XCR487" s="314"/>
      <c r="XCS487" s="318"/>
      <c r="XCT487" s="286"/>
      <c r="XCW487" s="314"/>
      <c r="XCX487" s="314"/>
      <c r="XCY487" s="263"/>
      <c r="XCZ487" s="312"/>
      <c r="XDA487" s="263"/>
      <c r="XDB487" s="314"/>
      <c r="XDC487" s="314"/>
      <c r="XDD487" s="314"/>
      <c r="XDE487" s="315"/>
      <c r="XDF487" s="314"/>
      <c r="XDG487" s="314"/>
      <c r="XDH487" s="314"/>
      <c r="XDI487" s="314"/>
      <c r="XDJ487" s="314"/>
      <c r="XDK487" s="314"/>
      <c r="XDL487" s="286"/>
      <c r="XDQ487" s="314"/>
      <c r="XDR487" s="314"/>
      <c r="XDS487" s="263"/>
      <c r="XDT487" s="312"/>
      <c r="XDU487" s="263"/>
      <c r="XDV487" s="314"/>
      <c r="XDW487" s="314"/>
      <c r="XDX487" s="314"/>
      <c r="XDY487" s="315"/>
      <c r="XDZ487" s="314"/>
      <c r="XEA487" s="314"/>
      <c r="XEB487" s="314"/>
      <c r="XEC487" s="314"/>
      <c r="XED487" s="314"/>
      <c r="XEE487" s="286"/>
      <c r="XEK487" s="314"/>
      <c r="XEL487" s="314"/>
      <c r="XEM487" s="263"/>
      <c r="XEN487" s="312"/>
      <c r="XEO487" s="263"/>
      <c r="XEP487" s="314"/>
      <c r="XEQ487" s="314"/>
      <c r="XER487" s="314"/>
      <c r="XES487" s="315"/>
      <c r="XET487" s="314"/>
      <c r="XEU487" s="314"/>
      <c r="XEV487" s="314"/>
      <c r="XEW487" s="314"/>
      <c r="XEX487" s="314"/>
    </row>
    <row r="488" spans="1:53 16265:16378" ht="40.5" customHeight="1" x14ac:dyDescent="0.2">
      <c r="A488" s="362">
        <v>160</v>
      </c>
      <c r="B488" s="363" t="s">
        <v>465</v>
      </c>
      <c r="C488" s="356" t="str">
        <f t="shared" si="2048"/>
        <v>DIANA PATRICIA JURADO RAMIREZ</v>
      </c>
      <c r="D488" s="359" t="s">
        <v>166</v>
      </c>
      <c r="E488" s="356" t="str">
        <f>IF(D488=$D$740,$E$740,IF(D488=$D$741,$E$741,IF(D488=$D$742,$E$742,IF(D488=$D$743,$E$743,IF(D488=$D$744,$E$744,IF(D488=$D$745,$E$745,IF(D488=$D$746,$E$746,IF(D488=$D$747,$E$747,IF(D488=$D$748,$E$748,IF(D488=$D$749,$E$749,IF(D488=VICERRECTORÍA_ACADÉMICA_,$BF$740,IF(D488=_VICERRECTORÍA_INVESTIGACIONES_INNOVACIÓN_Y_EXTENSIÓN_,$BF$741,IF(D488=PLANEACIÓN_,$BF$742,IF(D488=VICERRECTORÍA_ADMINISTRATIVA_FINANCIERA_,$BF$743,IF(D488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8" s="364" t="s">
        <v>275</v>
      </c>
      <c r="G488" s="275" t="s">
        <v>271</v>
      </c>
      <c r="H488" s="275" t="s">
        <v>38</v>
      </c>
      <c r="I488" s="162" t="s">
        <v>2292</v>
      </c>
      <c r="J488" s="364" t="s">
        <v>148</v>
      </c>
      <c r="K488" s="364" t="s">
        <v>2293</v>
      </c>
      <c r="L488" s="364" t="s">
        <v>2294</v>
      </c>
      <c r="M488" s="364" t="s">
        <v>2295</v>
      </c>
      <c r="N488" s="364" t="s">
        <v>151</v>
      </c>
      <c r="O488" s="365">
        <f>IF(N488="ALTA",5,IF(N488="MEDIO ALTA",4,IF(N488="MEDIA",3,IF(N488="MEDIO BAJA",2,IF(N488="BAJA",1,0)))))</f>
        <v>2</v>
      </c>
      <c r="P488" s="364" t="s">
        <v>140</v>
      </c>
      <c r="Q488" s="365">
        <f>IF(P488="ALTO",5,IF(P488="MEDIO ALTO",4,IF(P488="MEDIO",3,IF(P488="MEDIO BAJO",2,IF(P488="BAJO",1,0)))))</f>
        <v>5</v>
      </c>
      <c r="R488" s="365">
        <f>Q488*O488</f>
        <v>10</v>
      </c>
      <c r="S488" s="162" t="s">
        <v>326</v>
      </c>
      <c r="T488" s="334">
        <f t="shared" si="1947"/>
        <v>2</v>
      </c>
      <c r="U488" s="356">
        <f t="shared" si="1902"/>
        <v>2</v>
      </c>
      <c r="V488" s="356">
        <f t="shared" si="1890"/>
        <v>1.2</v>
      </c>
      <c r="W488" s="275" t="s">
        <v>2296</v>
      </c>
      <c r="X488" s="364">
        <f>IF(S488="No_existen",5*$X$10,Y488*$X$10)</f>
        <v>0.1</v>
      </c>
      <c r="Y488" s="368">
        <f t="shared" ref="Y488" si="2060">ROUND(AVERAGEIF(Z488:Z490,"&gt;0"),0)</f>
        <v>2</v>
      </c>
      <c r="Z488" s="335">
        <f t="shared" si="1948"/>
        <v>2</v>
      </c>
      <c r="AA488" s="275" t="s">
        <v>331</v>
      </c>
      <c r="AB488" s="275"/>
      <c r="AC488" s="368">
        <f t="shared" ref="AC488" si="2061">IF(S488="No_existen",5*$AC$10,AD488*$AC$10)</f>
        <v>0.15</v>
      </c>
      <c r="AD488" s="356">
        <f t="shared" ref="AD488" si="2062">ROUND(AVERAGEIF(AE488:AE490,"&gt;0"),0)</f>
        <v>1</v>
      </c>
      <c r="AE488" s="336">
        <f t="shared" si="1949"/>
        <v>1</v>
      </c>
      <c r="AF488" s="275" t="s">
        <v>307</v>
      </c>
      <c r="AG488" s="275" t="s">
        <v>2297</v>
      </c>
      <c r="AH488" s="368">
        <f t="shared" ref="AH488" si="2063">IF(S488="No_existen",5*$AH$10,AI488*$AH$10)</f>
        <v>0.1</v>
      </c>
      <c r="AI488" s="356">
        <f t="shared" ref="AI488" si="2064">ROUND(AVERAGEIF(AJ488:AJ490,"&gt;0"),0)</f>
        <v>1</v>
      </c>
      <c r="AJ488" s="336">
        <f t="shared" si="1950"/>
        <v>1</v>
      </c>
      <c r="AK488" s="275" t="s">
        <v>304</v>
      </c>
      <c r="AL488" s="275" t="s">
        <v>318</v>
      </c>
      <c r="AM488" s="368">
        <f t="shared" ref="AM488" si="2065">IF(S488="No_existen",5*$AM$10,AN488*$AM$10)</f>
        <v>0.4</v>
      </c>
      <c r="AN488" s="356">
        <f t="shared" ref="AN488" si="2066">ROUND(AVERAGEIF(AO488:AO490,"&gt;0"),0)</f>
        <v>4</v>
      </c>
      <c r="AO488" s="336">
        <f t="shared" si="1951"/>
        <v>4</v>
      </c>
      <c r="AP488" s="275" t="s">
        <v>593</v>
      </c>
      <c r="AQ488" s="356">
        <f t="shared" ref="AQ488" si="2067">ROUND(AVERAGE(U488,Y488,AD488,AI488,AN488),0)</f>
        <v>2</v>
      </c>
      <c r="AR488" s="356" t="str">
        <f t="shared" ref="AR488" si="2068">IF(AQ488&lt;1.5,"FUERTE",IF(AND(AQ488&gt;=1.5,AQ488&lt;2.5),"ACEPTABLE",IF(AQ488&gt;=5,"INEXISTENTE","DÉBIL")))</f>
        <v>ACEPTABLE</v>
      </c>
      <c r="AS488" s="357">
        <f t="shared" ref="AS488" si="2069">IF(R488=0,0,ROUND((R488*AQ488),0))</f>
        <v>20</v>
      </c>
      <c r="AT488" s="358" t="str">
        <f t="shared" ref="AT488" si="2070">IF(AS488&gt;=36,"GRAVE", IF(AS488&lt;=10, "LEVE", "MODERADO"))</f>
        <v>MODERADO</v>
      </c>
      <c r="AU488" s="366" t="s">
        <v>2298</v>
      </c>
      <c r="AV488" s="367" t="s">
        <v>2299</v>
      </c>
      <c r="AW488" s="275" t="s">
        <v>91</v>
      </c>
      <c r="AX488" s="275" t="s">
        <v>2300</v>
      </c>
      <c r="AY488" s="159">
        <v>45291</v>
      </c>
      <c r="AZ488" s="159"/>
      <c r="BA488" s="344"/>
      <c r="XAO488" s="314"/>
      <c r="XAP488" s="314"/>
      <c r="XAQ488" s="263"/>
      <c r="XAR488" s="312"/>
      <c r="XAS488" s="263"/>
      <c r="XAT488" s="314"/>
      <c r="XAU488" s="314"/>
      <c r="XAV488" s="314"/>
      <c r="XAW488" s="315"/>
      <c r="XAX488" s="314"/>
      <c r="XAY488" s="314"/>
      <c r="XAZ488" s="314"/>
      <c r="XBA488" s="314"/>
      <c r="XBB488" s="314"/>
      <c r="XBC488" s="314"/>
      <c r="XBD488" s="281"/>
      <c r="XBE488" s="316"/>
      <c r="XBF488" s="317"/>
      <c r="XBG488" s="314"/>
      <c r="XBH488" s="314"/>
      <c r="XBI488" s="314"/>
      <c r="XBJ488" s="314"/>
      <c r="XBK488" s="263"/>
      <c r="XBL488" s="312"/>
      <c r="XBM488" s="263"/>
      <c r="XBN488" s="314"/>
      <c r="XBO488" s="314"/>
      <c r="XBP488" s="314"/>
      <c r="XBQ488" s="315"/>
      <c r="XBR488" s="314"/>
      <c r="XBS488" s="314"/>
      <c r="XBT488" s="314"/>
      <c r="XBU488" s="314"/>
      <c r="XBV488" s="314"/>
      <c r="XBW488" s="281"/>
      <c r="XBX488" s="317"/>
      <c r="XBY488" s="314"/>
      <c r="XBZ488" s="314"/>
      <c r="XCA488" s="318"/>
      <c r="XCB488" s="312"/>
      <c r="XCC488" s="314"/>
      <c r="XCD488" s="314"/>
      <c r="XCE488" s="263"/>
      <c r="XCF488" s="312"/>
      <c r="XCG488" s="263"/>
      <c r="XCH488" s="314"/>
      <c r="XCI488" s="314"/>
      <c r="XCJ488" s="314"/>
      <c r="XCK488" s="315"/>
      <c r="XCL488" s="314"/>
      <c r="XCM488" s="314"/>
      <c r="XCN488" s="314"/>
      <c r="XCO488" s="314"/>
      <c r="XCP488" s="314"/>
      <c r="XCQ488" s="317"/>
      <c r="XCR488" s="314"/>
      <c r="XCS488" s="318"/>
      <c r="XCT488" s="286"/>
      <c r="XCW488" s="314"/>
      <c r="XCX488" s="314"/>
      <c r="XCY488" s="263"/>
      <c r="XCZ488" s="312"/>
      <c r="XDA488" s="263"/>
      <c r="XDB488" s="314"/>
      <c r="XDC488" s="314"/>
      <c r="XDD488" s="314"/>
      <c r="XDE488" s="315"/>
      <c r="XDF488" s="314"/>
      <c r="XDG488" s="314"/>
      <c r="XDH488" s="314"/>
      <c r="XDI488" s="314"/>
      <c r="XDJ488" s="314"/>
      <c r="XDK488" s="314"/>
      <c r="XDL488" s="286"/>
      <c r="XDQ488" s="314"/>
      <c r="XDR488" s="314"/>
      <c r="XDS488" s="263"/>
      <c r="XDT488" s="312"/>
      <c r="XDU488" s="263"/>
      <c r="XDV488" s="314"/>
      <c r="XDW488" s="314"/>
      <c r="XDX488" s="314"/>
      <c r="XDY488" s="315"/>
      <c r="XDZ488" s="314"/>
      <c r="XEA488" s="314"/>
      <c r="XEB488" s="314"/>
      <c r="XEC488" s="314"/>
      <c r="XED488" s="314"/>
      <c r="XEE488" s="286"/>
      <c r="XEK488" s="314"/>
      <c r="XEL488" s="314"/>
      <c r="XEM488" s="263"/>
      <c r="XEN488" s="312"/>
      <c r="XEO488" s="263"/>
      <c r="XEP488" s="314"/>
      <c r="XEQ488" s="314"/>
      <c r="XER488" s="314"/>
      <c r="XES488" s="315"/>
      <c r="XET488" s="314"/>
      <c r="XEU488" s="314"/>
      <c r="XEV488" s="314"/>
      <c r="XEW488" s="314"/>
      <c r="XEX488" s="314"/>
    </row>
    <row r="489" spans="1:53 16265:16378" ht="40.5" hidden="1" customHeight="1" x14ac:dyDescent="0.2">
      <c r="A489" s="362"/>
      <c r="B489" s="363"/>
      <c r="C489" s="356"/>
      <c r="D489" s="359"/>
      <c r="E489" s="356"/>
      <c r="F489" s="364"/>
      <c r="G489" s="275"/>
      <c r="H489" s="275"/>
      <c r="I489" s="162"/>
      <c r="J489" s="364"/>
      <c r="K489" s="364"/>
      <c r="L489" s="364"/>
      <c r="M489" s="364"/>
      <c r="N489" s="364"/>
      <c r="O489" s="365"/>
      <c r="P489" s="364"/>
      <c r="Q489" s="365"/>
      <c r="R489" s="365"/>
      <c r="S489" s="162"/>
      <c r="T489" s="334">
        <f t="shared" si="1947"/>
        <v>0</v>
      </c>
      <c r="U489" s="356"/>
      <c r="V489" s="356"/>
      <c r="W489" s="275"/>
      <c r="X489" s="364"/>
      <c r="Y489" s="368"/>
      <c r="Z489" s="335">
        <f t="shared" si="1948"/>
        <v>0</v>
      </c>
      <c r="AA489" s="275"/>
      <c r="AB489" s="275"/>
      <c r="AC489" s="368"/>
      <c r="AD489" s="356"/>
      <c r="AE489" s="336">
        <f t="shared" si="1949"/>
        <v>0</v>
      </c>
      <c r="AF489" s="275"/>
      <c r="AG489" s="275"/>
      <c r="AH489" s="368"/>
      <c r="AI489" s="356"/>
      <c r="AJ489" s="336">
        <f t="shared" si="1950"/>
        <v>0</v>
      </c>
      <c r="AK489" s="275"/>
      <c r="AL489" s="275"/>
      <c r="AM489" s="368"/>
      <c r="AN489" s="356"/>
      <c r="AO489" s="336">
        <f t="shared" si="1951"/>
        <v>0</v>
      </c>
      <c r="AP489" s="275"/>
      <c r="AQ489" s="356"/>
      <c r="AR489" s="356"/>
      <c r="AS489" s="357"/>
      <c r="AT489" s="358"/>
      <c r="AU489" s="366"/>
      <c r="AV489" s="366"/>
      <c r="AW489" s="275"/>
      <c r="AX489" s="275"/>
      <c r="AY489" s="159"/>
      <c r="AZ489" s="159"/>
      <c r="BA489" s="344"/>
      <c r="XAO489" s="314"/>
      <c r="XAP489" s="314"/>
      <c r="XAQ489" s="263"/>
      <c r="XAR489" s="312"/>
      <c r="XAS489" s="263"/>
      <c r="XAT489" s="314"/>
      <c r="XAU489" s="314"/>
      <c r="XAV489" s="314"/>
      <c r="XAW489" s="315"/>
      <c r="XAX489" s="314"/>
      <c r="XAY489" s="314"/>
      <c r="XAZ489" s="314"/>
      <c r="XBA489" s="314"/>
      <c r="XBB489" s="314"/>
      <c r="XBC489" s="314"/>
      <c r="XBD489" s="281"/>
      <c r="XBE489" s="316"/>
      <c r="XBF489" s="317"/>
      <c r="XBG489" s="314"/>
      <c r="XBH489" s="314"/>
      <c r="XBI489" s="314"/>
      <c r="XBJ489" s="314"/>
      <c r="XBK489" s="263"/>
      <c r="XBL489" s="312"/>
      <c r="XBM489" s="263"/>
      <c r="XBN489" s="314"/>
      <c r="XBO489" s="314"/>
      <c r="XBP489" s="314"/>
      <c r="XBQ489" s="315"/>
      <c r="XBR489" s="314"/>
      <c r="XBS489" s="314"/>
      <c r="XBT489" s="314"/>
      <c r="XBU489" s="314"/>
      <c r="XBV489" s="314"/>
      <c r="XBW489" s="281"/>
      <c r="XBX489" s="317"/>
      <c r="XBY489" s="314"/>
      <c r="XBZ489" s="314"/>
      <c r="XCA489" s="318"/>
      <c r="XCB489" s="312"/>
      <c r="XCC489" s="314"/>
      <c r="XCD489" s="314"/>
      <c r="XCE489" s="263"/>
      <c r="XCF489" s="312"/>
      <c r="XCG489" s="263"/>
      <c r="XCH489" s="314"/>
      <c r="XCI489" s="314"/>
      <c r="XCJ489" s="314"/>
      <c r="XCK489" s="315"/>
      <c r="XCL489" s="314"/>
      <c r="XCM489" s="314"/>
      <c r="XCN489" s="314"/>
      <c r="XCO489" s="314"/>
      <c r="XCP489" s="314"/>
      <c r="XCQ489" s="317"/>
      <c r="XCR489" s="314"/>
      <c r="XCS489" s="318"/>
      <c r="XCT489" s="286"/>
      <c r="XCW489" s="314"/>
      <c r="XCX489" s="314"/>
      <c r="XCY489" s="263"/>
      <c r="XCZ489" s="312"/>
      <c r="XDA489" s="263"/>
      <c r="XDB489" s="314"/>
      <c r="XDC489" s="314"/>
      <c r="XDD489" s="314"/>
      <c r="XDE489" s="315"/>
      <c r="XDF489" s="314"/>
      <c r="XDG489" s="314"/>
      <c r="XDH489" s="314"/>
      <c r="XDI489" s="314"/>
      <c r="XDJ489" s="314"/>
      <c r="XDK489" s="314"/>
      <c r="XDL489" s="286"/>
      <c r="XDQ489" s="314"/>
      <c r="XDR489" s="314"/>
      <c r="XDS489" s="263"/>
      <c r="XDT489" s="312"/>
      <c r="XDU489" s="263"/>
      <c r="XDV489" s="314"/>
      <c r="XDW489" s="314"/>
      <c r="XDX489" s="314"/>
      <c r="XDY489" s="315"/>
      <c r="XDZ489" s="314"/>
      <c r="XEA489" s="314"/>
      <c r="XEB489" s="314"/>
      <c r="XEC489" s="314"/>
      <c r="XED489" s="314"/>
      <c r="XEE489" s="286"/>
      <c r="XEK489" s="314"/>
      <c r="XEL489" s="314"/>
      <c r="XEM489" s="263"/>
      <c r="XEN489" s="312"/>
      <c r="XEO489" s="263"/>
      <c r="XEP489" s="314"/>
      <c r="XEQ489" s="314"/>
      <c r="XER489" s="314"/>
      <c r="XES489" s="315"/>
      <c r="XET489" s="314"/>
      <c r="XEU489" s="314"/>
      <c r="XEV489" s="314"/>
      <c r="XEW489" s="314"/>
      <c r="XEX489" s="314"/>
    </row>
    <row r="490" spans="1:53 16265:16378" ht="40.5" hidden="1" customHeight="1" x14ac:dyDescent="0.2">
      <c r="A490" s="362"/>
      <c r="B490" s="363"/>
      <c r="C490" s="356"/>
      <c r="D490" s="359"/>
      <c r="E490" s="356"/>
      <c r="F490" s="364"/>
      <c r="G490" s="275"/>
      <c r="H490" s="275"/>
      <c r="I490" s="162"/>
      <c r="J490" s="364"/>
      <c r="K490" s="364"/>
      <c r="L490" s="364"/>
      <c r="M490" s="364"/>
      <c r="N490" s="364"/>
      <c r="O490" s="365"/>
      <c r="P490" s="364"/>
      <c r="Q490" s="365"/>
      <c r="R490" s="365"/>
      <c r="S490" s="162"/>
      <c r="T490" s="334">
        <f t="shared" si="1947"/>
        <v>0</v>
      </c>
      <c r="U490" s="356"/>
      <c r="V490" s="356"/>
      <c r="W490" s="275"/>
      <c r="X490" s="364"/>
      <c r="Y490" s="368"/>
      <c r="Z490" s="335">
        <f t="shared" si="1948"/>
        <v>0</v>
      </c>
      <c r="AA490" s="275"/>
      <c r="AB490" s="275"/>
      <c r="AC490" s="368"/>
      <c r="AD490" s="356"/>
      <c r="AE490" s="336">
        <f t="shared" si="1949"/>
        <v>0</v>
      </c>
      <c r="AF490" s="275"/>
      <c r="AG490" s="275"/>
      <c r="AH490" s="368"/>
      <c r="AI490" s="356"/>
      <c r="AJ490" s="336">
        <f t="shared" si="1950"/>
        <v>0</v>
      </c>
      <c r="AK490" s="275"/>
      <c r="AL490" s="275"/>
      <c r="AM490" s="368"/>
      <c r="AN490" s="356"/>
      <c r="AO490" s="336">
        <f t="shared" si="1951"/>
        <v>0</v>
      </c>
      <c r="AP490" s="275"/>
      <c r="AQ490" s="356"/>
      <c r="AR490" s="356"/>
      <c r="AS490" s="357"/>
      <c r="AT490" s="358"/>
      <c r="AU490" s="366"/>
      <c r="AV490" s="366"/>
      <c r="AW490" s="275"/>
      <c r="AX490" s="275"/>
      <c r="AY490" s="159"/>
      <c r="AZ490" s="159"/>
      <c r="BA490" s="344"/>
      <c r="XAO490" s="314"/>
      <c r="XAP490" s="314"/>
      <c r="XAQ490" s="263"/>
      <c r="XAR490" s="312"/>
      <c r="XAS490" s="263"/>
      <c r="XAT490" s="314"/>
      <c r="XAU490" s="314"/>
      <c r="XAV490" s="314"/>
      <c r="XAW490" s="315"/>
      <c r="XAX490" s="314"/>
      <c r="XAY490" s="314"/>
      <c r="XAZ490" s="314"/>
      <c r="XBA490" s="314"/>
      <c r="XBB490" s="314"/>
      <c r="XBC490" s="314"/>
      <c r="XBD490" s="281"/>
      <c r="XBE490" s="316"/>
      <c r="XBF490" s="317"/>
      <c r="XBG490" s="314"/>
      <c r="XBH490" s="314"/>
      <c r="XBI490" s="314"/>
      <c r="XBJ490" s="314"/>
      <c r="XBK490" s="263"/>
      <c r="XBL490" s="312"/>
      <c r="XBM490" s="263"/>
      <c r="XBN490" s="314"/>
      <c r="XBO490" s="314"/>
      <c r="XBP490" s="314"/>
      <c r="XBQ490" s="315"/>
      <c r="XBR490" s="314"/>
      <c r="XBS490" s="314"/>
      <c r="XBT490" s="314"/>
      <c r="XBU490" s="314"/>
      <c r="XBV490" s="314"/>
      <c r="XBW490" s="281"/>
      <c r="XBX490" s="317"/>
      <c r="XBY490" s="314"/>
      <c r="XBZ490" s="314"/>
      <c r="XCA490" s="318"/>
      <c r="XCB490" s="312"/>
      <c r="XCC490" s="314"/>
      <c r="XCD490" s="314"/>
      <c r="XCE490" s="263"/>
      <c r="XCF490" s="312"/>
      <c r="XCG490" s="263"/>
      <c r="XCH490" s="314"/>
      <c r="XCI490" s="314"/>
      <c r="XCJ490" s="314"/>
      <c r="XCK490" s="315"/>
      <c r="XCL490" s="314"/>
      <c r="XCM490" s="314"/>
      <c r="XCN490" s="314"/>
      <c r="XCO490" s="314"/>
      <c r="XCP490" s="314"/>
      <c r="XCQ490" s="317"/>
      <c r="XCR490" s="314"/>
      <c r="XCS490" s="318"/>
      <c r="XCT490" s="286"/>
      <c r="XCW490" s="314"/>
      <c r="XCX490" s="314"/>
      <c r="XCY490" s="263"/>
      <c r="XCZ490" s="312"/>
      <c r="XDA490" s="263"/>
      <c r="XDB490" s="314"/>
      <c r="XDC490" s="314"/>
      <c r="XDD490" s="314"/>
      <c r="XDE490" s="315"/>
      <c r="XDF490" s="314"/>
      <c r="XDG490" s="314"/>
      <c r="XDH490" s="314"/>
      <c r="XDI490" s="314"/>
      <c r="XDJ490" s="314"/>
      <c r="XDK490" s="314"/>
      <c r="XDL490" s="286"/>
      <c r="XDQ490" s="314"/>
      <c r="XDR490" s="314"/>
      <c r="XDS490" s="263"/>
      <c r="XDT490" s="312"/>
      <c r="XDU490" s="263"/>
      <c r="XDV490" s="314"/>
      <c r="XDW490" s="314"/>
      <c r="XDX490" s="314"/>
      <c r="XDY490" s="315"/>
      <c r="XDZ490" s="314"/>
      <c r="XEA490" s="314"/>
      <c r="XEB490" s="314"/>
      <c r="XEC490" s="314"/>
      <c r="XED490" s="314"/>
      <c r="XEE490" s="286"/>
      <c r="XEK490" s="314"/>
      <c r="XEL490" s="314"/>
      <c r="XEM490" s="263"/>
      <c r="XEN490" s="312"/>
      <c r="XEO490" s="263"/>
      <c r="XEP490" s="314"/>
      <c r="XEQ490" s="314"/>
      <c r="XER490" s="314"/>
      <c r="XES490" s="315"/>
      <c r="XET490" s="314"/>
      <c r="XEU490" s="314"/>
      <c r="XEV490" s="314"/>
      <c r="XEW490" s="314"/>
      <c r="XEX490" s="314"/>
    </row>
    <row r="491" spans="1:53 16265:16378" ht="40.5" customHeight="1" x14ac:dyDescent="0.2">
      <c r="A491" s="362">
        <v>161</v>
      </c>
      <c r="B491" s="363" t="s">
        <v>465</v>
      </c>
      <c r="C491" s="356" t="str">
        <f t="shared" si="2048"/>
        <v>DIANA PATRICIA JURADO RAMIREZ</v>
      </c>
      <c r="D491" s="359" t="s">
        <v>166</v>
      </c>
      <c r="E491" s="356" t="str">
        <f>IF(D491=$D$740,$E$740,IF(D491=$D$741,$E$741,IF(D491=$D$742,$E$742,IF(D491=$D$743,$E$743,IF(D491=$D$744,$E$744,IF(D491=$D$745,$E$745,IF(D491=$D$746,$E$746,IF(D491=$D$747,$E$747,IF(D491=$D$748,$E$748,IF(D491=$D$749,$E$749,IF(D491=VICERRECTORÍA_ACADÉMICA_,$BF$740,IF(D491=_VICERRECTORÍA_INVESTIGACIONES_INNOVACIÓN_Y_EXTENSIÓN_,$BF$741,IF(D491=PLANEACIÓN_,$BF$742,IF(D491=VICERRECTORÍA_ADMINISTRATIVA_FINANCIERA_,$BF$743,IF(D491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1" s="364" t="s">
        <v>276</v>
      </c>
      <c r="G491" s="275" t="s">
        <v>271</v>
      </c>
      <c r="H491" s="275" t="s">
        <v>37</v>
      </c>
      <c r="I491" s="162" t="s">
        <v>2301</v>
      </c>
      <c r="J491" s="364" t="s">
        <v>106</v>
      </c>
      <c r="K491" s="364" t="s">
        <v>2302</v>
      </c>
      <c r="L491" s="364" t="s">
        <v>2303</v>
      </c>
      <c r="M491" s="364" t="s">
        <v>2304</v>
      </c>
      <c r="N491" s="364" t="s">
        <v>128</v>
      </c>
      <c r="O491" s="365">
        <f t="shared" ref="O491" si="2071">IF(N491="ALTA",5,IF(N491="MEDIO ALTA",4,IF(N491="MEDIA",3,IF(N491="MEDIO BAJA",2,IF(N491="BAJA",1,0)))))</f>
        <v>1</v>
      </c>
      <c r="P491" s="364" t="s">
        <v>145</v>
      </c>
      <c r="Q491" s="365">
        <f t="shared" ref="Q491" si="2072">IF(P491="ALTO",5,IF(P491="MEDIO ALTO",4,IF(P491="MEDIO",3,IF(P491="MEDIO BAJO",2,IF(P491="BAJO",1,0)))))</f>
        <v>2</v>
      </c>
      <c r="R491" s="365">
        <f>Q491*O491</f>
        <v>2</v>
      </c>
      <c r="S491" s="162" t="s">
        <v>327</v>
      </c>
      <c r="T491" s="334">
        <f t="shared" si="1947"/>
        <v>1</v>
      </c>
      <c r="U491" s="356">
        <f t="shared" si="1902"/>
        <v>1</v>
      </c>
      <c r="V491" s="356">
        <f t="shared" si="1890"/>
        <v>0.6</v>
      </c>
      <c r="W491" s="275" t="s">
        <v>2305</v>
      </c>
      <c r="X491" s="364">
        <f>IF(S491="No_existen",5*$X$10,Y491*$X$10)</f>
        <v>0.1</v>
      </c>
      <c r="Y491" s="368">
        <f t="shared" ref="Y491" si="2073">ROUND(AVERAGEIF(Z491:Z493,"&gt;0"),0)</f>
        <v>2</v>
      </c>
      <c r="Z491" s="335">
        <f t="shared" si="1948"/>
        <v>2</v>
      </c>
      <c r="AA491" s="275" t="s">
        <v>331</v>
      </c>
      <c r="AB491" s="275"/>
      <c r="AC491" s="368">
        <f t="shared" ref="AC491" si="2074">IF(S491="No_existen",5*$AC$10,AD491*$AC$10)</f>
        <v>0.15</v>
      </c>
      <c r="AD491" s="356">
        <f t="shared" ref="AD491" si="2075">ROUND(AVERAGEIF(AE491:AE493,"&gt;0"),0)</f>
        <v>1</v>
      </c>
      <c r="AE491" s="336">
        <f t="shared" si="1949"/>
        <v>1</v>
      </c>
      <c r="AF491" s="275" t="s">
        <v>307</v>
      </c>
      <c r="AG491" s="275" t="s">
        <v>2306</v>
      </c>
      <c r="AH491" s="368">
        <f t="shared" ref="AH491" si="2076">IF(S491="No_existen",5*$AH$10,AI491*$AH$10)</f>
        <v>0.1</v>
      </c>
      <c r="AI491" s="356">
        <f t="shared" ref="AI491" si="2077">ROUND(AVERAGEIF(AJ491:AJ493,"&gt;0"),0)</f>
        <v>1</v>
      </c>
      <c r="AJ491" s="336">
        <f t="shared" si="1950"/>
        <v>1</v>
      </c>
      <c r="AK491" s="275" t="s">
        <v>304</v>
      </c>
      <c r="AL491" s="275" t="s">
        <v>1579</v>
      </c>
      <c r="AM491" s="368">
        <f t="shared" ref="AM491" si="2078">IF(S491="No_existen",5*$AM$10,AN491*$AM$10)</f>
        <v>0.1</v>
      </c>
      <c r="AN491" s="356">
        <f t="shared" ref="AN491" si="2079">ROUND(AVERAGEIF(AO491:AO493,"&gt;0"),0)</f>
        <v>1</v>
      </c>
      <c r="AO491" s="336">
        <f t="shared" si="1951"/>
        <v>1</v>
      </c>
      <c r="AP491" s="275" t="s">
        <v>592</v>
      </c>
      <c r="AQ491" s="356">
        <f t="shared" ref="AQ491" si="2080">ROUND(AVERAGE(U491,Y491,AD491,AI491,AN491),0)</f>
        <v>1</v>
      </c>
      <c r="AR491" s="356" t="str">
        <f t="shared" ref="AR491" si="2081">IF(AQ491&lt;1.5,"FUERTE",IF(AND(AQ491&gt;=1.5,AQ491&lt;2.5),"ACEPTABLE",IF(AQ491&gt;=5,"INEXISTENTE","DÉBIL")))</f>
        <v>FUERTE</v>
      </c>
      <c r="AS491" s="357">
        <f t="shared" ref="AS491" si="2082">IF(R491=0,0,ROUND((R491*AQ491),0))</f>
        <v>2</v>
      </c>
      <c r="AT491" s="358" t="str">
        <f t="shared" ref="AT491" si="2083">IF(AS491&gt;=36,"GRAVE", IF(AS491&lt;=10, "LEVE", "MODERADO"))</f>
        <v>LEVE</v>
      </c>
      <c r="AU491" s="366" t="s">
        <v>2307</v>
      </c>
      <c r="AV491" s="366" t="s">
        <v>2308</v>
      </c>
      <c r="AW491" s="275" t="s">
        <v>90</v>
      </c>
      <c r="AX491" s="275"/>
      <c r="AY491" s="159"/>
      <c r="AZ491" s="159"/>
      <c r="BA491" s="344"/>
      <c r="XAO491" s="314"/>
      <c r="XAP491" s="314"/>
      <c r="XAQ491" s="263"/>
      <c r="XAR491" s="312"/>
      <c r="XAS491" s="263"/>
      <c r="XAT491" s="314"/>
      <c r="XAU491" s="314"/>
      <c r="XAV491" s="314"/>
      <c r="XAW491" s="315"/>
      <c r="XAX491" s="314"/>
      <c r="XAY491" s="314"/>
      <c r="XAZ491" s="314"/>
      <c r="XBA491" s="314"/>
      <c r="XBB491" s="314"/>
      <c r="XBC491" s="314"/>
      <c r="XBD491" s="281"/>
      <c r="XBE491" s="316"/>
      <c r="XBF491" s="317"/>
      <c r="XBG491" s="314"/>
      <c r="XBH491" s="314"/>
      <c r="XBI491" s="314"/>
      <c r="XBJ491" s="314"/>
      <c r="XBK491" s="263"/>
      <c r="XBL491" s="312"/>
      <c r="XBM491" s="263"/>
      <c r="XBN491" s="314"/>
      <c r="XBO491" s="314"/>
      <c r="XBP491" s="314"/>
      <c r="XBQ491" s="315"/>
      <c r="XBR491" s="314"/>
      <c r="XBS491" s="314"/>
      <c r="XBT491" s="314"/>
      <c r="XBU491" s="314"/>
      <c r="XBV491" s="314"/>
      <c r="XBW491" s="281"/>
      <c r="XBX491" s="317"/>
      <c r="XBY491" s="314"/>
      <c r="XBZ491" s="314"/>
      <c r="XCA491" s="318"/>
      <c r="XCB491" s="312"/>
      <c r="XCC491" s="314"/>
      <c r="XCD491" s="314"/>
      <c r="XCE491" s="263"/>
      <c r="XCF491" s="312"/>
      <c r="XCG491" s="263"/>
      <c r="XCH491" s="314"/>
      <c r="XCI491" s="314"/>
      <c r="XCJ491" s="314"/>
      <c r="XCK491" s="315"/>
      <c r="XCL491" s="314"/>
      <c r="XCM491" s="314"/>
      <c r="XCN491" s="314"/>
      <c r="XCO491" s="314"/>
      <c r="XCP491" s="314"/>
      <c r="XCQ491" s="317"/>
      <c r="XCR491" s="314"/>
      <c r="XCS491" s="318"/>
      <c r="XCT491" s="286"/>
      <c r="XCW491" s="314"/>
      <c r="XCX491" s="314"/>
      <c r="XCY491" s="263"/>
      <c r="XCZ491" s="312"/>
      <c r="XDA491" s="263"/>
      <c r="XDB491" s="314"/>
      <c r="XDC491" s="314"/>
      <c r="XDD491" s="314"/>
      <c r="XDE491" s="315"/>
      <c r="XDF491" s="314"/>
      <c r="XDG491" s="314"/>
      <c r="XDH491" s="314"/>
      <c r="XDI491" s="314"/>
      <c r="XDJ491" s="314"/>
      <c r="XDK491" s="314"/>
      <c r="XDL491" s="286"/>
      <c r="XDQ491" s="314"/>
      <c r="XDR491" s="314"/>
      <c r="XDS491" s="263"/>
      <c r="XDT491" s="312"/>
      <c r="XDU491" s="263"/>
      <c r="XDV491" s="314"/>
      <c r="XDW491" s="314"/>
      <c r="XDX491" s="314"/>
      <c r="XDY491" s="315"/>
      <c r="XDZ491" s="314"/>
      <c r="XEA491" s="314"/>
      <c r="XEB491" s="314"/>
      <c r="XEC491" s="314"/>
      <c r="XED491" s="314"/>
      <c r="XEE491" s="286"/>
      <c r="XEK491" s="314"/>
      <c r="XEL491" s="314"/>
      <c r="XEM491" s="263"/>
      <c r="XEN491" s="312"/>
      <c r="XEO491" s="263"/>
      <c r="XEP491" s="314"/>
      <c r="XEQ491" s="314"/>
      <c r="XER491" s="314"/>
      <c r="XES491" s="315"/>
      <c r="XET491" s="314"/>
      <c r="XEU491" s="314"/>
      <c r="XEV491" s="314"/>
      <c r="XEW491" s="314"/>
      <c r="XEX491" s="314"/>
    </row>
    <row r="492" spans="1:53 16265:16378" ht="40.5" hidden="1" customHeight="1" x14ac:dyDescent="0.2">
      <c r="A492" s="362"/>
      <c r="B492" s="363"/>
      <c r="C492" s="356"/>
      <c r="D492" s="359"/>
      <c r="E492" s="356"/>
      <c r="F492" s="364"/>
      <c r="G492" s="275"/>
      <c r="H492" s="275"/>
      <c r="I492" s="161"/>
      <c r="J492" s="364"/>
      <c r="K492" s="364"/>
      <c r="L492" s="364"/>
      <c r="M492" s="364"/>
      <c r="N492" s="364"/>
      <c r="O492" s="365"/>
      <c r="P492" s="364"/>
      <c r="Q492" s="365"/>
      <c r="R492" s="365"/>
      <c r="S492" s="162"/>
      <c r="T492" s="334">
        <f t="shared" si="1947"/>
        <v>0</v>
      </c>
      <c r="U492" s="356"/>
      <c r="V492" s="356"/>
      <c r="W492" s="275"/>
      <c r="X492" s="364"/>
      <c r="Y492" s="368"/>
      <c r="Z492" s="335">
        <f t="shared" si="1948"/>
        <v>0</v>
      </c>
      <c r="AA492" s="275"/>
      <c r="AB492" s="275"/>
      <c r="AC492" s="368"/>
      <c r="AD492" s="356"/>
      <c r="AE492" s="336">
        <f t="shared" si="1949"/>
        <v>0</v>
      </c>
      <c r="AF492" s="275"/>
      <c r="AG492" s="275"/>
      <c r="AH492" s="368"/>
      <c r="AI492" s="356"/>
      <c r="AJ492" s="336">
        <f t="shared" si="1950"/>
        <v>0</v>
      </c>
      <c r="AK492" s="275"/>
      <c r="AL492" s="275"/>
      <c r="AM492" s="368"/>
      <c r="AN492" s="356"/>
      <c r="AO492" s="336">
        <f t="shared" si="1951"/>
        <v>0</v>
      </c>
      <c r="AP492" s="275"/>
      <c r="AQ492" s="356"/>
      <c r="AR492" s="356"/>
      <c r="AS492" s="357"/>
      <c r="AT492" s="358"/>
      <c r="AU492" s="366"/>
      <c r="AV492" s="366"/>
      <c r="AW492" s="275" t="s">
        <v>90</v>
      </c>
      <c r="AX492" s="275"/>
      <c r="AY492" s="159"/>
      <c r="AZ492" s="159"/>
      <c r="BA492" s="344"/>
      <c r="XAO492" s="314"/>
      <c r="XAP492" s="314"/>
      <c r="XAQ492" s="263"/>
      <c r="XAR492" s="312"/>
      <c r="XAS492" s="263"/>
      <c r="XAT492" s="314"/>
      <c r="XAU492" s="314"/>
      <c r="XAV492" s="314"/>
      <c r="XAW492" s="315"/>
      <c r="XAX492" s="314"/>
      <c r="XAY492" s="314"/>
      <c r="XAZ492" s="314"/>
      <c r="XBA492" s="314"/>
      <c r="XBB492" s="314"/>
      <c r="XBC492" s="314"/>
      <c r="XBD492" s="281"/>
      <c r="XBE492" s="316"/>
      <c r="XBF492" s="317"/>
      <c r="XBG492" s="314"/>
      <c r="XBH492" s="314"/>
      <c r="XBI492" s="314"/>
      <c r="XBJ492" s="314"/>
      <c r="XBK492" s="263"/>
      <c r="XBL492" s="312"/>
      <c r="XBM492" s="263"/>
      <c r="XBN492" s="314"/>
      <c r="XBO492" s="314"/>
      <c r="XBP492" s="314"/>
      <c r="XBQ492" s="315"/>
      <c r="XBR492" s="314"/>
      <c r="XBS492" s="314"/>
      <c r="XBT492" s="314"/>
      <c r="XBU492" s="314"/>
      <c r="XBV492" s="314"/>
      <c r="XBW492" s="281"/>
      <c r="XBX492" s="317"/>
      <c r="XBY492" s="314"/>
      <c r="XBZ492" s="314"/>
      <c r="XCA492" s="318"/>
      <c r="XCB492" s="312"/>
      <c r="XCC492" s="314"/>
      <c r="XCD492" s="314"/>
      <c r="XCE492" s="263"/>
      <c r="XCF492" s="312"/>
      <c r="XCG492" s="263"/>
      <c r="XCH492" s="314"/>
      <c r="XCI492" s="314"/>
      <c r="XCJ492" s="314"/>
      <c r="XCK492" s="315"/>
      <c r="XCL492" s="314"/>
      <c r="XCM492" s="314"/>
      <c r="XCN492" s="314"/>
      <c r="XCO492" s="314"/>
      <c r="XCP492" s="314"/>
      <c r="XCQ492" s="317"/>
      <c r="XCR492" s="314"/>
      <c r="XCS492" s="318"/>
      <c r="XCT492" s="286"/>
      <c r="XCW492" s="314"/>
      <c r="XCX492" s="314"/>
      <c r="XCY492" s="263"/>
      <c r="XCZ492" s="312"/>
      <c r="XDA492" s="263"/>
      <c r="XDB492" s="314"/>
      <c r="XDC492" s="314"/>
      <c r="XDD492" s="314"/>
      <c r="XDE492" s="315"/>
      <c r="XDF492" s="314"/>
      <c r="XDG492" s="314"/>
      <c r="XDH492" s="314"/>
      <c r="XDI492" s="314"/>
      <c r="XDJ492" s="314"/>
      <c r="XDK492" s="314"/>
      <c r="XDL492" s="286"/>
      <c r="XDQ492" s="314"/>
      <c r="XDR492" s="314"/>
      <c r="XDS492" s="263"/>
      <c r="XDT492" s="312"/>
      <c r="XDU492" s="263"/>
      <c r="XDV492" s="314"/>
      <c r="XDW492" s="314"/>
      <c r="XDX492" s="314"/>
      <c r="XDY492" s="315"/>
      <c r="XDZ492" s="314"/>
      <c r="XEA492" s="314"/>
      <c r="XEB492" s="314"/>
      <c r="XEC492" s="314"/>
      <c r="XED492" s="314"/>
      <c r="XEE492" s="286"/>
      <c r="XEK492" s="314"/>
      <c r="XEL492" s="314"/>
      <c r="XEM492" s="263"/>
      <c r="XEN492" s="312"/>
      <c r="XEO492" s="263"/>
      <c r="XEP492" s="314"/>
      <c r="XEQ492" s="314"/>
      <c r="XER492" s="314"/>
      <c r="XES492" s="315"/>
      <c r="XET492" s="314"/>
      <c r="XEU492" s="314"/>
      <c r="XEV492" s="314"/>
      <c r="XEW492" s="314"/>
      <c r="XEX492" s="314"/>
    </row>
    <row r="493" spans="1:53 16265:16378" ht="40.5" hidden="1" customHeight="1" x14ac:dyDescent="0.2">
      <c r="A493" s="362"/>
      <c r="B493" s="363"/>
      <c r="C493" s="356"/>
      <c r="D493" s="359"/>
      <c r="E493" s="356"/>
      <c r="F493" s="364"/>
      <c r="G493" s="275"/>
      <c r="H493" s="275"/>
      <c r="I493" s="161"/>
      <c r="J493" s="364"/>
      <c r="K493" s="364"/>
      <c r="L493" s="364"/>
      <c r="M493" s="364"/>
      <c r="N493" s="364"/>
      <c r="O493" s="365"/>
      <c r="P493" s="364"/>
      <c r="Q493" s="365"/>
      <c r="R493" s="365"/>
      <c r="S493" s="162"/>
      <c r="T493" s="334">
        <f t="shared" si="1947"/>
        <v>0</v>
      </c>
      <c r="U493" s="356"/>
      <c r="V493" s="356"/>
      <c r="W493" s="275"/>
      <c r="X493" s="364"/>
      <c r="Y493" s="368"/>
      <c r="Z493" s="335">
        <f t="shared" si="1948"/>
        <v>0</v>
      </c>
      <c r="AA493" s="275"/>
      <c r="AB493" s="275"/>
      <c r="AC493" s="368"/>
      <c r="AD493" s="356"/>
      <c r="AE493" s="336">
        <f t="shared" si="1949"/>
        <v>0</v>
      </c>
      <c r="AF493" s="275"/>
      <c r="AG493" s="275"/>
      <c r="AH493" s="368"/>
      <c r="AI493" s="356"/>
      <c r="AJ493" s="336">
        <f t="shared" si="1950"/>
        <v>0</v>
      </c>
      <c r="AK493" s="275"/>
      <c r="AL493" s="275"/>
      <c r="AM493" s="368"/>
      <c r="AN493" s="356"/>
      <c r="AO493" s="336">
        <f t="shared" si="1951"/>
        <v>0</v>
      </c>
      <c r="AP493" s="275"/>
      <c r="AQ493" s="356"/>
      <c r="AR493" s="356"/>
      <c r="AS493" s="357"/>
      <c r="AT493" s="358"/>
      <c r="AU493" s="366"/>
      <c r="AV493" s="366"/>
      <c r="AW493" s="275" t="s">
        <v>90</v>
      </c>
      <c r="AX493" s="275"/>
      <c r="AY493" s="159"/>
      <c r="AZ493" s="159"/>
      <c r="BA493" s="344"/>
      <c r="XAO493" s="314"/>
      <c r="XAP493" s="314"/>
      <c r="XAQ493" s="263"/>
      <c r="XAR493" s="312"/>
      <c r="XAS493" s="263"/>
      <c r="XAT493" s="314"/>
      <c r="XAU493" s="314"/>
      <c r="XAV493" s="314"/>
      <c r="XAW493" s="315"/>
      <c r="XAX493" s="314"/>
      <c r="XAY493" s="314"/>
      <c r="XAZ493" s="314"/>
      <c r="XBA493" s="314"/>
      <c r="XBB493" s="314"/>
      <c r="XBC493" s="314"/>
      <c r="XBD493" s="281"/>
      <c r="XBE493" s="316"/>
      <c r="XBF493" s="317"/>
      <c r="XBG493" s="314"/>
      <c r="XBH493" s="314"/>
      <c r="XBI493" s="314"/>
      <c r="XBJ493" s="314"/>
      <c r="XBK493" s="263"/>
      <c r="XBL493" s="312"/>
      <c r="XBM493" s="263"/>
      <c r="XBN493" s="314"/>
      <c r="XBO493" s="314"/>
      <c r="XBP493" s="314"/>
      <c r="XBQ493" s="315"/>
      <c r="XBR493" s="314"/>
      <c r="XBS493" s="314"/>
      <c r="XBT493" s="314"/>
      <c r="XBU493" s="314"/>
      <c r="XBV493" s="314"/>
      <c r="XBW493" s="281"/>
      <c r="XBX493" s="317"/>
      <c r="XBY493" s="314"/>
      <c r="XBZ493" s="314"/>
      <c r="XCA493" s="318"/>
      <c r="XCB493" s="312"/>
      <c r="XCC493" s="314"/>
      <c r="XCD493" s="314"/>
      <c r="XCE493" s="263"/>
      <c r="XCF493" s="312"/>
      <c r="XCG493" s="263"/>
      <c r="XCH493" s="314"/>
      <c r="XCI493" s="314"/>
      <c r="XCJ493" s="314"/>
      <c r="XCK493" s="315"/>
      <c r="XCL493" s="314"/>
      <c r="XCM493" s="314"/>
      <c r="XCN493" s="314"/>
      <c r="XCO493" s="314"/>
      <c r="XCP493" s="314"/>
      <c r="XCQ493" s="317"/>
      <c r="XCR493" s="314"/>
      <c r="XCS493" s="318"/>
      <c r="XCT493" s="286"/>
      <c r="XCW493" s="314"/>
      <c r="XCX493" s="314"/>
      <c r="XCY493" s="263"/>
      <c r="XCZ493" s="312"/>
      <c r="XDA493" s="263"/>
      <c r="XDB493" s="314"/>
      <c r="XDC493" s="314"/>
      <c r="XDD493" s="314"/>
      <c r="XDE493" s="315"/>
      <c r="XDF493" s="314"/>
      <c r="XDG493" s="314"/>
      <c r="XDH493" s="314"/>
      <c r="XDI493" s="314"/>
      <c r="XDJ493" s="314"/>
      <c r="XDK493" s="314"/>
      <c r="XDL493" s="286"/>
      <c r="XDQ493" s="314"/>
      <c r="XDR493" s="314"/>
      <c r="XDS493" s="263"/>
      <c r="XDT493" s="312"/>
      <c r="XDU493" s="263"/>
      <c r="XDV493" s="314"/>
      <c r="XDW493" s="314"/>
      <c r="XDX493" s="314"/>
      <c r="XDY493" s="315"/>
      <c r="XDZ493" s="314"/>
      <c r="XEA493" s="314"/>
      <c r="XEB493" s="314"/>
      <c r="XEC493" s="314"/>
      <c r="XED493" s="314"/>
      <c r="XEE493" s="286"/>
      <c r="XEK493" s="314"/>
      <c r="XEL493" s="314"/>
      <c r="XEM493" s="263"/>
      <c r="XEN493" s="312"/>
      <c r="XEO493" s="263"/>
      <c r="XEP493" s="314"/>
      <c r="XEQ493" s="314"/>
      <c r="XER493" s="314"/>
      <c r="XES493" s="315"/>
      <c r="XET493" s="314"/>
      <c r="XEU493" s="314"/>
      <c r="XEV493" s="314"/>
      <c r="XEW493" s="314"/>
      <c r="XEX493" s="314"/>
    </row>
    <row r="494" spans="1:53 16265:16378" ht="40.5" customHeight="1" x14ac:dyDescent="0.2">
      <c r="A494" s="362">
        <v>162</v>
      </c>
      <c r="B494" s="363" t="s">
        <v>163</v>
      </c>
      <c r="C494" s="356" t="str">
        <f t="shared" si="2048"/>
        <v>MARIA TERESA VELEZ ANGEL</v>
      </c>
      <c r="D494" s="359" t="s">
        <v>166</v>
      </c>
      <c r="E494" s="356" t="str">
        <f>IF(D494=$D$740,$E$740,IF(D494=$D$741,$E$741,IF(D494=$D$742,$E$742,IF(D494=$D$743,$E$743,IF(D494=$D$744,$E$744,IF(D494=$D$745,$E$745,IF(D494=$D$746,$E$746,IF(D494=$D$747,$E$747,IF(D494=$D$748,$E$748,IF(D494=$D$749,$E$749,IF(D494=VICERRECTORÍA_ACADÉMICA_,$BF$740,IF(D494=_VICERRECTORÍA_INVESTIGACIONES_INNOVACIÓN_Y_EXTENSIÓN_,$BF$741,IF(D494=PLANEACIÓN_,$BF$742,IF(D494=VICERRECTORÍA_ADMINISTRATIVA_FINANCIERA_,$BF$743,IF(D494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4" s="364" t="s">
        <v>276</v>
      </c>
      <c r="G494" s="275" t="s">
        <v>271</v>
      </c>
      <c r="H494" s="275" t="s">
        <v>34</v>
      </c>
      <c r="I494" s="161" t="s">
        <v>2313</v>
      </c>
      <c r="J494" s="364" t="s">
        <v>112</v>
      </c>
      <c r="K494" s="363" t="s">
        <v>2314</v>
      </c>
      <c r="L494" s="363" t="s">
        <v>2315</v>
      </c>
      <c r="M494" s="363" t="s">
        <v>2316</v>
      </c>
      <c r="N494" s="364" t="s">
        <v>128</v>
      </c>
      <c r="O494" s="365">
        <f>IF(N494="ALTA",5,IF(N494="MEDIO ALTA",4,IF(N494="MEDIA",3,IF(N494="MEDIO BAJA",2,IF(N494="BAJA",1,0)))))</f>
        <v>1</v>
      </c>
      <c r="P494" s="364" t="s">
        <v>144</v>
      </c>
      <c r="Q494" s="365">
        <f>IF(P494="ALTO",5,IF(P494="MEDIO ALTO",4,IF(P494="MEDIO",3,IF(P494="MEDIO BAJO",2,IF(P494="BAJO",1,0)))))</f>
        <v>4</v>
      </c>
      <c r="R494" s="365">
        <f>Q494*O494</f>
        <v>4</v>
      </c>
      <c r="S494" s="162" t="s">
        <v>327</v>
      </c>
      <c r="T494" s="334">
        <f t="shared" si="1947"/>
        <v>1</v>
      </c>
      <c r="U494" s="356">
        <f t="shared" si="1902"/>
        <v>1</v>
      </c>
      <c r="V494" s="356">
        <f t="shared" si="1890"/>
        <v>0.6</v>
      </c>
      <c r="W494" s="275" t="s">
        <v>2317</v>
      </c>
      <c r="X494" s="364">
        <f>IF(S494="No_existen",5*$X$10,Y494*$X$10)</f>
        <v>0.1</v>
      </c>
      <c r="Y494" s="368">
        <f t="shared" ref="Y494" si="2084">ROUND(AVERAGEIF(Z494:Z496,"&gt;0"),0)</f>
        <v>2</v>
      </c>
      <c r="Z494" s="335">
        <f t="shared" si="1948"/>
        <v>2</v>
      </c>
      <c r="AA494" s="275" t="s">
        <v>331</v>
      </c>
      <c r="AB494" s="275"/>
      <c r="AC494" s="368">
        <f t="shared" ref="AC494" si="2085">IF(S494="No_existen",5*$AC$10,AD494*$AC$10)</f>
        <v>0.15</v>
      </c>
      <c r="AD494" s="356">
        <f t="shared" ref="AD494" si="2086">ROUND(AVERAGEIF(AE494:AE496,"&gt;0"),0)</f>
        <v>1</v>
      </c>
      <c r="AE494" s="336">
        <f t="shared" si="1949"/>
        <v>1</v>
      </c>
      <c r="AF494" s="275" t="s">
        <v>307</v>
      </c>
      <c r="AG494" s="275" t="s">
        <v>2318</v>
      </c>
      <c r="AH494" s="368">
        <f t="shared" ref="AH494" si="2087">IF(S494="No_existen",5*$AH$10,AI494*$AH$10)</f>
        <v>0.1</v>
      </c>
      <c r="AI494" s="356">
        <f t="shared" ref="AI494" si="2088">ROUND(AVERAGEIF(AJ494:AJ496,"&gt;0"),0)</f>
        <v>1</v>
      </c>
      <c r="AJ494" s="336">
        <f t="shared" si="1950"/>
        <v>1</v>
      </c>
      <c r="AK494" s="275" t="s">
        <v>304</v>
      </c>
      <c r="AL494" s="275" t="s">
        <v>319</v>
      </c>
      <c r="AM494" s="368">
        <f t="shared" ref="AM494" si="2089">IF(S494="No_existen",5*$AM$10,AN494*$AM$10)</f>
        <v>0.1</v>
      </c>
      <c r="AN494" s="356">
        <f t="shared" ref="AN494" si="2090">ROUND(AVERAGEIF(AO494:AO496,"&gt;0"),0)</f>
        <v>1</v>
      </c>
      <c r="AO494" s="336">
        <f t="shared" si="1951"/>
        <v>1</v>
      </c>
      <c r="AP494" s="275" t="s">
        <v>592</v>
      </c>
      <c r="AQ494" s="356">
        <f t="shared" ref="AQ494" si="2091">ROUND(AVERAGE(U494,Y494,AD494,AI494,AN494),0)</f>
        <v>1</v>
      </c>
      <c r="AR494" s="356" t="str">
        <f t="shared" ref="AR494" si="2092">IF(AQ494&lt;1.5,"FUERTE",IF(AND(AQ494&gt;=1.5,AQ494&lt;2.5),"ACEPTABLE",IF(AQ494&gt;=5,"INEXISTENTE","DÉBIL")))</f>
        <v>FUERTE</v>
      </c>
      <c r="AS494" s="357">
        <f t="shared" ref="AS494" si="2093">IF(R494=0,0,ROUND((R494*AQ494),0))</f>
        <v>4</v>
      </c>
      <c r="AT494" s="358" t="str">
        <f t="shared" ref="AT494" si="2094">IF(AS494&gt;=36,"GRAVE", IF(AS494&lt;=10, "LEVE", "MODERADO"))</f>
        <v>LEVE</v>
      </c>
      <c r="AU494" s="363" t="s">
        <v>2319</v>
      </c>
      <c r="AV494" s="369">
        <v>0</v>
      </c>
      <c r="AW494" s="275" t="s">
        <v>90</v>
      </c>
      <c r="AX494" s="275"/>
      <c r="AY494" s="159"/>
      <c r="AZ494" s="159"/>
      <c r="BA494" s="344"/>
      <c r="XAO494" s="314"/>
      <c r="XAP494" s="314"/>
      <c r="XAQ494" s="263"/>
      <c r="XAR494" s="312"/>
      <c r="XAS494" s="263"/>
      <c r="XAT494" s="314"/>
      <c r="XAU494" s="314"/>
      <c r="XAV494" s="314"/>
      <c r="XAW494" s="315"/>
      <c r="XAX494" s="314"/>
      <c r="XAY494" s="314"/>
      <c r="XAZ494" s="314"/>
      <c r="XBA494" s="314"/>
      <c r="XBB494" s="314"/>
      <c r="XBC494" s="314"/>
      <c r="XBD494" s="281"/>
      <c r="XBE494" s="316"/>
      <c r="XBF494" s="317"/>
      <c r="XBG494" s="314"/>
      <c r="XBH494" s="314"/>
      <c r="XBI494" s="314"/>
      <c r="XBJ494" s="314"/>
      <c r="XBK494" s="263"/>
      <c r="XBL494" s="312"/>
      <c r="XBM494" s="263"/>
      <c r="XBN494" s="314"/>
      <c r="XBO494" s="314"/>
      <c r="XBP494" s="314"/>
      <c r="XBQ494" s="315"/>
      <c r="XBR494" s="314"/>
      <c r="XBS494" s="314"/>
      <c r="XBT494" s="314"/>
      <c r="XBU494" s="314"/>
      <c r="XBV494" s="314"/>
      <c r="XBW494" s="281"/>
      <c r="XBX494" s="317"/>
      <c r="XBY494" s="314"/>
      <c r="XBZ494" s="314"/>
      <c r="XCA494" s="318"/>
      <c r="XCB494" s="312"/>
      <c r="XCC494" s="314"/>
      <c r="XCD494" s="314"/>
      <c r="XCE494" s="263"/>
      <c r="XCF494" s="312"/>
      <c r="XCG494" s="263"/>
      <c r="XCH494" s="314"/>
      <c r="XCI494" s="314"/>
      <c r="XCJ494" s="314"/>
      <c r="XCK494" s="315"/>
      <c r="XCL494" s="314"/>
      <c r="XCM494" s="314"/>
      <c r="XCN494" s="314"/>
      <c r="XCO494" s="314"/>
      <c r="XCP494" s="314"/>
      <c r="XCQ494" s="317"/>
      <c r="XCR494" s="314"/>
      <c r="XCS494" s="318"/>
      <c r="XCT494" s="286"/>
      <c r="XCW494" s="314"/>
      <c r="XCX494" s="314"/>
      <c r="XCY494" s="263"/>
      <c r="XCZ494" s="312"/>
      <c r="XDA494" s="263"/>
      <c r="XDB494" s="314"/>
      <c r="XDC494" s="314"/>
      <c r="XDD494" s="314"/>
      <c r="XDE494" s="315"/>
      <c r="XDF494" s="314"/>
      <c r="XDG494" s="314"/>
      <c r="XDH494" s="314"/>
      <c r="XDI494" s="314"/>
      <c r="XDJ494" s="314"/>
      <c r="XDK494" s="314"/>
      <c r="XDL494" s="286"/>
      <c r="XDQ494" s="314"/>
      <c r="XDR494" s="314"/>
      <c r="XDS494" s="263"/>
      <c r="XDT494" s="312"/>
      <c r="XDU494" s="263"/>
      <c r="XDV494" s="314"/>
      <c r="XDW494" s="314"/>
      <c r="XDX494" s="314"/>
      <c r="XDY494" s="315"/>
      <c r="XDZ494" s="314"/>
      <c r="XEA494" s="314"/>
      <c r="XEB494" s="314"/>
      <c r="XEC494" s="314"/>
      <c r="XED494" s="314"/>
      <c r="XEE494" s="286"/>
      <c r="XEK494" s="314"/>
      <c r="XEL494" s="314"/>
      <c r="XEM494" s="263"/>
      <c r="XEN494" s="312"/>
      <c r="XEO494" s="263"/>
      <c r="XEP494" s="314"/>
      <c r="XEQ494" s="314"/>
      <c r="XER494" s="314"/>
      <c r="XES494" s="315"/>
      <c r="XET494" s="314"/>
      <c r="XEU494" s="314"/>
      <c r="XEV494" s="314"/>
      <c r="XEW494" s="314"/>
      <c r="XEX494" s="314"/>
    </row>
    <row r="495" spans="1:53 16265:16378" ht="40.5" hidden="1" customHeight="1" x14ac:dyDescent="0.2">
      <c r="A495" s="362"/>
      <c r="B495" s="363"/>
      <c r="C495" s="356"/>
      <c r="D495" s="359"/>
      <c r="E495" s="356"/>
      <c r="F495" s="364"/>
      <c r="G495" s="275"/>
      <c r="H495" s="275"/>
      <c r="I495" s="161"/>
      <c r="J495" s="364"/>
      <c r="K495" s="363"/>
      <c r="L495" s="363"/>
      <c r="M495" s="363"/>
      <c r="N495" s="364"/>
      <c r="O495" s="365"/>
      <c r="P495" s="364"/>
      <c r="Q495" s="365"/>
      <c r="R495" s="365"/>
      <c r="S495" s="162" t="s">
        <v>327</v>
      </c>
      <c r="T495" s="334">
        <f t="shared" si="1947"/>
        <v>1</v>
      </c>
      <c r="U495" s="356"/>
      <c r="V495" s="356"/>
      <c r="W495" s="275" t="s">
        <v>2320</v>
      </c>
      <c r="X495" s="364"/>
      <c r="Y495" s="368"/>
      <c r="Z495" s="335">
        <f t="shared" si="1948"/>
        <v>1</v>
      </c>
      <c r="AA495" s="275" t="s">
        <v>332</v>
      </c>
      <c r="AB495" s="275" t="s">
        <v>2321</v>
      </c>
      <c r="AC495" s="368"/>
      <c r="AD495" s="356"/>
      <c r="AE495" s="336">
        <f t="shared" si="1949"/>
        <v>1</v>
      </c>
      <c r="AF495" s="275" t="s">
        <v>307</v>
      </c>
      <c r="AG495" s="275" t="s">
        <v>2318</v>
      </c>
      <c r="AH495" s="368"/>
      <c r="AI495" s="356"/>
      <c r="AJ495" s="336">
        <f t="shared" si="1950"/>
        <v>1</v>
      </c>
      <c r="AK495" s="275" t="s">
        <v>304</v>
      </c>
      <c r="AL495" s="275" t="s">
        <v>319</v>
      </c>
      <c r="AM495" s="368"/>
      <c r="AN495" s="356"/>
      <c r="AO495" s="336">
        <f t="shared" si="1951"/>
        <v>1</v>
      </c>
      <c r="AP495" s="275" t="s">
        <v>592</v>
      </c>
      <c r="AQ495" s="356"/>
      <c r="AR495" s="356"/>
      <c r="AS495" s="357"/>
      <c r="AT495" s="358"/>
      <c r="AU495" s="363"/>
      <c r="AV495" s="363"/>
      <c r="AW495" s="275" t="s">
        <v>90</v>
      </c>
      <c r="AX495" s="275"/>
      <c r="AY495" s="159"/>
      <c r="AZ495" s="159"/>
      <c r="BA495" s="344"/>
      <c r="XAO495" s="314"/>
      <c r="XAP495" s="314"/>
      <c r="XAQ495" s="263"/>
      <c r="XAR495" s="312"/>
      <c r="XAS495" s="263"/>
      <c r="XAT495" s="314"/>
      <c r="XAU495" s="314"/>
      <c r="XAV495" s="314"/>
      <c r="XAW495" s="315"/>
      <c r="XAX495" s="314"/>
      <c r="XAY495" s="314"/>
      <c r="XAZ495" s="314"/>
      <c r="XBA495" s="314"/>
      <c r="XBB495" s="314"/>
      <c r="XBC495" s="314"/>
      <c r="XBD495" s="281"/>
      <c r="XBE495" s="316"/>
      <c r="XBF495" s="317"/>
      <c r="XBG495" s="314"/>
      <c r="XBH495" s="314"/>
      <c r="XBI495" s="314"/>
      <c r="XBJ495" s="314"/>
      <c r="XBK495" s="263"/>
      <c r="XBL495" s="312"/>
      <c r="XBM495" s="263"/>
      <c r="XBN495" s="314"/>
      <c r="XBO495" s="314"/>
      <c r="XBP495" s="314"/>
      <c r="XBQ495" s="315"/>
      <c r="XBR495" s="314"/>
      <c r="XBS495" s="314"/>
      <c r="XBT495" s="314"/>
      <c r="XBU495" s="314"/>
      <c r="XBV495" s="314"/>
      <c r="XBW495" s="281"/>
      <c r="XBX495" s="317"/>
      <c r="XBY495" s="314"/>
      <c r="XBZ495" s="314"/>
      <c r="XCA495" s="318"/>
      <c r="XCB495" s="312"/>
      <c r="XCC495" s="314"/>
      <c r="XCD495" s="314"/>
      <c r="XCE495" s="263"/>
      <c r="XCF495" s="312"/>
      <c r="XCG495" s="263"/>
      <c r="XCH495" s="314"/>
      <c r="XCI495" s="314"/>
      <c r="XCJ495" s="314"/>
      <c r="XCK495" s="315"/>
      <c r="XCL495" s="314"/>
      <c r="XCM495" s="314"/>
      <c r="XCN495" s="314"/>
      <c r="XCO495" s="314"/>
      <c r="XCP495" s="314"/>
      <c r="XCQ495" s="317"/>
      <c r="XCR495" s="314"/>
      <c r="XCS495" s="318"/>
      <c r="XCT495" s="286"/>
      <c r="XCW495" s="314"/>
      <c r="XCX495" s="314"/>
      <c r="XCY495" s="263"/>
      <c r="XCZ495" s="312"/>
      <c r="XDA495" s="263"/>
      <c r="XDB495" s="314"/>
      <c r="XDC495" s="314"/>
      <c r="XDD495" s="314"/>
      <c r="XDE495" s="315"/>
      <c r="XDF495" s="314"/>
      <c r="XDG495" s="314"/>
      <c r="XDH495" s="314"/>
      <c r="XDI495" s="314"/>
      <c r="XDJ495" s="314"/>
      <c r="XDK495" s="314"/>
      <c r="XDL495" s="286"/>
      <c r="XDQ495" s="314"/>
      <c r="XDR495" s="314"/>
      <c r="XDS495" s="263"/>
      <c r="XDT495" s="312"/>
      <c r="XDU495" s="263"/>
      <c r="XDV495" s="314"/>
      <c r="XDW495" s="314"/>
      <c r="XDX495" s="314"/>
      <c r="XDY495" s="315"/>
      <c r="XDZ495" s="314"/>
      <c r="XEA495" s="314"/>
      <c r="XEB495" s="314"/>
      <c r="XEC495" s="314"/>
      <c r="XED495" s="314"/>
      <c r="XEE495" s="286"/>
      <c r="XEK495" s="314"/>
      <c r="XEL495" s="314"/>
      <c r="XEM495" s="263"/>
      <c r="XEN495" s="312"/>
      <c r="XEO495" s="263"/>
      <c r="XEP495" s="314"/>
      <c r="XEQ495" s="314"/>
      <c r="XER495" s="314"/>
      <c r="XES495" s="315"/>
      <c r="XET495" s="314"/>
      <c r="XEU495" s="314"/>
      <c r="XEV495" s="314"/>
      <c r="XEW495" s="314"/>
      <c r="XEX495" s="314"/>
    </row>
    <row r="496" spans="1:53 16265:16378" ht="40.5" hidden="1" customHeight="1" x14ac:dyDescent="0.2">
      <c r="A496" s="362"/>
      <c r="B496" s="363"/>
      <c r="C496" s="356"/>
      <c r="D496" s="359"/>
      <c r="E496" s="356"/>
      <c r="F496" s="364"/>
      <c r="G496" s="275"/>
      <c r="H496" s="275"/>
      <c r="I496" s="162"/>
      <c r="J496" s="364"/>
      <c r="K496" s="363"/>
      <c r="L496" s="363"/>
      <c r="M496" s="363"/>
      <c r="N496" s="364"/>
      <c r="O496" s="365"/>
      <c r="P496" s="364"/>
      <c r="Q496" s="365"/>
      <c r="R496" s="365"/>
      <c r="S496" s="162" t="s">
        <v>327</v>
      </c>
      <c r="T496" s="334">
        <f t="shared" si="1947"/>
        <v>1</v>
      </c>
      <c r="U496" s="356"/>
      <c r="V496" s="356"/>
      <c r="W496" s="275" t="s">
        <v>2322</v>
      </c>
      <c r="X496" s="364"/>
      <c r="Y496" s="368"/>
      <c r="Z496" s="335">
        <f t="shared" si="1948"/>
        <v>4</v>
      </c>
      <c r="AA496" s="275" t="s">
        <v>330</v>
      </c>
      <c r="AB496" s="275"/>
      <c r="AC496" s="368"/>
      <c r="AD496" s="356"/>
      <c r="AE496" s="336">
        <f t="shared" si="1949"/>
        <v>1</v>
      </c>
      <c r="AF496" s="275" t="s">
        <v>307</v>
      </c>
      <c r="AG496" s="275" t="s">
        <v>2318</v>
      </c>
      <c r="AH496" s="368"/>
      <c r="AI496" s="356"/>
      <c r="AJ496" s="336">
        <f t="shared" si="1950"/>
        <v>1</v>
      </c>
      <c r="AK496" s="275" t="s">
        <v>304</v>
      </c>
      <c r="AL496" s="275" t="s">
        <v>313</v>
      </c>
      <c r="AM496" s="368"/>
      <c r="AN496" s="356"/>
      <c r="AO496" s="336">
        <f t="shared" si="1951"/>
        <v>1</v>
      </c>
      <c r="AP496" s="275" t="s">
        <v>592</v>
      </c>
      <c r="AQ496" s="356"/>
      <c r="AR496" s="356"/>
      <c r="AS496" s="357"/>
      <c r="AT496" s="358"/>
      <c r="AU496" s="363"/>
      <c r="AV496" s="363"/>
      <c r="AW496" s="275" t="s">
        <v>90</v>
      </c>
      <c r="AX496" s="275"/>
      <c r="AY496" s="159"/>
      <c r="AZ496" s="159"/>
      <c r="BA496" s="344"/>
      <c r="XAO496" s="314"/>
      <c r="XAP496" s="314"/>
      <c r="XAQ496" s="263"/>
      <c r="XAR496" s="312"/>
      <c r="XAS496" s="263"/>
      <c r="XAT496" s="314"/>
      <c r="XAU496" s="314"/>
      <c r="XAV496" s="314"/>
      <c r="XAW496" s="315"/>
      <c r="XAX496" s="314"/>
      <c r="XAY496" s="314"/>
      <c r="XAZ496" s="314"/>
      <c r="XBA496" s="314"/>
      <c r="XBB496" s="314"/>
      <c r="XBC496" s="314"/>
      <c r="XBD496" s="281"/>
      <c r="XBE496" s="316"/>
      <c r="XBF496" s="317"/>
      <c r="XBG496" s="314"/>
      <c r="XBH496" s="314"/>
      <c r="XBI496" s="314"/>
      <c r="XBJ496" s="314"/>
      <c r="XBK496" s="263"/>
      <c r="XBL496" s="312"/>
      <c r="XBM496" s="263"/>
      <c r="XBN496" s="314"/>
      <c r="XBO496" s="314"/>
      <c r="XBP496" s="314"/>
      <c r="XBQ496" s="315"/>
      <c r="XBR496" s="314"/>
      <c r="XBS496" s="314"/>
      <c r="XBT496" s="314"/>
      <c r="XBU496" s="314"/>
      <c r="XBV496" s="314"/>
      <c r="XBW496" s="281"/>
      <c r="XBX496" s="317"/>
      <c r="XBY496" s="314"/>
      <c r="XBZ496" s="314"/>
      <c r="XCA496" s="318"/>
      <c r="XCB496" s="312"/>
      <c r="XCC496" s="314"/>
      <c r="XCD496" s="314"/>
      <c r="XCE496" s="263"/>
      <c r="XCF496" s="312"/>
      <c r="XCG496" s="263"/>
      <c r="XCH496" s="314"/>
      <c r="XCI496" s="314"/>
      <c r="XCJ496" s="314"/>
      <c r="XCK496" s="315"/>
      <c r="XCL496" s="314"/>
      <c r="XCM496" s="314"/>
      <c r="XCN496" s="314"/>
      <c r="XCO496" s="314"/>
      <c r="XCP496" s="314"/>
      <c r="XCQ496" s="317"/>
      <c r="XCR496" s="314"/>
      <c r="XCS496" s="318"/>
      <c r="XCT496" s="286"/>
      <c r="XCW496" s="314"/>
      <c r="XCX496" s="314"/>
      <c r="XCY496" s="263"/>
      <c r="XCZ496" s="312"/>
      <c r="XDA496" s="263"/>
      <c r="XDB496" s="314"/>
      <c r="XDC496" s="314"/>
      <c r="XDD496" s="314"/>
      <c r="XDE496" s="315"/>
      <c r="XDF496" s="314"/>
      <c r="XDG496" s="314"/>
      <c r="XDH496" s="314"/>
      <c r="XDI496" s="314"/>
      <c r="XDJ496" s="314"/>
      <c r="XDK496" s="314"/>
      <c r="XDL496" s="286"/>
      <c r="XDQ496" s="314"/>
      <c r="XDR496" s="314"/>
      <c r="XDS496" s="263"/>
      <c r="XDT496" s="312"/>
      <c r="XDU496" s="263"/>
      <c r="XDV496" s="314"/>
      <c r="XDW496" s="314"/>
      <c r="XDX496" s="314"/>
      <c r="XDY496" s="315"/>
      <c r="XDZ496" s="314"/>
      <c r="XEA496" s="314"/>
      <c r="XEB496" s="314"/>
      <c r="XEC496" s="314"/>
      <c r="XED496" s="314"/>
      <c r="XEE496" s="286"/>
      <c r="XEK496" s="314"/>
      <c r="XEL496" s="314"/>
      <c r="XEM496" s="263"/>
      <c r="XEN496" s="312"/>
      <c r="XEO496" s="263"/>
      <c r="XEP496" s="314"/>
      <c r="XEQ496" s="314"/>
      <c r="XER496" s="314"/>
      <c r="XES496" s="315"/>
      <c r="XET496" s="314"/>
      <c r="XEU496" s="314"/>
      <c r="XEV496" s="314"/>
      <c r="XEW496" s="314"/>
      <c r="XEX496" s="314"/>
    </row>
    <row r="497" spans="1:53 16265:16378" ht="40.5" customHeight="1" x14ac:dyDescent="0.2">
      <c r="A497" s="362">
        <v>163</v>
      </c>
      <c r="B497" s="363" t="s">
        <v>163</v>
      </c>
      <c r="C497" s="356" t="str">
        <f t="shared" si="2048"/>
        <v>MARIA TERESA VELEZ ANGEL</v>
      </c>
      <c r="D497" s="359" t="s">
        <v>166</v>
      </c>
      <c r="E497" s="356" t="str">
        <f>IF(D497=$D$740,$E$740,IF(D497=$D$741,$E$741,IF(D497=$D$742,$E$742,IF(D497=$D$743,$E$743,IF(D497=$D$744,$E$744,IF(D497=$D$745,$E$745,IF(D497=$D$746,$E$746,IF(D497=$D$747,$E$747,IF(D497=$D$748,$E$748,IF(D497=$D$749,$E$749,IF(D497=VICERRECTORÍA_ACADÉMICA_,$BF$740,IF(D497=_VICERRECTORÍA_INVESTIGACIONES_INNOVACIÓN_Y_EXTENSIÓN_,$BF$741,IF(D497=PLANEACIÓN_,$BF$742,IF(D497=VICERRECTORÍA_ADMINISTRATIVA_FINANCIERA_,$BF$743,IF(D497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7" s="364" t="s">
        <v>276</v>
      </c>
      <c r="G497" s="275" t="s">
        <v>271</v>
      </c>
      <c r="H497" s="275" t="s">
        <v>37</v>
      </c>
      <c r="I497" s="162" t="s">
        <v>2323</v>
      </c>
      <c r="J497" s="364" t="s">
        <v>106</v>
      </c>
      <c r="K497" s="364" t="s">
        <v>2324</v>
      </c>
      <c r="L497" s="364" t="s">
        <v>2325</v>
      </c>
      <c r="M497" s="275" t="s">
        <v>2326</v>
      </c>
      <c r="N497" s="364" t="s">
        <v>149</v>
      </c>
      <c r="O497" s="365">
        <f>IF(N497="ALTA",5,IF(N497="MEDIO ALTA",4,IF(N497="MEDIA",3,IF(N497="MEDIO BAJA",2,IF(N497="BAJA",1,0)))))</f>
        <v>5</v>
      </c>
      <c r="P497" s="364" t="s">
        <v>141</v>
      </c>
      <c r="Q497" s="365">
        <f>IF(P497="ALTO",5,IF(P497="MEDIO ALTO",4,IF(P497="MEDIO",3,IF(P497="MEDIO BAJO",2,IF(P497="BAJO",1,0)))))</f>
        <v>3</v>
      </c>
      <c r="R497" s="365">
        <f>Q497*O497</f>
        <v>15</v>
      </c>
      <c r="S497" s="162" t="s">
        <v>326</v>
      </c>
      <c r="T497" s="334">
        <f t="shared" si="1947"/>
        <v>2</v>
      </c>
      <c r="U497" s="356">
        <f t="shared" si="1902"/>
        <v>1</v>
      </c>
      <c r="V497" s="356">
        <f t="shared" ref="V497" si="2095">U497*0.6</f>
        <v>0.6</v>
      </c>
      <c r="W497" s="275" t="s">
        <v>2327</v>
      </c>
      <c r="X497" s="364">
        <f>IF(S497="No_existen",5*$X$10,Y497*$X$10)</f>
        <v>0.2</v>
      </c>
      <c r="Y497" s="368">
        <f t="shared" ref="Y497" si="2096">ROUND(AVERAGEIF(Z497:Z499,"&gt;0"),0)</f>
        <v>4</v>
      </c>
      <c r="Z497" s="335">
        <f t="shared" si="1948"/>
        <v>4</v>
      </c>
      <c r="AA497" s="275" t="s">
        <v>330</v>
      </c>
      <c r="AB497" s="275"/>
      <c r="AC497" s="368">
        <f t="shared" ref="AC497" si="2097">IF(S497="No_existen",5*$AC$10,AD497*$AC$10)</f>
        <v>0.15</v>
      </c>
      <c r="AD497" s="356">
        <f t="shared" ref="AD497" si="2098">ROUND(AVERAGEIF(AE497:AE499,"&gt;0"),0)</f>
        <v>1</v>
      </c>
      <c r="AE497" s="336">
        <f t="shared" si="1949"/>
        <v>1</v>
      </c>
      <c r="AF497" s="275" t="s">
        <v>307</v>
      </c>
      <c r="AG497" s="275" t="s">
        <v>2328</v>
      </c>
      <c r="AH497" s="368">
        <f t="shared" ref="AH497" si="2099">IF(S497="No_existen",5*$AH$10,AI497*$AH$10)</f>
        <v>0.1</v>
      </c>
      <c r="AI497" s="356">
        <f t="shared" ref="AI497" si="2100">ROUND(AVERAGEIF(AJ497:AJ499,"&gt;0"),0)</f>
        <v>1</v>
      </c>
      <c r="AJ497" s="336">
        <f t="shared" si="1950"/>
        <v>1</v>
      </c>
      <c r="AK497" s="275" t="s">
        <v>304</v>
      </c>
      <c r="AL497" s="275" t="s">
        <v>318</v>
      </c>
      <c r="AM497" s="368">
        <f t="shared" ref="AM497" si="2101">IF(S497="No_existen",5*$AM$10,AN497*$AM$10)</f>
        <v>0.1</v>
      </c>
      <c r="AN497" s="356">
        <f t="shared" ref="AN497" si="2102">ROUND(AVERAGEIF(AO497:AO499,"&gt;0"),0)</f>
        <v>1</v>
      </c>
      <c r="AO497" s="336">
        <f t="shared" si="1951"/>
        <v>1</v>
      </c>
      <c r="AP497" s="275" t="s">
        <v>592</v>
      </c>
      <c r="AQ497" s="356">
        <f t="shared" ref="AQ497:AQ560" si="2103">ROUND(AVERAGE(U497,Y497,AD497,AI497,AN497),0)</f>
        <v>2</v>
      </c>
      <c r="AR497" s="356" t="str">
        <f t="shared" ref="AR497" si="2104">IF(AQ497&lt;1.5,"FUERTE",IF(AND(AQ497&gt;=1.5,AQ497&lt;2.5),"ACEPTABLE",IF(AQ497&gt;=5,"INEXISTENTE","DÉBIL")))</f>
        <v>ACEPTABLE</v>
      </c>
      <c r="AS497" s="357">
        <f t="shared" ref="AS497" si="2105">IF(R497=0,0,ROUND((R497*AQ497),0))</f>
        <v>30</v>
      </c>
      <c r="AT497" s="358" t="str">
        <f t="shared" ref="AT497" si="2106">IF(AS497&gt;=36,"GRAVE", IF(AS497&lt;=10, "LEVE", "MODERADO"))</f>
        <v>MODERADO</v>
      </c>
      <c r="AU497" s="366" t="s">
        <v>2329</v>
      </c>
      <c r="AV497" s="367">
        <v>0.15</v>
      </c>
      <c r="AW497" s="275" t="s">
        <v>93</v>
      </c>
      <c r="AX497" s="275" t="s">
        <v>2330</v>
      </c>
      <c r="AY497" s="159">
        <v>45291</v>
      </c>
      <c r="AZ497" s="159"/>
      <c r="BA497" s="164" t="s">
        <v>2331</v>
      </c>
      <c r="XAO497" s="314"/>
      <c r="XAP497" s="314"/>
      <c r="XAQ497" s="263"/>
      <c r="XAR497" s="312"/>
      <c r="XAS497" s="263"/>
      <c r="XAT497" s="314"/>
      <c r="XAU497" s="314"/>
      <c r="XAV497" s="314"/>
      <c r="XAW497" s="315"/>
      <c r="XAX497" s="314"/>
      <c r="XAY497" s="314"/>
      <c r="XAZ497" s="314"/>
      <c r="XBA497" s="314"/>
      <c r="XBB497" s="314"/>
      <c r="XBC497" s="314"/>
      <c r="XBD497" s="281"/>
      <c r="XBE497" s="316"/>
      <c r="XBF497" s="317"/>
      <c r="XBG497" s="314"/>
      <c r="XBH497" s="314"/>
      <c r="XBI497" s="314"/>
      <c r="XBJ497" s="314"/>
      <c r="XBK497" s="263"/>
      <c r="XBL497" s="312"/>
      <c r="XBM497" s="263"/>
      <c r="XBN497" s="314"/>
      <c r="XBO497" s="314"/>
      <c r="XBP497" s="314"/>
      <c r="XBQ497" s="315"/>
      <c r="XBR497" s="314"/>
      <c r="XBS497" s="314"/>
      <c r="XBT497" s="314"/>
      <c r="XBU497" s="314"/>
      <c r="XBV497" s="314"/>
      <c r="XBW497" s="281"/>
      <c r="XBX497" s="317"/>
      <c r="XBY497" s="314"/>
      <c r="XBZ497" s="314"/>
      <c r="XCA497" s="318"/>
      <c r="XCB497" s="312"/>
      <c r="XCC497" s="314"/>
      <c r="XCD497" s="314"/>
      <c r="XCE497" s="263"/>
      <c r="XCF497" s="312"/>
      <c r="XCG497" s="263"/>
      <c r="XCH497" s="314"/>
      <c r="XCI497" s="314"/>
      <c r="XCJ497" s="314"/>
      <c r="XCK497" s="315"/>
      <c r="XCL497" s="314"/>
      <c r="XCM497" s="314"/>
      <c r="XCN497" s="314"/>
      <c r="XCO497" s="314"/>
      <c r="XCP497" s="314"/>
      <c r="XCQ497" s="317"/>
      <c r="XCR497" s="314"/>
      <c r="XCS497" s="318"/>
      <c r="XCT497" s="286"/>
      <c r="XCW497" s="314"/>
      <c r="XCX497" s="314"/>
      <c r="XCY497" s="263"/>
      <c r="XCZ497" s="312"/>
      <c r="XDA497" s="263"/>
      <c r="XDB497" s="314"/>
      <c r="XDC497" s="314"/>
      <c r="XDD497" s="314"/>
      <c r="XDE497" s="315"/>
      <c r="XDF497" s="314"/>
      <c r="XDG497" s="314"/>
      <c r="XDH497" s="314"/>
      <c r="XDI497" s="314"/>
      <c r="XDJ497" s="314"/>
      <c r="XDK497" s="314"/>
      <c r="XDL497" s="286"/>
      <c r="XDQ497" s="314"/>
      <c r="XDR497" s="314"/>
      <c r="XDS497" s="263"/>
      <c r="XDT497" s="312"/>
      <c r="XDU497" s="263"/>
      <c r="XDV497" s="314"/>
      <c r="XDW497" s="314"/>
      <c r="XDX497" s="314"/>
      <c r="XDY497" s="315"/>
      <c r="XDZ497" s="314"/>
      <c r="XEA497" s="314"/>
      <c r="XEB497" s="314"/>
      <c r="XEC497" s="314"/>
      <c r="XED497" s="314"/>
      <c r="XEE497" s="286"/>
      <c r="XEK497" s="314"/>
      <c r="XEL497" s="314"/>
      <c r="XEM497" s="263"/>
      <c r="XEN497" s="312"/>
      <c r="XEO497" s="263"/>
      <c r="XEP497" s="314"/>
      <c r="XEQ497" s="314"/>
      <c r="XER497" s="314"/>
      <c r="XES497" s="315"/>
      <c r="XET497" s="314"/>
      <c r="XEU497" s="314"/>
      <c r="XEV497" s="314"/>
      <c r="XEW497" s="314"/>
      <c r="XEX497" s="314"/>
    </row>
    <row r="498" spans="1:53 16265:16378" ht="40.5" hidden="1" customHeight="1" x14ac:dyDescent="0.2">
      <c r="A498" s="362"/>
      <c r="B498" s="363"/>
      <c r="C498" s="356"/>
      <c r="D498" s="359"/>
      <c r="E498" s="356"/>
      <c r="F498" s="364"/>
      <c r="G498" s="275"/>
      <c r="H498" s="275"/>
      <c r="I498" s="275"/>
      <c r="J498" s="364"/>
      <c r="K498" s="364"/>
      <c r="L498" s="364"/>
      <c r="M498" s="275" t="s">
        <v>2332</v>
      </c>
      <c r="N498" s="364"/>
      <c r="O498" s="365"/>
      <c r="P498" s="364"/>
      <c r="Q498" s="365"/>
      <c r="R498" s="365"/>
      <c r="S498" s="162" t="s">
        <v>327</v>
      </c>
      <c r="T498" s="334">
        <f t="shared" si="1947"/>
        <v>1</v>
      </c>
      <c r="U498" s="356"/>
      <c r="V498" s="356"/>
      <c r="W498" s="275" t="s">
        <v>2333</v>
      </c>
      <c r="X498" s="364"/>
      <c r="Y498" s="368"/>
      <c r="Z498" s="335">
        <f t="shared" si="1948"/>
        <v>4</v>
      </c>
      <c r="AA498" s="275" t="s">
        <v>330</v>
      </c>
      <c r="AB498" s="275"/>
      <c r="AC498" s="368"/>
      <c r="AD498" s="356"/>
      <c r="AE498" s="336">
        <f t="shared" si="1949"/>
        <v>1</v>
      </c>
      <c r="AF498" s="275" t="s">
        <v>307</v>
      </c>
      <c r="AG498" s="275" t="s">
        <v>2328</v>
      </c>
      <c r="AH498" s="368"/>
      <c r="AI498" s="356"/>
      <c r="AJ498" s="336">
        <f t="shared" si="1950"/>
        <v>1</v>
      </c>
      <c r="AK498" s="275" t="s">
        <v>304</v>
      </c>
      <c r="AL498" s="275" t="s">
        <v>318</v>
      </c>
      <c r="AM498" s="368"/>
      <c r="AN498" s="356"/>
      <c r="AO498" s="336">
        <f t="shared" si="1951"/>
        <v>1</v>
      </c>
      <c r="AP498" s="275" t="s">
        <v>592</v>
      </c>
      <c r="AQ498" s="356"/>
      <c r="AR498" s="356"/>
      <c r="AS498" s="357"/>
      <c r="AT498" s="358"/>
      <c r="AU498" s="366"/>
      <c r="AV498" s="366"/>
      <c r="AW498" s="275" t="s">
        <v>93</v>
      </c>
      <c r="AX498" s="275"/>
      <c r="AY498" s="159">
        <v>45291</v>
      </c>
      <c r="AZ498" s="159"/>
      <c r="BA498" s="164" t="s">
        <v>2331</v>
      </c>
      <c r="XAO498" s="314"/>
      <c r="XAP498" s="314"/>
      <c r="XAQ498" s="263"/>
      <c r="XAR498" s="312"/>
      <c r="XAS498" s="263"/>
      <c r="XAT498" s="314"/>
      <c r="XAU498" s="314"/>
      <c r="XAV498" s="314"/>
      <c r="XAW498" s="315"/>
      <c r="XAX498" s="314"/>
      <c r="XAY498" s="314"/>
      <c r="XAZ498" s="314"/>
      <c r="XBA498" s="314"/>
      <c r="XBB498" s="314"/>
      <c r="XBC498" s="314"/>
      <c r="XBD498" s="281"/>
      <c r="XBE498" s="316"/>
      <c r="XBF498" s="317"/>
      <c r="XBG498" s="314"/>
      <c r="XBH498" s="314"/>
      <c r="XBI498" s="314"/>
      <c r="XBJ498" s="314"/>
      <c r="XBK498" s="263"/>
      <c r="XBL498" s="312"/>
      <c r="XBM498" s="263"/>
      <c r="XBN498" s="314"/>
      <c r="XBO498" s="314"/>
      <c r="XBP498" s="314"/>
      <c r="XBQ498" s="315"/>
      <c r="XBR498" s="314"/>
      <c r="XBS498" s="314"/>
      <c r="XBT498" s="314"/>
      <c r="XBU498" s="314"/>
      <c r="XBV498" s="314"/>
      <c r="XBW498" s="281"/>
      <c r="XBX498" s="317"/>
      <c r="XBY498" s="314"/>
      <c r="XBZ498" s="314"/>
      <c r="XCA498" s="318"/>
      <c r="XCB498" s="312"/>
      <c r="XCC498" s="314"/>
      <c r="XCD498" s="314"/>
      <c r="XCE498" s="263"/>
      <c r="XCF498" s="312"/>
      <c r="XCG498" s="263"/>
      <c r="XCH498" s="314"/>
      <c r="XCI498" s="314"/>
      <c r="XCJ498" s="314"/>
      <c r="XCK498" s="315"/>
      <c r="XCL498" s="314"/>
      <c r="XCM498" s="314"/>
      <c r="XCN498" s="314"/>
      <c r="XCO498" s="314"/>
      <c r="XCP498" s="314"/>
      <c r="XCQ498" s="317"/>
      <c r="XCR498" s="314"/>
      <c r="XCS498" s="318"/>
      <c r="XCT498" s="286"/>
      <c r="XCW498" s="314"/>
      <c r="XCX498" s="314"/>
      <c r="XCY498" s="263"/>
      <c r="XCZ498" s="312"/>
      <c r="XDA498" s="263"/>
      <c r="XDB498" s="314"/>
      <c r="XDC498" s="314"/>
      <c r="XDD498" s="314"/>
      <c r="XDE498" s="315"/>
      <c r="XDF498" s="314"/>
      <c r="XDG498" s="314"/>
      <c r="XDH498" s="314"/>
      <c r="XDI498" s="314"/>
      <c r="XDJ498" s="314"/>
      <c r="XDK498" s="314"/>
      <c r="XDL498" s="286"/>
      <c r="XDQ498" s="314"/>
      <c r="XDR498" s="314"/>
      <c r="XDS498" s="263"/>
      <c r="XDT498" s="312"/>
      <c r="XDU498" s="263"/>
      <c r="XDV498" s="314"/>
      <c r="XDW498" s="314"/>
      <c r="XDX498" s="314"/>
      <c r="XDY498" s="315"/>
      <c r="XDZ498" s="314"/>
      <c r="XEA498" s="314"/>
      <c r="XEB498" s="314"/>
      <c r="XEC498" s="314"/>
      <c r="XED498" s="314"/>
      <c r="XEE498" s="286"/>
      <c r="XEK498" s="314"/>
      <c r="XEL498" s="314"/>
      <c r="XEM498" s="263"/>
      <c r="XEN498" s="312"/>
      <c r="XEO498" s="263"/>
      <c r="XEP498" s="314"/>
      <c r="XEQ498" s="314"/>
      <c r="XER498" s="314"/>
      <c r="XES498" s="315"/>
      <c r="XET498" s="314"/>
      <c r="XEU498" s="314"/>
      <c r="XEV498" s="314"/>
      <c r="XEW498" s="314"/>
      <c r="XEX498" s="314"/>
    </row>
    <row r="499" spans="1:53 16265:16378" ht="40.5" hidden="1" customHeight="1" x14ac:dyDescent="0.2">
      <c r="A499" s="362"/>
      <c r="B499" s="363"/>
      <c r="C499" s="356"/>
      <c r="D499" s="359"/>
      <c r="E499" s="356"/>
      <c r="F499" s="364"/>
      <c r="G499" s="275"/>
      <c r="H499" s="275"/>
      <c r="I499" s="162"/>
      <c r="J499" s="364"/>
      <c r="K499" s="364"/>
      <c r="L499" s="364"/>
      <c r="M499" s="275" t="s">
        <v>2334</v>
      </c>
      <c r="N499" s="364"/>
      <c r="O499" s="365"/>
      <c r="P499" s="364"/>
      <c r="Q499" s="365"/>
      <c r="R499" s="365"/>
      <c r="S499" s="162" t="s">
        <v>327</v>
      </c>
      <c r="T499" s="334">
        <f t="shared" si="1947"/>
        <v>1</v>
      </c>
      <c r="U499" s="356"/>
      <c r="V499" s="356"/>
      <c r="W499" s="275" t="s">
        <v>2335</v>
      </c>
      <c r="X499" s="364"/>
      <c r="Y499" s="368"/>
      <c r="Z499" s="335">
        <f t="shared" si="1948"/>
        <v>4</v>
      </c>
      <c r="AA499" s="275" t="s">
        <v>330</v>
      </c>
      <c r="AB499" s="275"/>
      <c r="AC499" s="368"/>
      <c r="AD499" s="356"/>
      <c r="AE499" s="336">
        <f t="shared" si="1949"/>
        <v>1</v>
      </c>
      <c r="AF499" s="275" t="s">
        <v>307</v>
      </c>
      <c r="AG499" s="275" t="s">
        <v>2328</v>
      </c>
      <c r="AH499" s="368"/>
      <c r="AI499" s="356"/>
      <c r="AJ499" s="336">
        <f t="shared" si="1950"/>
        <v>1</v>
      </c>
      <c r="AK499" s="275" t="s">
        <v>304</v>
      </c>
      <c r="AL499" s="275" t="s">
        <v>318</v>
      </c>
      <c r="AM499" s="368"/>
      <c r="AN499" s="356"/>
      <c r="AO499" s="336">
        <f t="shared" si="1951"/>
        <v>1</v>
      </c>
      <c r="AP499" s="275" t="s">
        <v>592</v>
      </c>
      <c r="AQ499" s="356"/>
      <c r="AR499" s="356"/>
      <c r="AS499" s="357"/>
      <c r="AT499" s="358"/>
      <c r="AU499" s="366"/>
      <c r="AV499" s="366"/>
      <c r="AW499" s="275" t="s">
        <v>93</v>
      </c>
      <c r="AX499" s="275"/>
      <c r="AY499" s="159">
        <v>45291</v>
      </c>
      <c r="AZ499" s="159"/>
      <c r="BA499" s="164" t="s">
        <v>2331</v>
      </c>
      <c r="XAO499" s="314"/>
      <c r="XAP499" s="314"/>
      <c r="XAQ499" s="263"/>
      <c r="XAR499" s="312"/>
      <c r="XAS499" s="263"/>
      <c r="XAT499" s="314"/>
      <c r="XAU499" s="314"/>
      <c r="XAV499" s="314"/>
      <c r="XAW499" s="315"/>
      <c r="XAX499" s="314"/>
      <c r="XAY499" s="314"/>
      <c r="XAZ499" s="314"/>
      <c r="XBA499" s="314"/>
      <c r="XBB499" s="314"/>
      <c r="XBC499" s="314"/>
      <c r="XBD499" s="281"/>
      <c r="XBE499" s="316"/>
      <c r="XBF499" s="317"/>
      <c r="XBG499" s="314"/>
      <c r="XBH499" s="314"/>
      <c r="XBI499" s="314"/>
      <c r="XBJ499" s="314"/>
      <c r="XBK499" s="263"/>
      <c r="XBL499" s="312"/>
      <c r="XBM499" s="263"/>
      <c r="XBN499" s="314"/>
      <c r="XBO499" s="314"/>
      <c r="XBP499" s="314"/>
      <c r="XBQ499" s="315"/>
      <c r="XBR499" s="314"/>
      <c r="XBS499" s="314"/>
      <c r="XBT499" s="314"/>
      <c r="XBU499" s="314"/>
      <c r="XBV499" s="314"/>
      <c r="XBW499" s="281"/>
      <c r="XBX499" s="317"/>
      <c r="XBY499" s="314"/>
      <c r="XBZ499" s="314"/>
      <c r="XCA499" s="318"/>
      <c r="XCB499" s="312"/>
      <c r="XCC499" s="314"/>
      <c r="XCD499" s="314"/>
      <c r="XCE499" s="263"/>
      <c r="XCF499" s="312"/>
      <c r="XCG499" s="263"/>
      <c r="XCH499" s="314"/>
      <c r="XCI499" s="314"/>
      <c r="XCJ499" s="314"/>
      <c r="XCK499" s="315"/>
      <c r="XCL499" s="314"/>
      <c r="XCM499" s="314"/>
      <c r="XCN499" s="314"/>
      <c r="XCO499" s="314"/>
      <c r="XCP499" s="314"/>
      <c r="XCQ499" s="317"/>
      <c r="XCR499" s="314"/>
      <c r="XCS499" s="318"/>
      <c r="XCT499" s="286"/>
      <c r="XCW499" s="314"/>
      <c r="XCX499" s="314"/>
      <c r="XCY499" s="263"/>
      <c r="XCZ499" s="312"/>
      <c r="XDA499" s="263"/>
      <c r="XDB499" s="314"/>
      <c r="XDC499" s="314"/>
      <c r="XDD499" s="314"/>
      <c r="XDE499" s="315"/>
      <c r="XDF499" s="314"/>
      <c r="XDG499" s="314"/>
      <c r="XDH499" s="314"/>
      <c r="XDI499" s="314"/>
      <c r="XDJ499" s="314"/>
      <c r="XDK499" s="314"/>
      <c r="XDL499" s="286"/>
      <c r="XDQ499" s="314"/>
      <c r="XDR499" s="314"/>
      <c r="XDS499" s="263"/>
      <c r="XDT499" s="312"/>
      <c r="XDU499" s="263"/>
      <c r="XDV499" s="314"/>
      <c r="XDW499" s="314"/>
      <c r="XDX499" s="314"/>
      <c r="XDY499" s="315"/>
      <c r="XDZ499" s="314"/>
      <c r="XEA499" s="314"/>
      <c r="XEB499" s="314"/>
      <c r="XEC499" s="314"/>
      <c r="XED499" s="314"/>
      <c r="XEE499" s="286"/>
      <c r="XEK499" s="314"/>
      <c r="XEL499" s="314"/>
      <c r="XEM499" s="263"/>
      <c r="XEN499" s="312"/>
      <c r="XEO499" s="263"/>
      <c r="XEP499" s="314"/>
      <c r="XEQ499" s="314"/>
      <c r="XER499" s="314"/>
      <c r="XES499" s="315"/>
      <c r="XET499" s="314"/>
      <c r="XEU499" s="314"/>
      <c r="XEV499" s="314"/>
      <c r="XEW499" s="314"/>
      <c r="XEX499" s="314"/>
    </row>
    <row r="500" spans="1:53 16265:16378" ht="40.5" customHeight="1" x14ac:dyDescent="0.2">
      <c r="A500" s="362">
        <v>164</v>
      </c>
      <c r="B500" s="363" t="s">
        <v>163</v>
      </c>
      <c r="C500" s="356" t="str">
        <f t="shared" si="2048"/>
        <v>MARIA TERESA VELEZ ANGEL</v>
      </c>
      <c r="D500" s="359" t="s">
        <v>166</v>
      </c>
      <c r="E500" s="356" t="str">
        <f>IF(D500=$D$740,$E$740,IF(D500=$D$741,$E$741,IF(D500=$D$742,$E$742,IF(D500=$D$743,$E$743,IF(D500=$D$744,$E$744,IF(D500=$D$745,$E$745,IF(D500=$D$746,$E$746,IF(D500=$D$747,$E$747,IF(D500=$D$748,$E$748,IF(D500=$D$749,$E$749,IF(D500=VICERRECTORÍA_ACADÉMICA_,$BF$740,IF(D500=_VICERRECTORÍA_INVESTIGACIONES_INNOVACIÓN_Y_EXTENSIÓN_,$BF$741,IF(D500=PLANEACIÓN_,$BF$742,IF(D500=VICERRECTORÍA_ADMINISTRATIVA_FINANCIERA_,$BF$743,IF(D500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0" s="364" t="s">
        <v>275</v>
      </c>
      <c r="G500" s="275" t="s">
        <v>271</v>
      </c>
      <c r="H500" s="275" t="s">
        <v>37</v>
      </c>
      <c r="I500" s="162" t="s">
        <v>2336</v>
      </c>
      <c r="J500" s="364" t="s">
        <v>106</v>
      </c>
      <c r="K500" s="364" t="s">
        <v>2337</v>
      </c>
      <c r="L500" s="364" t="s">
        <v>2338</v>
      </c>
      <c r="M500" s="275" t="s">
        <v>2339</v>
      </c>
      <c r="N500" s="364" t="s">
        <v>149</v>
      </c>
      <c r="O500" s="365">
        <f t="shared" ref="O500" si="2107">IF(N500="ALTA",5,IF(N500="MEDIO ALTA",4,IF(N500="MEDIA",3,IF(N500="MEDIO BAJA",2,IF(N500="BAJA",1,0)))))</f>
        <v>5</v>
      </c>
      <c r="P500" s="364" t="s">
        <v>144</v>
      </c>
      <c r="Q500" s="365">
        <f t="shared" ref="Q500:Q506" si="2108">IF(P500="ALTO",5,IF(P500="MEDIO ALTO",4,IF(P500="MEDIO",3,IF(P500="MEDIO BAJO",2,IF(P500="BAJO",1,0)))))</f>
        <v>4</v>
      </c>
      <c r="R500" s="365">
        <f>Q500*O500</f>
        <v>20</v>
      </c>
      <c r="S500" s="162" t="s">
        <v>327</v>
      </c>
      <c r="T500" s="334">
        <f t="shared" si="1947"/>
        <v>1</v>
      </c>
      <c r="U500" s="356">
        <f t="shared" si="1902"/>
        <v>1</v>
      </c>
      <c r="V500" s="356">
        <f t="shared" ref="V500" si="2109">U500*0.6</f>
        <v>0.6</v>
      </c>
      <c r="W500" s="275" t="s">
        <v>2340</v>
      </c>
      <c r="X500" s="364">
        <f>IF(S500="No_existen",5*$X$10,Y500*$X$10)</f>
        <v>0.1</v>
      </c>
      <c r="Y500" s="368">
        <f t="shared" ref="Y500" si="2110">ROUND(AVERAGEIF(Z500:Z502,"&gt;0"),0)</f>
        <v>2</v>
      </c>
      <c r="Z500" s="335">
        <f t="shared" si="1948"/>
        <v>2</v>
      </c>
      <c r="AA500" s="275" t="s">
        <v>331</v>
      </c>
      <c r="AB500" s="275"/>
      <c r="AC500" s="368">
        <f t="shared" ref="AC500" si="2111">IF(S500="No_existen",5*$AC$10,AD500*$AC$10)</f>
        <v>0.15</v>
      </c>
      <c r="AD500" s="356">
        <f t="shared" ref="AD500" si="2112">ROUND(AVERAGEIF(AE500:AE502,"&gt;0"),0)</f>
        <v>1</v>
      </c>
      <c r="AE500" s="336">
        <f t="shared" si="1949"/>
        <v>1</v>
      </c>
      <c r="AF500" s="275" t="s">
        <v>307</v>
      </c>
      <c r="AG500" s="275" t="s">
        <v>2341</v>
      </c>
      <c r="AH500" s="368">
        <f t="shared" ref="AH500" si="2113">IF(S500="No_existen",5*$AH$10,AI500*$AH$10)</f>
        <v>0.1</v>
      </c>
      <c r="AI500" s="356">
        <f t="shared" ref="AI500" si="2114">ROUND(AVERAGEIF(AJ500:AJ502,"&gt;0"),0)</f>
        <v>1</v>
      </c>
      <c r="AJ500" s="336">
        <f t="shared" si="1950"/>
        <v>1</v>
      </c>
      <c r="AK500" s="275" t="s">
        <v>304</v>
      </c>
      <c r="AL500" s="275" t="s">
        <v>318</v>
      </c>
      <c r="AM500" s="368">
        <f t="shared" ref="AM500" si="2115">IF(S500="No_existen",5*$AM$10,AN500*$AM$10)</f>
        <v>0.1</v>
      </c>
      <c r="AN500" s="356">
        <f t="shared" ref="AN500" si="2116">ROUND(AVERAGEIF(AO500:AO502,"&gt;0"),0)</f>
        <v>1</v>
      </c>
      <c r="AO500" s="336">
        <f t="shared" si="1951"/>
        <v>1</v>
      </c>
      <c r="AP500" s="275" t="s">
        <v>592</v>
      </c>
      <c r="AQ500" s="356">
        <f t="shared" si="2103"/>
        <v>1</v>
      </c>
      <c r="AR500" s="356" t="str">
        <f t="shared" ref="AR500" si="2117">IF(AQ500&lt;1.5,"FUERTE",IF(AND(AQ500&gt;=1.5,AQ500&lt;2.5),"ACEPTABLE",IF(AQ500&gt;=5,"INEXISTENTE","DÉBIL")))</f>
        <v>FUERTE</v>
      </c>
      <c r="AS500" s="357">
        <f t="shared" ref="AS500" si="2118">IF(R500=0,0,ROUND((R500*AQ500),0))</f>
        <v>20</v>
      </c>
      <c r="AT500" s="358" t="str">
        <f t="shared" ref="AT500" si="2119">IF(AS500&gt;=36,"GRAVE", IF(AS500&lt;=10, "LEVE", "MODERADO"))</f>
        <v>MODERADO</v>
      </c>
      <c r="AU500" s="366" t="s">
        <v>2342</v>
      </c>
      <c r="AV500" s="366">
        <v>15</v>
      </c>
      <c r="AW500" s="275" t="s">
        <v>93</v>
      </c>
      <c r="AX500" s="275" t="s">
        <v>2330</v>
      </c>
      <c r="AY500" s="159">
        <v>45291</v>
      </c>
      <c r="AZ500" s="159"/>
      <c r="BA500" s="164" t="s">
        <v>2331</v>
      </c>
      <c r="XAO500" s="314"/>
      <c r="XAP500" s="314"/>
      <c r="XAQ500" s="263"/>
      <c r="XAR500" s="312"/>
      <c r="XAS500" s="263"/>
      <c r="XAT500" s="314"/>
      <c r="XAU500" s="314"/>
      <c r="XAV500" s="314"/>
      <c r="XAW500" s="315"/>
      <c r="XAX500" s="314"/>
      <c r="XAY500" s="314"/>
      <c r="XAZ500" s="314"/>
      <c r="XBA500" s="314"/>
      <c r="XBB500" s="314"/>
      <c r="XBC500" s="314"/>
      <c r="XBD500" s="281"/>
      <c r="XBE500" s="316"/>
      <c r="XBF500" s="317"/>
      <c r="XBG500" s="314"/>
      <c r="XBH500" s="314"/>
      <c r="XBI500" s="314"/>
      <c r="XBJ500" s="314"/>
      <c r="XBK500" s="263"/>
      <c r="XBL500" s="312"/>
      <c r="XBM500" s="263"/>
      <c r="XBN500" s="314"/>
      <c r="XBO500" s="314"/>
      <c r="XBP500" s="314"/>
      <c r="XBQ500" s="315"/>
      <c r="XBR500" s="314"/>
      <c r="XBS500" s="314"/>
      <c r="XBT500" s="314"/>
      <c r="XBU500" s="314"/>
      <c r="XBV500" s="314"/>
      <c r="XBW500" s="281"/>
      <c r="XBX500" s="317"/>
      <c r="XBY500" s="314"/>
      <c r="XBZ500" s="314"/>
      <c r="XCA500" s="318"/>
      <c r="XCB500" s="312"/>
      <c r="XCC500" s="314"/>
      <c r="XCD500" s="314"/>
      <c r="XCE500" s="263"/>
      <c r="XCF500" s="312"/>
      <c r="XCG500" s="263"/>
      <c r="XCH500" s="314"/>
      <c r="XCI500" s="314"/>
      <c r="XCJ500" s="314"/>
      <c r="XCK500" s="315"/>
      <c r="XCL500" s="314"/>
      <c r="XCM500" s="314"/>
      <c r="XCN500" s="314"/>
      <c r="XCO500" s="314"/>
      <c r="XCP500" s="314"/>
      <c r="XCQ500" s="317"/>
      <c r="XCR500" s="314"/>
      <c r="XCS500" s="318"/>
      <c r="XCT500" s="286"/>
      <c r="XCW500" s="314"/>
      <c r="XCX500" s="314"/>
      <c r="XCY500" s="263"/>
      <c r="XCZ500" s="312"/>
      <c r="XDA500" s="263"/>
      <c r="XDB500" s="314"/>
      <c r="XDC500" s="314"/>
      <c r="XDD500" s="314"/>
      <c r="XDE500" s="315"/>
      <c r="XDF500" s="314"/>
      <c r="XDG500" s="314"/>
      <c r="XDH500" s="314"/>
      <c r="XDI500" s="314"/>
      <c r="XDJ500" s="314"/>
      <c r="XDK500" s="314"/>
      <c r="XDL500" s="286"/>
      <c r="XDQ500" s="314"/>
      <c r="XDR500" s="314"/>
      <c r="XDS500" s="263"/>
      <c r="XDT500" s="312"/>
      <c r="XDU500" s="263"/>
      <c r="XDV500" s="314"/>
      <c r="XDW500" s="314"/>
      <c r="XDX500" s="314"/>
      <c r="XDY500" s="315"/>
      <c r="XDZ500" s="314"/>
      <c r="XEA500" s="314"/>
      <c r="XEB500" s="314"/>
      <c r="XEC500" s="314"/>
      <c r="XED500" s="314"/>
      <c r="XEE500" s="286"/>
      <c r="XEK500" s="314"/>
      <c r="XEL500" s="314"/>
      <c r="XEM500" s="263"/>
      <c r="XEN500" s="312"/>
      <c r="XEO500" s="263"/>
      <c r="XEP500" s="314"/>
      <c r="XEQ500" s="314"/>
      <c r="XER500" s="314"/>
      <c r="XES500" s="315"/>
      <c r="XET500" s="314"/>
      <c r="XEU500" s="314"/>
      <c r="XEV500" s="314"/>
      <c r="XEW500" s="314"/>
      <c r="XEX500" s="314"/>
    </row>
    <row r="501" spans="1:53 16265:16378" ht="40.5" hidden="1" customHeight="1" x14ac:dyDescent="0.2">
      <c r="A501" s="362"/>
      <c r="B501" s="363"/>
      <c r="C501" s="356"/>
      <c r="D501" s="359"/>
      <c r="E501" s="356"/>
      <c r="F501" s="364"/>
      <c r="G501" s="275"/>
      <c r="H501" s="275"/>
      <c r="I501" s="162"/>
      <c r="J501" s="364"/>
      <c r="K501" s="364"/>
      <c r="L501" s="364"/>
      <c r="M501" s="275" t="s">
        <v>2326</v>
      </c>
      <c r="N501" s="364"/>
      <c r="O501" s="365"/>
      <c r="P501" s="364"/>
      <c r="Q501" s="365"/>
      <c r="R501" s="365"/>
      <c r="S501" s="162"/>
      <c r="T501" s="334">
        <f t="shared" si="1947"/>
        <v>0</v>
      </c>
      <c r="U501" s="356"/>
      <c r="V501" s="356"/>
      <c r="W501" s="275"/>
      <c r="X501" s="364"/>
      <c r="Y501" s="368"/>
      <c r="Z501" s="335">
        <f t="shared" si="1948"/>
        <v>0</v>
      </c>
      <c r="AA501" s="275"/>
      <c r="AB501" s="275"/>
      <c r="AC501" s="368"/>
      <c r="AD501" s="356"/>
      <c r="AE501" s="336">
        <f t="shared" si="1949"/>
        <v>0</v>
      </c>
      <c r="AF501" s="275"/>
      <c r="AG501" s="275"/>
      <c r="AH501" s="368"/>
      <c r="AI501" s="356"/>
      <c r="AJ501" s="336">
        <f t="shared" si="1950"/>
        <v>0</v>
      </c>
      <c r="AK501" s="275"/>
      <c r="AL501" s="275"/>
      <c r="AM501" s="368"/>
      <c r="AN501" s="356"/>
      <c r="AO501" s="336">
        <f t="shared" si="1951"/>
        <v>0</v>
      </c>
      <c r="AP501" s="275"/>
      <c r="AQ501" s="356"/>
      <c r="AR501" s="356"/>
      <c r="AS501" s="357"/>
      <c r="AT501" s="358"/>
      <c r="AU501" s="366"/>
      <c r="AV501" s="366"/>
      <c r="AW501" s="275"/>
      <c r="AX501" s="275"/>
      <c r="AY501" s="159"/>
      <c r="AZ501" s="159"/>
      <c r="BA501" s="344"/>
      <c r="XAO501" s="314"/>
      <c r="XAP501" s="314"/>
      <c r="XAQ501" s="263"/>
      <c r="XAR501" s="312"/>
      <c r="XAS501" s="263"/>
      <c r="XAT501" s="314"/>
      <c r="XAU501" s="314"/>
      <c r="XAV501" s="314"/>
      <c r="XAW501" s="315"/>
      <c r="XAX501" s="314"/>
      <c r="XAY501" s="314"/>
      <c r="XAZ501" s="314"/>
      <c r="XBA501" s="314"/>
      <c r="XBB501" s="314"/>
      <c r="XBC501" s="314"/>
      <c r="XBD501" s="281"/>
      <c r="XBE501" s="316"/>
      <c r="XBF501" s="317"/>
      <c r="XBG501" s="314"/>
      <c r="XBH501" s="314"/>
      <c r="XBI501" s="314"/>
      <c r="XBJ501" s="314"/>
      <c r="XBK501" s="263"/>
      <c r="XBL501" s="312"/>
      <c r="XBM501" s="263"/>
      <c r="XBN501" s="314"/>
      <c r="XBO501" s="314"/>
      <c r="XBP501" s="314"/>
      <c r="XBQ501" s="315"/>
      <c r="XBR501" s="314"/>
      <c r="XBS501" s="314"/>
      <c r="XBT501" s="314"/>
      <c r="XBU501" s="314"/>
      <c r="XBV501" s="314"/>
      <c r="XBW501" s="281"/>
      <c r="XBX501" s="317"/>
      <c r="XBY501" s="314"/>
      <c r="XBZ501" s="314"/>
      <c r="XCA501" s="318"/>
      <c r="XCB501" s="312"/>
      <c r="XCC501" s="314"/>
      <c r="XCD501" s="314"/>
      <c r="XCE501" s="263"/>
      <c r="XCF501" s="312"/>
      <c r="XCG501" s="263"/>
      <c r="XCH501" s="314"/>
      <c r="XCI501" s="314"/>
      <c r="XCJ501" s="314"/>
      <c r="XCK501" s="315"/>
      <c r="XCL501" s="314"/>
      <c r="XCM501" s="314"/>
      <c r="XCN501" s="314"/>
      <c r="XCO501" s="314"/>
      <c r="XCP501" s="314"/>
      <c r="XCQ501" s="317"/>
      <c r="XCR501" s="314"/>
      <c r="XCS501" s="318"/>
      <c r="XCT501" s="286"/>
      <c r="XCW501" s="314"/>
      <c r="XCX501" s="314"/>
      <c r="XCY501" s="263"/>
      <c r="XCZ501" s="312"/>
      <c r="XDA501" s="263"/>
      <c r="XDB501" s="314"/>
      <c r="XDC501" s="314"/>
      <c r="XDD501" s="314"/>
      <c r="XDE501" s="315"/>
      <c r="XDF501" s="314"/>
      <c r="XDG501" s="314"/>
      <c r="XDH501" s="314"/>
      <c r="XDI501" s="314"/>
      <c r="XDJ501" s="314"/>
      <c r="XDK501" s="314"/>
      <c r="XDL501" s="286"/>
      <c r="XDQ501" s="314"/>
      <c r="XDR501" s="314"/>
      <c r="XDS501" s="263"/>
      <c r="XDT501" s="312"/>
      <c r="XDU501" s="263"/>
      <c r="XDV501" s="314"/>
      <c r="XDW501" s="314"/>
      <c r="XDX501" s="314"/>
      <c r="XDY501" s="315"/>
      <c r="XDZ501" s="314"/>
      <c r="XEA501" s="314"/>
      <c r="XEB501" s="314"/>
      <c r="XEC501" s="314"/>
      <c r="XED501" s="314"/>
      <c r="XEE501" s="286"/>
      <c r="XEK501" s="314"/>
      <c r="XEL501" s="314"/>
      <c r="XEM501" s="263"/>
      <c r="XEN501" s="312"/>
      <c r="XEO501" s="263"/>
      <c r="XEP501" s="314"/>
      <c r="XEQ501" s="314"/>
      <c r="XER501" s="314"/>
      <c r="XES501" s="315"/>
      <c r="XET501" s="314"/>
      <c r="XEU501" s="314"/>
      <c r="XEV501" s="314"/>
      <c r="XEW501" s="314"/>
      <c r="XEX501" s="314"/>
    </row>
    <row r="502" spans="1:53 16265:16378" ht="40.5" hidden="1" customHeight="1" x14ac:dyDescent="0.2">
      <c r="A502" s="362"/>
      <c r="B502" s="363"/>
      <c r="C502" s="356"/>
      <c r="D502" s="359"/>
      <c r="E502" s="356"/>
      <c r="F502" s="364"/>
      <c r="G502" s="275"/>
      <c r="H502" s="275"/>
      <c r="I502" s="162"/>
      <c r="J502" s="364"/>
      <c r="K502" s="364"/>
      <c r="L502" s="364"/>
      <c r="M502" s="275" t="s">
        <v>2343</v>
      </c>
      <c r="N502" s="364"/>
      <c r="O502" s="365"/>
      <c r="P502" s="364"/>
      <c r="Q502" s="365"/>
      <c r="R502" s="365"/>
      <c r="S502" s="162"/>
      <c r="T502" s="334">
        <f t="shared" si="1947"/>
        <v>0</v>
      </c>
      <c r="U502" s="356"/>
      <c r="V502" s="356"/>
      <c r="W502" s="275"/>
      <c r="X502" s="364"/>
      <c r="Y502" s="368"/>
      <c r="Z502" s="335">
        <f t="shared" si="1948"/>
        <v>0</v>
      </c>
      <c r="AA502" s="275"/>
      <c r="AB502" s="275"/>
      <c r="AC502" s="368"/>
      <c r="AD502" s="356"/>
      <c r="AE502" s="336">
        <f t="shared" si="1949"/>
        <v>0</v>
      </c>
      <c r="AF502" s="275"/>
      <c r="AG502" s="275"/>
      <c r="AH502" s="368"/>
      <c r="AI502" s="356"/>
      <c r="AJ502" s="336">
        <f t="shared" si="1950"/>
        <v>0</v>
      </c>
      <c r="AK502" s="275"/>
      <c r="AL502" s="275"/>
      <c r="AM502" s="368"/>
      <c r="AN502" s="356"/>
      <c r="AO502" s="336">
        <f t="shared" si="1951"/>
        <v>0</v>
      </c>
      <c r="AP502" s="275"/>
      <c r="AQ502" s="356"/>
      <c r="AR502" s="356"/>
      <c r="AS502" s="357"/>
      <c r="AT502" s="358"/>
      <c r="AU502" s="366"/>
      <c r="AV502" s="366"/>
      <c r="AW502" s="275"/>
      <c r="AX502" s="275"/>
      <c r="AY502" s="159"/>
      <c r="AZ502" s="159"/>
      <c r="BA502" s="344"/>
      <c r="XAO502" s="314"/>
      <c r="XAP502" s="314"/>
      <c r="XAQ502" s="263"/>
      <c r="XAR502" s="312"/>
      <c r="XAS502" s="263"/>
      <c r="XAT502" s="314"/>
      <c r="XAU502" s="314"/>
      <c r="XAV502" s="314"/>
      <c r="XAW502" s="315"/>
      <c r="XAX502" s="314"/>
      <c r="XAY502" s="314"/>
      <c r="XAZ502" s="314"/>
      <c r="XBA502" s="314"/>
      <c r="XBB502" s="314"/>
      <c r="XBC502" s="314"/>
      <c r="XBD502" s="281"/>
      <c r="XBE502" s="316"/>
      <c r="XBF502" s="317"/>
      <c r="XBG502" s="314"/>
      <c r="XBH502" s="314"/>
      <c r="XBI502" s="314"/>
      <c r="XBJ502" s="314"/>
      <c r="XBK502" s="263"/>
      <c r="XBL502" s="312"/>
      <c r="XBM502" s="263"/>
      <c r="XBN502" s="314"/>
      <c r="XBO502" s="314"/>
      <c r="XBP502" s="314"/>
      <c r="XBQ502" s="315"/>
      <c r="XBR502" s="314"/>
      <c r="XBS502" s="314"/>
      <c r="XBT502" s="314"/>
      <c r="XBU502" s="314"/>
      <c r="XBV502" s="314"/>
      <c r="XBW502" s="281"/>
      <c r="XBX502" s="317"/>
      <c r="XBY502" s="314"/>
      <c r="XBZ502" s="314"/>
      <c r="XCA502" s="318"/>
      <c r="XCB502" s="312"/>
      <c r="XCC502" s="314"/>
      <c r="XCD502" s="314"/>
      <c r="XCE502" s="263"/>
      <c r="XCF502" s="312"/>
      <c r="XCG502" s="263"/>
      <c r="XCH502" s="314"/>
      <c r="XCI502" s="314"/>
      <c r="XCJ502" s="314"/>
      <c r="XCK502" s="315"/>
      <c r="XCL502" s="314"/>
      <c r="XCM502" s="314"/>
      <c r="XCN502" s="314"/>
      <c r="XCO502" s="314"/>
      <c r="XCP502" s="314"/>
      <c r="XCQ502" s="317"/>
      <c r="XCR502" s="314"/>
      <c r="XCS502" s="318"/>
      <c r="XCT502" s="286"/>
      <c r="XCW502" s="314"/>
      <c r="XCX502" s="314"/>
      <c r="XCY502" s="263"/>
      <c r="XCZ502" s="312"/>
      <c r="XDA502" s="263"/>
      <c r="XDB502" s="314"/>
      <c r="XDC502" s="314"/>
      <c r="XDD502" s="314"/>
      <c r="XDE502" s="315"/>
      <c r="XDF502" s="314"/>
      <c r="XDG502" s="314"/>
      <c r="XDH502" s="314"/>
      <c r="XDI502" s="314"/>
      <c r="XDJ502" s="314"/>
      <c r="XDK502" s="314"/>
      <c r="XDL502" s="286"/>
      <c r="XDQ502" s="314"/>
      <c r="XDR502" s="314"/>
      <c r="XDS502" s="263"/>
      <c r="XDT502" s="312"/>
      <c r="XDU502" s="263"/>
      <c r="XDV502" s="314"/>
      <c r="XDW502" s="314"/>
      <c r="XDX502" s="314"/>
      <c r="XDY502" s="315"/>
      <c r="XDZ502" s="314"/>
      <c r="XEA502" s="314"/>
      <c r="XEB502" s="314"/>
      <c r="XEC502" s="314"/>
      <c r="XED502" s="314"/>
      <c r="XEE502" s="286"/>
      <c r="XEK502" s="314"/>
      <c r="XEL502" s="314"/>
      <c r="XEM502" s="263"/>
      <c r="XEN502" s="312"/>
      <c r="XEO502" s="263"/>
      <c r="XEP502" s="314"/>
      <c r="XEQ502" s="314"/>
      <c r="XER502" s="314"/>
      <c r="XES502" s="315"/>
      <c r="XET502" s="314"/>
      <c r="XEU502" s="314"/>
      <c r="XEV502" s="314"/>
      <c r="XEW502" s="314"/>
      <c r="XEX502" s="314"/>
    </row>
    <row r="503" spans="1:53 16265:16378" ht="40.5" customHeight="1" x14ac:dyDescent="0.2">
      <c r="A503" s="362">
        <v>165</v>
      </c>
      <c r="B503" s="363" t="s">
        <v>163</v>
      </c>
      <c r="C503" s="356" t="str">
        <f t="shared" si="2048"/>
        <v>MARIA TERESA VELEZ ANGEL</v>
      </c>
      <c r="D503" s="359" t="s">
        <v>166</v>
      </c>
      <c r="E503" s="356" t="str">
        <f>IF(D503=$D$740,$E$740,IF(D503=$D$741,$E$741,IF(D503=$D$742,$E$742,IF(D503=$D$743,$E$743,IF(D503=$D$744,$E$744,IF(D503=$D$745,$E$745,IF(D503=$D$746,$E$746,IF(D503=$D$747,$E$747,IF(D503=$D$748,$E$748,IF(D503=$D$749,$E$749,IF(D503=VICERRECTORÍA_ACADÉMICA_,$BF$740,IF(D503=_VICERRECTORÍA_INVESTIGACIONES_INNOVACIÓN_Y_EXTENSIÓN_,$BF$741,IF(D503=PLANEACIÓN_,$BF$742,IF(D503=VICERRECTORÍA_ADMINISTRATIVA_FINANCIERA_,$BF$743,IF(D503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3" s="364" t="s">
        <v>276</v>
      </c>
      <c r="G503" s="275" t="s">
        <v>271</v>
      </c>
      <c r="H503" s="275" t="s">
        <v>37</v>
      </c>
      <c r="I503" s="163" t="s">
        <v>2344</v>
      </c>
      <c r="J503" s="364" t="s">
        <v>110</v>
      </c>
      <c r="K503" s="363" t="s">
        <v>2345</v>
      </c>
      <c r="L503" s="363" t="s">
        <v>2346</v>
      </c>
      <c r="M503" s="363" t="s">
        <v>2347</v>
      </c>
      <c r="N503" s="364" t="s">
        <v>150</v>
      </c>
      <c r="O503" s="365">
        <f t="shared" ref="O503" si="2120">IF(N503="ALTA",5,IF(N503="MEDIO ALTA",4,IF(N503="MEDIA",3,IF(N503="MEDIO BAJA",2,IF(N503="BAJA",1,0)))))</f>
        <v>4</v>
      </c>
      <c r="P503" s="364" t="s">
        <v>142</v>
      </c>
      <c r="Q503" s="365">
        <f t="shared" si="2108"/>
        <v>1</v>
      </c>
      <c r="R503" s="365">
        <f>Q503*O503</f>
        <v>4</v>
      </c>
      <c r="S503" s="162" t="s">
        <v>327</v>
      </c>
      <c r="T503" s="334">
        <f t="shared" si="1947"/>
        <v>1</v>
      </c>
      <c r="U503" s="356">
        <f t="shared" si="1902"/>
        <v>1</v>
      </c>
      <c r="V503" s="356">
        <f t="shared" ref="V503" si="2121">U503*0.6</f>
        <v>0.6</v>
      </c>
      <c r="W503" s="275" t="s">
        <v>2348</v>
      </c>
      <c r="X503" s="364">
        <f>IF(S503="No_existen",5*$X$10,Y503*$X$10)</f>
        <v>0.2</v>
      </c>
      <c r="Y503" s="368">
        <f t="shared" ref="Y503" si="2122">ROUND(AVERAGEIF(Z503:Z505,"&gt;0"),0)</f>
        <v>4</v>
      </c>
      <c r="Z503" s="335">
        <f t="shared" si="1948"/>
        <v>4</v>
      </c>
      <c r="AA503" s="275" t="s">
        <v>330</v>
      </c>
      <c r="AB503" s="275"/>
      <c r="AC503" s="368">
        <f t="shared" ref="AC503" si="2123">IF(S503="No_existen",5*$AC$10,AD503*$AC$10)</f>
        <v>0.15</v>
      </c>
      <c r="AD503" s="356">
        <f t="shared" ref="AD503" si="2124">ROUND(AVERAGEIF(AE503:AE505,"&gt;0"),0)</f>
        <v>1</v>
      </c>
      <c r="AE503" s="336">
        <f t="shared" si="1949"/>
        <v>1</v>
      </c>
      <c r="AF503" s="275" t="s">
        <v>307</v>
      </c>
      <c r="AG503" s="275" t="s">
        <v>2349</v>
      </c>
      <c r="AH503" s="368">
        <f t="shared" ref="AH503" si="2125">IF(S503="No_existen",5*$AH$10,AI503*$AH$10)</f>
        <v>0.1</v>
      </c>
      <c r="AI503" s="356">
        <f t="shared" ref="AI503" si="2126">ROUND(AVERAGEIF(AJ503:AJ505,"&gt;0"),0)</f>
        <v>1</v>
      </c>
      <c r="AJ503" s="336">
        <f t="shared" si="1950"/>
        <v>1</v>
      </c>
      <c r="AK503" s="275" t="s">
        <v>304</v>
      </c>
      <c r="AL503" s="275" t="s">
        <v>319</v>
      </c>
      <c r="AM503" s="368">
        <f t="shared" ref="AM503" si="2127">IF(S503="No_existen",5*$AM$10,AN503*$AM$10)</f>
        <v>0.1</v>
      </c>
      <c r="AN503" s="356">
        <f t="shared" ref="AN503" si="2128">ROUND(AVERAGEIF(AO503:AO505,"&gt;0"),0)</f>
        <v>1</v>
      </c>
      <c r="AO503" s="336">
        <f t="shared" si="1951"/>
        <v>1</v>
      </c>
      <c r="AP503" s="275" t="s">
        <v>592</v>
      </c>
      <c r="AQ503" s="356">
        <f t="shared" si="2103"/>
        <v>2</v>
      </c>
      <c r="AR503" s="356" t="str">
        <f t="shared" ref="AR503" si="2129">IF(AQ503&lt;1.5,"FUERTE",IF(AND(AQ503&gt;=1.5,AQ503&lt;2.5),"ACEPTABLE",IF(AQ503&gt;=5,"INEXISTENTE","DÉBIL")))</f>
        <v>ACEPTABLE</v>
      </c>
      <c r="AS503" s="357">
        <f t="shared" ref="AS503" si="2130">IF(R503=0,0,ROUND((R503*AQ503),0))</f>
        <v>8</v>
      </c>
      <c r="AT503" s="358" t="str">
        <f t="shared" ref="AT503" si="2131">IF(AS503&gt;=36,"GRAVE", IF(AS503&lt;=10, "LEVE", "MODERADO"))</f>
        <v>LEVE</v>
      </c>
      <c r="AU503" s="366" t="s">
        <v>2350</v>
      </c>
      <c r="AV503" s="366">
        <v>0</v>
      </c>
      <c r="AW503" s="275" t="s">
        <v>90</v>
      </c>
      <c r="AX503" s="275"/>
      <c r="AY503" s="159"/>
      <c r="AZ503" s="159"/>
      <c r="BA503" s="344"/>
      <c r="XAO503" s="314"/>
      <c r="XAP503" s="314"/>
      <c r="XAQ503" s="263"/>
      <c r="XAR503" s="312"/>
      <c r="XAS503" s="263"/>
      <c r="XAT503" s="314"/>
      <c r="XAU503" s="314"/>
      <c r="XAV503" s="314"/>
      <c r="XAW503" s="315"/>
      <c r="XAX503" s="314"/>
      <c r="XAY503" s="314"/>
      <c r="XAZ503" s="314"/>
      <c r="XBA503" s="314"/>
      <c r="XBB503" s="314"/>
      <c r="XBC503" s="314"/>
      <c r="XBD503" s="281"/>
      <c r="XBE503" s="316"/>
      <c r="XBF503" s="317"/>
      <c r="XBG503" s="314"/>
      <c r="XBH503" s="314"/>
      <c r="XBI503" s="314"/>
      <c r="XBJ503" s="314"/>
      <c r="XBK503" s="263"/>
      <c r="XBL503" s="312"/>
      <c r="XBM503" s="263"/>
      <c r="XBN503" s="314"/>
      <c r="XBO503" s="314"/>
      <c r="XBP503" s="314"/>
      <c r="XBQ503" s="315"/>
      <c r="XBR503" s="314"/>
      <c r="XBS503" s="314"/>
      <c r="XBT503" s="314"/>
      <c r="XBU503" s="314"/>
      <c r="XBV503" s="314"/>
      <c r="XBW503" s="281"/>
      <c r="XBX503" s="317"/>
      <c r="XBY503" s="314"/>
      <c r="XBZ503" s="314"/>
      <c r="XCA503" s="318"/>
      <c r="XCB503" s="312"/>
      <c r="XCC503" s="314"/>
      <c r="XCD503" s="314"/>
      <c r="XCE503" s="263"/>
      <c r="XCF503" s="312"/>
      <c r="XCG503" s="263"/>
      <c r="XCH503" s="314"/>
      <c r="XCI503" s="314"/>
      <c r="XCJ503" s="314"/>
      <c r="XCK503" s="315"/>
      <c r="XCL503" s="314"/>
      <c r="XCM503" s="314"/>
      <c r="XCN503" s="314"/>
      <c r="XCO503" s="314"/>
      <c r="XCP503" s="314"/>
      <c r="XCQ503" s="317"/>
      <c r="XCR503" s="314"/>
      <c r="XCS503" s="318"/>
      <c r="XCT503" s="286"/>
      <c r="XCW503" s="314"/>
      <c r="XCX503" s="314"/>
      <c r="XCY503" s="263"/>
      <c r="XCZ503" s="312"/>
      <c r="XDA503" s="263"/>
      <c r="XDB503" s="314"/>
      <c r="XDC503" s="314"/>
      <c r="XDD503" s="314"/>
      <c r="XDE503" s="315"/>
      <c r="XDF503" s="314"/>
      <c r="XDG503" s="314"/>
      <c r="XDH503" s="314"/>
      <c r="XDI503" s="314"/>
      <c r="XDJ503" s="314"/>
      <c r="XDK503" s="314"/>
      <c r="XDL503" s="286"/>
      <c r="XDQ503" s="314"/>
      <c r="XDR503" s="314"/>
      <c r="XDS503" s="263"/>
      <c r="XDT503" s="312"/>
      <c r="XDU503" s="263"/>
      <c r="XDV503" s="314"/>
      <c r="XDW503" s="314"/>
      <c r="XDX503" s="314"/>
      <c r="XDY503" s="315"/>
      <c r="XDZ503" s="314"/>
      <c r="XEA503" s="314"/>
      <c r="XEB503" s="314"/>
      <c r="XEC503" s="314"/>
      <c r="XED503" s="314"/>
      <c r="XEE503" s="286"/>
      <c r="XEK503" s="314"/>
      <c r="XEL503" s="314"/>
      <c r="XEM503" s="263"/>
      <c r="XEN503" s="312"/>
      <c r="XEO503" s="263"/>
      <c r="XEP503" s="314"/>
      <c r="XEQ503" s="314"/>
      <c r="XER503" s="314"/>
      <c r="XES503" s="315"/>
      <c r="XET503" s="314"/>
      <c r="XEU503" s="314"/>
      <c r="XEV503" s="314"/>
      <c r="XEW503" s="314"/>
      <c r="XEX503" s="314"/>
    </row>
    <row r="504" spans="1:53 16265:16378" ht="40.5" hidden="1" customHeight="1" x14ac:dyDescent="0.2">
      <c r="A504" s="362"/>
      <c r="B504" s="363"/>
      <c r="C504" s="356"/>
      <c r="D504" s="359"/>
      <c r="E504" s="356"/>
      <c r="F504" s="364"/>
      <c r="G504" s="275" t="s">
        <v>272</v>
      </c>
      <c r="H504" s="275" t="s">
        <v>41</v>
      </c>
      <c r="I504" s="163" t="s">
        <v>2351</v>
      </c>
      <c r="J504" s="364"/>
      <c r="K504" s="363"/>
      <c r="L504" s="363"/>
      <c r="M504" s="363"/>
      <c r="N504" s="364"/>
      <c r="O504" s="365"/>
      <c r="P504" s="364"/>
      <c r="Q504" s="365"/>
      <c r="R504" s="365"/>
      <c r="S504" s="162"/>
      <c r="T504" s="334">
        <f t="shared" si="1947"/>
        <v>0</v>
      </c>
      <c r="U504" s="356"/>
      <c r="V504" s="356"/>
      <c r="W504" s="275"/>
      <c r="X504" s="364"/>
      <c r="Y504" s="368"/>
      <c r="Z504" s="335">
        <f t="shared" si="1948"/>
        <v>0</v>
      </c>
      <c r="AA504" s="275"/>
      <c r="AB504" s="275"/>
      <c r="AC504" s="368"/>
      <c r="AD504" s="356"/>
      <c r="AE504" s="336">
        <f t="shared" si="1949"/>
        <v>0</v>
      </c>
      <c r="AF504" s="275"/>
      <c r="AG504" s="275"/>
      <c r="AH504" s="368"/>
      <c r="AI504" s="356"/>
      <c r="AJ504" s="336">
        <f t="shared" si="1950"/>
        <v>0</v>
      </c>
      <c r="AK504" s="275"/>
      <c r="AL504" s="275"/>
      <c r="AM504" s="368"/>
      <c r="AN504" s="356"/>
      <c r="AO504" s="336">
        <f t="shared" si="1951"/>
        <v>0</v>
      </c>
      <c r="AP504" s="275"/>
      <c r="AQ504" s="356"/>
      <c r="AR504" s="356"/>
      <c r="AS504" s="357"/>
      <c r="AT504" s="358"/>
      <c r="AU504" s="366"/>
      <c r="AV504" s="366"/>
      <c r="AW504" s="275" t="s">
        <v>90</v>
      </c>
      <c r="AX504" s="275"/>
      <c r="AY504" s="159"/>
      <c r="AZ504" s="159"/>
      <c r="BA504" s="344"/>
      <c r="XAO504" s="314"/>
      <c r="XAP504" s="314"/>
      <c r="XAQ504" s="263"/>
      <c r="XAR504" s="312"/>
      <c r="XAS504" s="263"/>
      <c r="XAT504" s="314"/>
      <c r="XAU504" s="314"/>
      <c r="XAV504" s="314"/>
      <c r="XAW504" s="315"/>
      <c r="XAX504" s="314"/>
      <c r="XAY504" s="314"/>
      <c r="XAZ504" s="314"/>
      <c r="XBA504" s="314"/>
      <c r="XBB504" s="314"/>
      <c r="XBC504" s="314"/>
      <c r="XBD504" s="281"/>
      <c r="XBE504" s="316"/>
      <c r="XBF504" s="317"/>
      <c r="XBG504" s="314"/>
      <c r="XBH504" s="314"/>
      <c r="XBI504" s="314"/>
      <c r="XBJ504" s="314"/>
      <c r="XBK504" s="263"/>
      <c r="XBL504" s="312"/>
      <c r="XBM504" s="263"/>
      <c r="XBN504" s="314"/>
      <c r="XBO504" s="314"/>
      <c r="XBP504" s="314"/>
      <c r="XBQ504" s="315"/>
      <c r="XBR504" s="314"/>
      <c r="XBS504" s="314"/>
      <c r="XBT504" s="314"/>
      <c r="XBU504" s="314"/>
      <c r="XBV504" s="314"/>
      <c r="XBW504" s="281"/>
      <c r="XBX504" s="317"/>
      <c r="XBY504" s="314"/>
      <c r="XBZ504" s="314"/>
      <c r="XCA504" s="318"/>
      <c r="XCB504" s="312"/>
      <c r="XCC504" s="314"/>
      <c r="XCD504" s="314"/>
      <c r="XCE504" s="263"/>
      <c r="XCF504" s="312"/>
      <c r="XCG504" s="263"/>
      <c r="XCH504" s="314"/>
      <c r="XCI504" s="314"/>
      <c r="XCJ504" s="314"/>
      <c r="XCK504" s="315"/>
      <c r="XCL504" s="314"/>
      <c r="XCM504" s="314"/>
      <c r="XCN504" s="314"/>
      <c r="XCO504" s="314"/>
      <c r="XCP504" s="314"/>
      <c r="XCQ504" s="317"/>
      <c r="XCR504" s="314"/>
      <c r="XCS504" s="318"/>
      <c r="XCT504" s="286"/>
      <c r="XCW504" s="314"/>
      <c r="XCX504" s="314"/>
      <c r="XCY504" s="263"/>
      <c r="XCZ504" s="312"/>
      <c r="XDA504" s="263"/>
      <c r="XDB504" s="314"/>
      <c r="XDC504" s="314"/>
      <c r="XDD504" s="314"/>
      <c r="XDE504" s="315"/>
      <c r="XDF504" s="314"/>
      <c r="XDG504" s="314"/>
      <c r="XDH504" s="314"/>
      <c r="XDI504" s="314"/>
      <c r="XDJ504" s="314"/>
      <c r="XDK504" s="314"/>
      <c r="XDL504" s="286"/>
      <c r="XDQ504" s="314"/>
      <c r="XDR504" s="314"/>
      <c r="XDS504" s="263"/>
      <c r="XDT504" s="312"/>
      <c r="XDU504" s="263"/>
      <c r="XDV504" s="314"/>
      <c r="XDW504" s="314"/>
      <c r="XDX504" s="314"/>
      <c r="XDY504" s="315"/>
      <c r="XDZ504" s="314"/>
      <c r="XEA504" s="314"/>
      <c r="XEB504" s="314"/>
      <c r="XEC504" s="314"/>
      <c r="XED504" s="314"/>
      <c r="XEE504" s="286"/>
      <c r="XEK504" s="314"/>
      <c r="XEL504" s="314"/>
      <c r="XEM504" s="263"/>
      <c r="XEN504" s="312"/>
      <c r="XEO504" s="263"/>
      <c r="XEP504" s="314"/>
      <c r="XEQ504" s="314"/>
      <c r="XER504" s="314"/>
      <c r="XES504" s="315"/>
      <c r="XET504" s="314"/>
      <c r="XEU504" s="314"/>
      <c r="XEV504" s="314"/>
      <c r="XEW504" s="314"/>
      <c r="XEX504" s="314"/>
    </row>
    <row r="505" spans="1:53 16265:16378" ht="40.5" hidden="1" customHeight="1" x14ac:dyDescent="0.2">
      <c r="A505" s="362"/>
      <c r="B505" s="363"/>
      <c r="C505" s="356"/>
      <c r="D505" s="359"/>
      <c r="E505" s="356"/>
      <c r="F505" s="364"/>
      <c r="G505" s="275"/>
      <c r="H505" s="275"/>
      <c r="I505" s="275"/>
      <c r="J505" s="364"/>
      <c r="K505" s="363"/>
      <c r="L505" s="363"/>
      <c r="M505" s="363"/>
      <c r="N505" s="364"/>
      <c r="O505" s="365"/>
      <c r="P505" s="364"/>
      <c r="Q505" s="365"/>
      <c r="R505" s="365"/>
      <c r="S505" s="162"/>
      <c r="T505" s="334">
        <f t="shared" si="1947"/>
        <v>0</v>
      </c>
      <c r="U505" s="356"/>
      <c r="V505" s="356"/>
      <c r="W505" s="275"/>
      <c r="X505" s="364"/>
      <c r="Y505" s="368"/>
      <c r="Z505" s="335">
        <f t="shared" si="1948"/>
        <v>0</v>
      </c>
      <c r="AA505" s="275"/>
      <c r="AB505" s="275"/>
      <c r="AC505" s="368"/>
      <c r="AD505" s="356"/>
      <c r="AE505" s="336">
        <f t="shared" si="1949"/>
        <v>0</v>
      </c>
      <c r="AF505" s="275"/>
      <c r="AG505" s="275"/>
      <c r="AH505" s="368"/>
      <c r="AI505" s="356"/>
      <c r="AJ505" s="336">
        <f t="shared" si="1950"/>
        <v>0</v>
      </c>
      <c r="AK505" s="275"/>
      <c r="AL505" s="275"/>
      <c r="AM505" s="368"/>
      <c r="AN505" s="356"/>
      <c r="AO505" s="336">
        <f t="shared" si="1951"/>
        <v>0</v>
      </c>
      <c r="AP505" s="275"/>
      <c r="AQ505" s="356"/>
      <c r="AR505" s="356"/>
      <c r="AS505" s="357"/>
      <c r="AT505" s="358"/>
      <c r="AU505" s="366"/>
      <c r="AV505" s="366"/>
      <c r="AW505" s="275" t="s">
        <v>90</v>
      </c>
      <c r="AX505" s="275"/>
      <c r="AY505" s="159"/>
      <c r="AZ505" s="159"/>
      <c r="BA505" s="344"/>
      <c r="XAO505" s="314"/>
      <c r="XAP505" s="314"/>
      <c r="XAQ505" s="263"/>
      <c r="XAR505" s="312"/>
      <c r="XAS505" s="263"/>
      <c r="XAT505" s="314"/>
      <c r="XAU505" s="314"/>
      <c r="XAV505" s="314"/>
      <c r="XAW505" s="315"/>
      <c r="XAX505" s="314"/>
      <c r="XAY505" s="314"/>
      <c r="XAZ505" s="314"/>
      <c r="XBA505" s="314"/>
      <c r="XBB505" s="314"/>
      <c r="XBC505" s="314"/>
      <c r="XBD505" s="281"/>
      <c r="XBE505" s="316"/>
      <c r="XBF505" s="317"/>
      <c r="XBG505" s="314"/>
      <c r="XBH505" s="314"/>
      <c r="XBI505" s="314"/>
      <c r="XBJ505" s="314"/>
      <c r="XBK505" s="263"/>
      <c r="XBL505" s="312"/>
      <c r="XBM505" s="263"/>
      <c r="XBN505" s="314"/>
      <c r="XBO505" s="314"/>
      <c r="XBP505" s="314"/>
      <c r="XBQ505" s="315"/>
      <c r="XBR505" s="314"/>
      <c r="XBS505" s="314"/>
      <c r="XBT505" s="314"/>
      <c r="XBU505" s="314"/>
      <c r="XBV505" s="314"/>
      <c r="XBW505" s="281"/>
      <c r="XBX505" s="317"/>
      <c r="XBY505" s="314"/>
      <c r="XBZ505" s="314"/>
      <c r="XCA505" s="318"/>
      <c r="XCB505" s="312"/>
      <c r="XCC505" s="314"/>
      <c r="XCD505" s="314"/>
      <c r="XCE505" s="263"/>
      <c r="XCF505" s="312"/>
      <c r="XCG505" s="263"/>
      <c r="XCH505" s="314"/>
      <c r="XCI505" s="314"/>
      <c r="XCJ505" s="314"/>
      <c r="XCK505" s="315"/>
      <c r="XCL505" s="314"/>
      <c r="XCM505" s="314"/>
      <c r="XCN505" s="314"/>
      <c r="XCO505" s="314"/>
      <c r="XCP505" s="314"/>
      <c r="XCQ505" s="317"/>
      <c r="XCR505" s="314"/>
      <c r="XCS505" s="318"/>
      <c r="XCT505" s="286"/>
      <c r="XCW505" s="314"/>
      <c r="XCX505" s="314"/>
      <c r="XCY505" s="263"/>
      <c r="XCZ505" s="312"/>
      <c r="XDA505" s="263"/>
      <c r="XDB505" s="314"/>
      <c r="XDC505" s="314"/>
      <c r="XDD505" s="314"/>
      <c r="XDE505" s="315"/>
      <c r="XDF505" s="314"/>
      <c r="XDG505" s="314"/>
      <c r="XDH505" s="314"/>
      <c r="XDI505" s="314"/>
      <c r="XDJ505" s="314"/>
      <c r="XDK505" s="314"/>
      <c r="XDL505" s="286"/>
      <c r="XDQ505" s="314"/>
      <c r="XDR505" s="314"/>
      <c r="XDS505" s="263"/>
      <c r="XDT505" s="312"/>
      <c r="XDU505" s="263"/>
      <c r="XDV505" s="314"/>
      <c r="XDW505" s="314"/>
      <c r="XDX505" s="314"/>
      <c r="XDY505" s="315"/>
      <c r="XDZ505" s="314"/>
      <c r="XEA505" s="314"/>
      <c r="XEB505" s="314"/>
      <c r="XEC505" s="314"/>
      <c r="XED505" s="314"/>
      <c r="XEE505" s="286"/>
      <c r="XEK505" s="314"/>
      <c r="XEL505" s="314"/>
      <c r="XEM505" s="263"/>
      <c r="XEN505" s="312"/>
      <c r="XEO505" s="263"/>
      <c r="XEP505" s="314"/>
      <c r="XEQ505" s="314"/>
      <c r="XER505" s="314"/>
      <c r="XES505" s="315"/>
      <c r="XET505" s="314"/>
      <c r="XEU505" s="314"/>
      <c r="XEV505" s="314"/>
      <c r="XEW505" s="314"/>
      <c r="XEX505" s="314"/>
    </row>
    <row r="506" spans="1:53 16265:16378" ht="40.5" customHeight="1" x14ac:dyDescent="0.2">
      <c r="A506" s="362">
        <v>166</v>
      </c>
      <c r="B506" s="363" t="s">
        <v>163</v>
      </c>
      <c r="C506" s="356" t="str">
        <f t="shared" si="2048"/>
        <v>MARIA TERESA VELEZ ANGEL</v>
      </c>
      <c r="D506" s="359" t="s">
        <v>166</v>
      </c>
      <c r="E506" s="356" t="str">
        <f>IF(D506=$D$740,$E$740,IF(D506=$D$741,$E$741,IF(D506=$D$742,$E$742,IF(D506=$D$743,$E$743,IF(D506=$D$744,$E$744,IF(D506=$D$745,$E$745,IF(D506=$D$746,$E$746,IF(D506=$D$747,$E$747,IF(D506=$D$748,$E$748,IF(D506=$D$749,$E$749,IF(D506=VICERRECTORÍA_ACADÉMICA_,$BF$740,IF(D506=_VICERRECTORÍA_INVESTIGACIONES_INNOVACIÓN_Y_EXTENSIÓN_,$BF$741,IF(D506=PLANEACIÓN_,$BF$742,IF(D506=VICERRECTORÍA_ADMINISTRATIVA_FINANCIERA_,$BF$743,IF(D506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6" s="364" t="s">
        <v>276</v>
      </c>
      <c r="G506" s="275" t="s">
        <v>271</v>
      </c>
      <c r="H506" s="275" t="s">
        <v>37</v>
      </c>
      <c r="I506" s="275" t="s">
        <v>2352</v>
      </c>
      <c r="J506" s="364" t="s">
        <v>110</v>
      </c>
      <c r="K506" s="364" t="s">
        <v>2353</v>
      </c>
      <c r="L506" s="364" t="s">
        <v>2354</v>
      </c>
      <c r="M506" s="364" t="s">
        <v>2347</v>
      </c>
      <c r="N506" s="364" t="s">
        <v>149</v>
      </c>
      <c r="O506" s="365">
        <f t="shared" ref="O506" si="2132">IF(N506="ALTA",5,IF(N506="MEDIO ALTA",4,IF(N506="MEDIA",3,IF(N506="MEDIO BAJA",2,IF(N506="BAJA",1,0)))))</f>
        <v>5</v>
      </c>
      <c r="P506" s="364" t="s">
        <v>142</v>
      </c>
      <c r="Q506" s="365">
        <f t="shared" si="2108"/>
        <v>1</v>
      </c>
      <c r="R506" s="365">
        <f>Q506*O506</f>
        <v>5</v>
      </c>
      <c r="S506" s="162" t="s">
        <v>327</v>
      </c>
      <c r="T506" s="334">
        <f t="shared" si="1947"/>
        <v>1</v>
      </c>
      <c r="U506" s="356">
        <f t="shared" si="1902"/>
        <v>1</v>
      </c>
      <c r="V506" s="356">
        <f t="shared" ref="V506" si="2133">U506*0.6</f>
        <v>0.6</v>
      </c>
      <c r="W506" s="275" t="s">
        <v>2355</v>
      </c>
      <c r="X506" s="364">
        <f>IF(S506="No_existen",5*$X$10,Y506*$X$10)</f>
        <v>0.2</v>
      </c>
      <c r="Y506" s="368">
        <f t="shared" ref="Y506" si="2134">ROUND(AVERAGEIF(Z506:Z508,"&gt;0"),0)</f>
        <v>4</v>
      </c>
      <c r="Z506" s="335">
        <f t="shared" si="1948"/>
        <v>4</v>
      </c>
      <c r="AA506" s="275" t="s">
        <v>330</v>
      </c>
      <c r="AB506" s="275"/>
      <c r="AC506" s="368">
        <f t="shared" ref="AC506" si="2135">IF(S506="No_existen",5*$AC$10,AD506*$AC$10)</f>
        <v>0.15</v>
      </c>
      <c r="AD506" s="356">
        <f t="shared" ref="AD506" si="2136">ROUND(AVERAGEIF(AE506:AE508,"&gt;0"),0)</f>
        <v>1</v>
      </c>
      <c r="AE506" s="336">
        <f t="shared" si="1949"/>
        <v>1</v>
      </c>
      <c r="AF506" s="275" t="s">
        <v>307</v>
      </c>
      <c r="AG506" s="275" t="s">
        <v>2349</v>
      </c>
      <c r="AH506" s="368">
        <f t="shared" ref="AH506" si="2137">IF(S506="No_existen",5*$AH$10,AI506*$AH$10)</f>
        <v>0.1</v>
      </c>
      <c r="AI506" s="356">
        <f t="shared" ref="AI506" si="2138">ROUND(AVERAGEIF(AJ506:AJ508,"&gt;0"),0)</f>
        <v>1</v>
      </c>
      <c r="AJ506" s="336">
        <f t="shared" si="1950"/>
        <v>1</v>
      </c>
      <c r="AK506" s="275" t="s">
        <v>304</v>
      </c>
      <c r="AL506" s="275" t="s">
        <v>319</v>
      </c>
      <c r="AM506" s="368">
        <f t="shared" ref="AM506" si="2139">IF(S506="No_existen",5*$AM$10,AN506*$AM$10)</f>
        <v>0.1</v>
      </c>
      <c r="AN506" s="356">
        <f t="shared" ref="AN506" si="2140">ROUND(AVERAGEIF(AO506:AO508,"&gt;0"),0)</f>
        <v>1</v>
      </c>
      <c r="AO506" s="336">
        <f t="shared" si="1951"/>
        <v>1</v>
      </c>
      <c r="AP506" s="275" t="s">
        <v>592</v>
      </c>
      <c r="AQ506" s="356">
        <f t="shared" si="2103"/>
        <v>2</v>
      </c>
      <c r="AR506" s="356" t="str">
        <f t="shared" ref="AR506" si="2141">IF(AQ506&lt;1.5,"FUERTE",IF(AND(AQ506&gt;=1.5,AQ506&lt;2.5),"ACEPTABLE",IF(AQ506&gt;=5,"INEXISTENTE","DÉBIL")))</f>
        <v>ACEPTABLE</v>
      </c>
      <c r="AS506" s="357">
        <f t="shared" ref="AS506" si="2142">IF(R506=0,0,ROUND((R506*AQ506),0))</f>
        <v>10</v>
      </c>
      <c r="AT506" s="358" t="str">
        <f t="shared" ref="AT506" si="2143">IF(AS506&gt;=36,"GRAVE", IF(AS506&lt;=10, "LEVE", "MODERADO"))</f>
        <v>LEVE</v>
      </c>
      <c r="AU506" s="366" t="s">
        <v>2356</v>
      </c>
      <c r="AV506" s="366">
        <v>0</v>
      </c>
      <c r="AW506" s="275" t="s">
        <v>90</v>
      </c>
      <c r="AX506" s="275"/>
      <c r="AY506" s="159"/>
      <c r="AZ506" s="159"/>
      <c r="BA506" s="344"/>
      <c r="XAO506" s="314"/>
      <c r="XAP506" s="314"/>
      <c r="XAQ506" s="263"/>
      <c r="XAR506" s="312"/>
      <c r="XAS506" s="263"/>
      <c r="XAT506" s="314"/>
      <c r="XAU506" s="314"/>
      <c r="XAV506" s="314"/>
      <c r="XAW506" s="315"/>
      <c r="XAX506" s="314"/>
      <c r="XAY506" s="314"/>
      <c r="XAZ506" s="314"/>
      <c r="XBA506" s="314"/>
      <c r="XBB506" s="314"/>
      <c r="XBC506" s="314"/>
      <c r="XBD506" s="281"/>
      <c r="XBE506" s="316"/>
      <c r="XBF506" s="317"/>
      <c r="XBG506" s="314"/>
      <c r="XBH506" s="314"/>
      <c r="XBI506" s="314"/>
      <c r="XBJ506" s="314"/>
      <c r="XBK506" s="263"/>
      <c r="XBL506" s="312"/>
      <c r="XBM506" s="263"/>
      <c r="XBN506" s="314"/>
      <c r="XBO506" s="314"/>
      <c r="XBP506" s="314"/>
      <c r="XBQ506" s="315"/>
      <c r="XBR506" s="314"/>
      <c r="XBS506" s="314"/>
      <c r="XBT506" s="314"/>
      <c r="XBU506" s="314"/>
      <c r="XBV506" s="314"/>
      <c r="XBW506" s="281"/>
      <c r="XBX506" s="317"/>
      <c r="XBY506" s="314"/>
      <c r="XBZ506" s="314"/>
      <c r="XCA506" s="318"/>
      <c r="XCB506" s="312"/>
      <c r="XCC506" s="314"/>
      <c r="XCD506" s="314"/>
      <c r="XCE506" s="263"/>
      <c r="XCF506" s="312"/>
      <c r="XCG506" s="263"/>
      <c r="XCH506" s="314"/>
      <c r="XCI506" s="314"/>
      <c r="XCJ506" s="314"/>
      <c r="XCK506" s="315"/>
      <c r="XCL506" s="314"/>
      <c r="XCM506" s="314"/>
      <c r="XCN506" s="314"/>
      <c r="XCO506" s="314"/>
      <c r="XCP506" s="314"/>
      <c r="XCQ506" s="317"/>
      <c r="XCR506" s="314"/>
      <c r="XCS506" s="318"/>
      <c r="XCT506" s="286"/>
      <c r="XCW506" s="314"/>
      <c r="XCX506" s="314"/>
      <c r="XCY506" s="263"/>
      <c r="XCZ506" s="312"/>
      <c r="XDA506" s="263"/>
      <c r="XDB506" s="314"/>
      <c r="XDC506" s="314"/>
      <c r="XDD506" s="314"/>
      <c r="XDE506" s="315"/>
      <c r="XDF506" s="314"/>
      <c r="XDG506" s="314"/>
      <c r="XDH506" s="314"/>
      <c r="XDI506" s="314"/>
      <c r="XDJ506" s="314"/>
      <c r="XDK506" s="314"/>
      <c r="XDL506" s="286"/>
      <c r="XDQ506" s="314"/>
      <c r="XDR506" s="314"/>
      <c r="XDS506" s="263"/>
      <c r="XDT506" s="312"/>
      <c r="XDU506" s="263"/>
      <c r="XDV506" s="314"/>
      <c r="XDW506" s="314"/>
      <c r="XDX506" s="314"/>
      <c r="XDY506" s="315"/>
      <c r="XDZ506" s="314"/>
      <c r="XEA506" s="314"/>
      <c r="XEB506" s="314"/>
      <c r="XEC506" s="314"/>
      <c r="XED506" s="314"/>
      <c r="XEE506" s="286"/>
      <c r="XEK506" s="314"/>
      <c r="XEL506" s="314"/>
      <c r="XEM506" s="263"/>
      <c r="XEN506" s="312"/>
      <c r="XEO506" s="263"/>
      <c r="XEP506" s="314"/>
      <c r="XEQ506" s="314"/>
      <c r="XER506" s="314"/>
      <c r="XES506" s="315"/>
      <c r="XET506" s="314"/>
      <c r="XEU506" s="314"/>
      <c r="XEV506" s="314"/>
      <c r="XEW506" s="314"/>
      <c r="XEX506" s="314"/>
    </row>
    <row r="507" spans="1:53 16265:16378" ht="40.5" hidden="1" customHeight="1" x14ac:dyDescent="0.2">
      <c r="A507" s="362"/>
      <c r="B507" s="363"/>
      <c r="C507" s="356"/>
      <c r="D507" s="359"/>
      <c r="E507" s="356"/>
      <c r="F507" s="364"/>
      <c r="G507" s="275" t="s">
        <v>272</v>
      </c>
      <c r="H507" s="275" t="s">
        <v>41</v>
      </c>
      <c r="I507" s="275" t="s">
        <v>2351</v>
      </c>
      <c r="J507" s="364"/>
      <c r="K507" s="364"/>
      <c r="L507" s="364"/>
      <c r="M507" s="364"/>
      <c r="N507" s="364"/>
      <c r="O507" s="365"/>
      <c r="P507" s="364"/>
      <c r="Q507" s="365"/>
      <c r="R507" s="365"/>
      <c r="S507" s="162" t="s">
        <v>327</v>
      </c>
      <c r="T507" s="334">
        <f t="shared" si="1947"/>
        <v>1</v>
      </c>
      <c r="U507" s="356"/>
      <c r="V507" s="356"/>
      <c r="W507" s="275" t="s">
        <v>2348</v>
      </c>
      <c r="X507" s="364"/>
      <c r="Y507" s="368"/>
      <c r="Z507" s="335">
        <f t="shared" si="1948"/>
        <v>4</v>
      </c>
      <c r="AA507" s="275" t="s">
        <v>330</v>
      </c>
      <c r="AB507" s="275"/>
      <c r="AC507" s="368"/>
      <c r="AD507" s="356"/>
      <c r="AE507" s="336">
        <f t="shared" si="1949"/>
        <v>1</v>
      </c>
      <c r="AF507" s="275" t="s">
        <v>307</v>
      </c>
      <c r="AG507" s="275" t="s">
        <v>2349</v>
      </c>
      <c r="AH507" s="368"/>
      <c r="AI507" s="356"/>
      <c r="AJ507" s="336">
        <f t="shared" si="1950"/>
        <v>1</v>
      </c>
      <c r="AK507" s="275" t="s">
        <v>304</v>
      </c>
      <c r="AL507" s="275" t="s">
        <v>319</v>
      </c>
      <c r="AM507" s="368"/>
      <c r="AN507" s="356"/>
      <c r="AO507" s="336">
        <f t="shared" si="1951"/>
        <v>1</v>
      </c>
      <c r="AP507" s="275" t="s">
        <v>592</v>
      </c>
      <c r="AQ507" s="356"/>
      <c r="AR507" s="356"/>
      <c r="AS507" s="357"/>
      <c r="AT507" s="358"/>
      <c r="AU507" s="366"/>
      <c r="AV507" s="366"/>
      <c r="AW507" s="275" t="s">
        <v>90</v>
      </c>
      <c r="AX507" s="275"/>
      <c r="AY507" s="159"/>
      <c r="AZ507" s="159"/>
      <c r="BA507" s="344"/>
      <c r="XAO507" s="314"/>
      <c r="XAP507" s="314"/>
      <c r="XAQ507" s="263"/>
      <c r="XAR507" s="312"/>
      <c r="XAS507" s="263"/>
      <c r="XAT507" s="314"/>
      <c r="XAU507" s="314"/>
      <c r="XAV507" s="314"/>
      <c r="XAW507" s="315"/>
      <c r="XAX507" s="314"/>
      <c r="XAY507" s="314"/>
      <c r="XAZ507" s="314"/>
      <c r="XBA507" s="314"/>
      <c r="XBB507" s="314"/>
      <c r="XBC507" s="314"/>
      <c r="XBD507" s="281"/>
      <c r="XBE507" s="316"/>
      <c r="XBF507" s="317"/>
      <c r="XBG507" s="314"/>
      <c r="XBH507" s="314"/>
      <c r="XBI507" s="314"/>
      <c r="XBJ507" s="314"/>
      <c r="XBK507" s="263"/>
      <c r="XBL507" s="312"/>
      <c r="XBM507" s="263"/>
      <c r="XBN507" s="314"/>
      <c r="XBO507" s="314"/>
      <c r="XBP507" s="314"/>
      <c r="XBQ507" s="315"/>
      <c r="XBR507" s="314"/>
      <c r="XBS507" s="314"/>
      <c r="XBT507" s="314"/>
      <c r="XBU507" s="314"/>
      <c r="XBV507" s="314"/>
      <c r="XBW507" s="281"/>
      <c r="XBX507" s="317"/>
      <c r="XBY507" s="314"/>
      <c r="XBZ507" s="314"/>
      <c r="XCA507" s="318"/>
      <c r="XCB507" s="312"/>
      <c r="XCC507" s="314"/>
      <c r="XCD507" s="314"/>
      <c r="XCE507" s="263"/>
      <c r="XCF507" s="312"/>
      <c r="XCG507" s="263"/>
      <c r="XCH507" s="314"/>
      <c r="XCI507" s="314"/>
      <c r="XCJ507" s="314"/>
      <c r="XCK507" s="315"/>
      <c r="XCL507" s="314"/>
      <c r="XCM507" s="314"/>
      <c r="XCN507" s="314"/>
      <c r="XCO507" s="314"/>
      <c r="XCP507" s="314"/>
      <c r="XCQ507" s="317"/>
      <c r="XCR507" s="314"/>
      <c r="XCS507" s="318"/>
      <c r="XCT507" s="286"/>
      <c r="XCW507" s="314"/>
      <c r="XCX507" s="314"/>
      <c r="XCY507" s="263"/>
      <c r="XCZ507" s="312"/>
      <c r="XDA507" s="263"/>
      <c r="XDB507" s="314"/>
      <c r="XDC507" s="314"/>
      <c r="XDD507" s="314"/>
      <c r="XDE507" s="315"/>
      <c r="XDF507" s="314"/>
      <c r="XDG507" s="314"/>
      <c r="XDH507" s="314"/>
      <c r="XDI507" s="314"/>
      <c r="XDJ507" s="314"/>
      <c r="XDK507" s="314"/>
      <c r="XDL507" s="286"/>
      <c r="XDQ507" s="314"/>
      <c r="XDR507" s="314"/>
      <c r="XDS507" s="263"/>
      <c r="XDT507" s="312"/>
      <c r="XDU507" s="263"/>
      <c r="XDV507" s="314"/>
      <c r="XDW507" s="314"/>
      <c r="XDX507" s="314"/>
      <c r="XDY507" s="315"/>
      <c r="XDZ507" s="314"/>
      <c r="XEA507" s="314"/>
      <c r="XEB507" s="314"/>
      <c r="XEC507" s="314"/>
      <c r="XED507" s="314"/>
      <c r="XEE507" s="286"/>
      <c r="XEK507" s="314"/>
      <c r="XEL507" s="314"/>
      <c r="XEM507" s="263"/>
      <c r="XEN507" s="312"/>
      <c r="XEO507" s="263"/>
      <c r="XEP507" s="314"/>
      <c r="XEQ507" s="314"/>
      <c r="XER507" s="314"/>
      <c r="XES507" s="315"/>
      <c r="XET507" s="314"/>
      <c r="XEU507" s="314"/>
      <c r="XEV507" s="314"/>
      <c r="XEW507" s="314"/>
      <c r="XEX507" s="314"/>
    </row>
    <row r="508" spans="1:53 16265:16378" ht="40.5" hidden="1" customHeight="1" x14ac:dyDescent="0.2">
      <c r="A508" s="362"/>
      <c r="B508" s="363"/>
      <c r="C508" s="356"/>
      <c r="D508" s="359"/>
      <c r="E508" s="356"/>
      <c r="F508" s="364"/>
      <c r="G508" s="275"/>
      <c r="H508" s="275"/>
      <c r="I508" s="161"/>
      <c r="J508" s="364"/>
      <c r="K508" s="364"/>
      <c r="L508" s="364"/>
      <c r="M508" s="364"/>
      <c r="N508" s="364"/>
      <c r="O508" s="365"/>
      <c r="P508" s="364"/>
      <c r="Q508" s="365"/>
      <c r="R508" s="365"/>
      <c r="S508" s="162"/>
      <c r="T508" s="334">
        <f t="shared" si="1947"/>
        <v>0</v>
      </c>
      <c r="U508" s="356"/>
      <c r="V508" s="356"/>
      <c r="W508" s="275"/>
      <c r="X508" s="364"/>
      <c r="Y508" s="368"/>
      <c r="Z508" s="335">
        <f t="shared" si="1948"/>
        <v>0</v>
      </c>
      <c r="AA508" s="275"/>
      <c r="AB508" s="275"/>
      <c r="AC508" s="368"/>
      <c r="AD508" s="356"/>
      <c r="AE508" s="336">
        <f t="shared" si="1949"/>
        <v>0</v>
      </c>
      <c r="AF508" s="275"/>
      <c r="AG508" s="275"/>
      <c r="AH508" s="368"/>
      <c r="AI508" s="356"/>
      <c r="AJ508" s="336">
        <f t="shared" si="1950"/>
        <v>0</v>
      </c>
      <c r="AK508" s="275"/>
      <c r="AL508" s="275"/>
      <c r="AM508" s="368"/>
      <c r="AN508" s="356"/>
      <c r="AO508" s="336">
        <f t="shared" si="1951"/>
        <v>0</v>
      </c>
      <c r="AP508" s="275"/>
      <c r="AQ508" s="356"/>
      <c r="AR508" s="356"/>
      <c r="AS508" s="357"/>
      <c r="AT508" s="358"/>
      <c r="AU508" s="366"/>
      <c r="AV508" s="366"/>
      <c r="AW508" s="275" t="s">
        <v>90</v>
      </c>
      <c r="AX508" s="275"/>
      <c r="AY508" s="159"/>
      <c r="AZ508" s="159"/>
      <c r="BA508" s="344"/>
      <c r="XAO508" s="314"/>
      <c r="XAP508" s="314"/>
      <c r="XAQ508" s="263"/>
      <c r="XAR508" s="312"/>
      <c r="XAS508" s="263"/>
      <c r="XAT508" s="314"/>
      <c r="XAU508" s="314"/>
      <c r="XAV508" s="314"/>
      <c r="XAW508" s="315"/>
      <c r="XAX508" s="314"/>
      <c r="XAY508" s="314"/>
      <c r="XAZ508" s="314"/>
      <c r="XBA508" s="314"/>
      <c r="XBB508" s="314"/>
      <c r="XBC508" s="314"/>
      <c r="XBD508" s="281"/>
      <c r="XBE508" s="316"/>
      <c r="XBF508" s="317"/>
      <c r="XBG508" s="314"/>
      <c r="XBH508" s="314"/>
      <c r="XBI508" s="314"/>
      <c r="XBJ508" s="314"/>
      <c r="XBK508" s="263"/>
      <c r="XBL508" s="312"/>
      <c r="XBM508" s="263"/>
      <c r="XBN508" s="314"/>
      <c r="XBO508" s="314"/>
      <c r="XBP508" s="314"/>
      <c r="XBQ508" s="315"/>
      <c r="XBR508" s="314"/>
      <c r="XBS508" s="314"/>
      <c r="XBT508" s="314"/>
      <c r="XBU508" s="314"/>
      <c r="XBV508" s="314"/>
      <c r="XBW508" s="281"/>
      <c r="XBX508" s="317"/>
      <c r="XBY508" s="314"/>
      <c r="XBZ508" s="314"/>
      <c r="XCA508" s="318"/>
      <c r="XCB508" s="312"/>
      <c r="XCC508" s="314"/>
      <c r="XCD508" s="314"/>
      <c r="XCE508" s="263"/>
      <c r="XCF508" s="312"/>
      <c r="XCG508" s="263"/>
      <c r="XCH508" s="314"/>
      <c r="XCI508" s="314"/>
      <c r="XCJ508" s="314"/>
      <c r="XCK508" s="315"/>
      <c r="XCL508" s="314"/>
      <c r="XCM508" s="314"/>
      <c r="XCN508" s="314"/>
      <c r="XCO508" s="314"/>
      <c r="XCP508" s="314"/>
      <c r="XCQ508" s="317"/>
      <c r="XCR508" s="314"/>
      <c r="XCS508" s="318"/>
      <c r="XCT508" s="286"/>
      <c r="XCW508" s="314"/>
      <c r="XCX508" s="314"/>
      <c r="XCY508" s="263"/>
      <c r="XCZ508" s="312"/>
      <c r="XDA508" s="263"/>
      <c r="XDB508" s="314"/>
      <c r="XDC508" s="314"/>
      <c r="XDD508" s="314"/>
      <c r="XDE508" s="315"/>
      <c r="XDF508" s="314"/>
      <c r="XDG508" s="314"/>
      <c r="XDH508" s="314"/>
      <c r="XDI508" s="314"/>
      <c r="XDJ508" s="314"/>
      <c r="XDK508" s="314"/>
      <c r="XDL508" s="286"/>
      <c r="XDQ508" s="314"/>
      <c r="XDR508" s="314"/>
      <c r="XDS508" s="263"/>
      <c r="XDT508" s="312"/>
      <c r="XDU508" s="263"/>
      <c r="XDV508" s="314"/>
      <c r="XDW508" s="314"/>
      <c r="XDX508" s="314"/>
      <c r="XDY508" s="315"/>
      <c r="XDZ508" s="314"/>
      <c r="XEA508" s="314"/>
      <c r="XEB508" s="314"/>
      <c r="XEC508" s="314"/>
      <c r="XED508" s="314"/>
      <c r="XEE508" s="286"/>
      <c r="XEK508" s="314"/>
      <c r="XEL508" s="314"/>
      <c r="XEM508" s="263"/>
      <c r="XEN508" s="312"/>
      <c r="XEO508" s="263"/>
      <c r="XEP508" s="314"/>
      <c r="XEQ508" s="314"/>
      <c r="XER508" s="314"/>
      <c r="XES508" s="315"/>
      <c r="XET508" s="314"/>
      <c r="XEU508" s="314"/>
      <c r="XEV508" s="314"/>
      <c r="XEW508" s="314"/>
      <c r="XEX508" s="314"/>
    </row>
    <row r="509" spans="1:53 16265:16378" ht="62.25" hidden="1" customHeight="1" x14ac:dyDescent="0.2">
      <c r="A509" s="362">
        <v>167</v>
      </c>
      <c r="B509" s="363" t="s">
        <v>164</v>
      </c>
      <c r="C509" s="356" t="str">
        <f t="shared" si="2048"/>
        <v>FRANCISCO ANTORIO URIBE GOMEZ</v>
      </c>
      <c r="D509" s="359" t="s">
        <v>167</v>
      </c>
      <c r="E509" s="356" t="str">
        <f>IF(D509=$D$740,$E$740,IF(D509=$D$741,$E$741,IF(D509=$D$742,$E$742,IF(D509=$D$743,$E$743,IF(D509=$D$744,$E$744,IF(D509=$D$745,$E$745,IF(D509=$D$746,$E$746,IF(D509=$D$747,$E$747,IF(D509=$D$748,$E$748,IF(D509=$D$749,$E$749,IF(D509=VICERRECTORÍA_ACADÉMICA_,$BF$740,IF(D509=_VICERRECTORÍA_INVESTIGACIONES_INNOVACIÓN_Y_EXTENSIÓN_,$BF$741,IF(D509=PLANEACIÓN_,$BF$742,IF(D509=VICERRECTORÍA_ADMINISTRATIVA_FINANCIERA_,$BF$743,IF(D509=VICERRECTORÍA_RESPONSABILIDAD_SOCIAL_Y_BIENESTAR_UNIVERSITARIO_PDI,$BF$744)))))))))))))))</f>
        <v>Orientar el desarrollo de la Universidad mediante el direccionamiento estratégico y visión compartida de la comunidad universitaria, a fin de lograr los objetivos misionales.</v>
      </c>
      <c r="F509" s="364" t="s">
        <v>276</v>
      </c>
      <c r="G509" s="275" t="s">
        <v>271</v>
      </c>
      <c r="H509" s="275" t="s">
        <v>37</v>
      </c>
      <c r="I509" s="161" t="s">
        <v>2361</v>
      </c>
      <c r="J509" s="364" t="s">
        <v>112</v>
      </c>
      <c r="K509" s="364" t="s">
        <v>2362</v>
      </c>
      <c r="L509" s="364" t="s">
        <v>2363</v>
      </c>
      <c r="M509" s="364" t="s">
        <v>2364</v>
      </c>
      <c r="N509" s="364" t="s">
        <v>151</v>
      </c>
      <c r="O509" s="365">
        <f>IF(N509="ALTA",5,IF(N509="MEDIO ALTA",4,IF(N509="MEDIA",3,IF(N509="MEDIO BAJA",2,IF(N509="BAJA",1,0)))))</f>
        <v>2</v>
      </c>
      <c r="P509" s="364" t="s">
        <v>144</v>
      </c>
      <c r="Q509" s="365">
        <f>IF(P509="ALTO",5,IF(P509="MEDIO ALTO",4,IF(P509="MEDIO",3,IF(P509="MEDIO BAJO",2,IF(P509="BAJO",1,0)))))</f>
        <v>4</v>
      </c>
      <c r="R509" s="365">
        <f>Q509*O509</f>
        <v>8</v>
      </c>
      <c r="S509" s="162" t="s">
        <v>327</v>
      </c>
      <c r="T509" s="334">
        <f t="shared" si="1947"/>
        <v>1</v>
      </c>
      <c r="U509" s="356">
        <f t="shared" si="1902"/>
        <v>1</v>
      </c>
      <c r="V509" s="356">
        <f t="shared" ref="V509" si="2144">U509*0.6</f>
        <v>0.6</v>
      </c>
      <c r="W509" s="275" t="s">
        <v>2365</v>
      </c>
      <c r="X509" s="364">
        <f>IF(S509="No_existen",5*$X$10,Y509*$X$10)</f>
        <v>0.1</v>
      </c>
      <c r="Y509" s="368">
        <f t="shared" ref="Y509" si="2145">ROUND(AVERAGEIF(Z509:Z511,"&gt;0"),0)</f>
        <v>2</v>
      </c>
      <c r="Z509" s="335">
        <f t="shared" si="1948"/>
        <v>2</v>
      </c>
      <c r="AA509" s="275" t="s">
        <v>331</v>
      </c>
      <c r="AB509" s="275"/>
      <c r="AC509" s="368">
        <f t="shared" ref="AC509" si="2146">IF(S509="No_existen",5*$AC$10,AD509*$AC$10)</f>
        <v>0.15</v>
      </c>
      <c r="AD509" s="356">
        <f t="shared" ref="AD509" si="2147">ROUND(AVERAGEIF(AE509:AE511,"&gt;0"),0)</f>
        <v>1</v>
      </c>
      <c r="AE509" s="336">
        <f t="shared" si="1949"/>
        <v>1</v>
      </c>
      <c r="AF509" s="275" t="s">
        <v>307</v>
      </c>
      <c r="AG509" s="275" t="s">
        <v>2366</v>
      </c>
      <c r="AH509" s="368">
        <f t="shared" ref="AH509" si="2148">IF(S509="No_existen",5*$AH$10,AI509*$AH$10)</f>
        <v>0.1</v>
      </c>
      <c r="AI509" s="356">
        <f t="shared" ref="AI509" si="2149">ROUND(AVERAGEIF(AJ509:AJ511,"&gt;0"),0)</f>
        <v>1</v>
      </c>
      <c r="AJ509" s="336">
        <f t="shared" si="1950"/>
        <v>1</v>
      </c>
      <c r="AK509" s="275" t="s">
        <v>304</v>
      </c>
      <c r="AL509" s="275" t="s">
        <v>462</v>
      </c>
      <c r="AM509" s="368">
        <f t="shared" ref="AM509" si="2150">IF(S509="No_existen",5*$AM$10,AN509*$AM$10)</f>
        <v>0.1</v>
      </c>
      <c r="AN509" s="356">
        <f t="shared" ref="AN509" si="2151">ROUND(AVERAGEIF(AO509:AO511,"&gt;0"),0)</f>
        <v>1</v>
      </c>
      <c r="AO509" s="336">
        <f t="shared" si="1951"/>
        <v>1</v>
      </c>
      <c r="AP509" s="275" t="s">
        <v>592</v>
      </c>
      <c r="AQ509" s="356">
        <f t="shared" si="2103"/>
        <v>1</v>
      </c>
      <c r="AR509" s="356" t="str">
        <f t="shared" ref="AR509" si="2152">IF(AQ509&lt;1.5,"FUERTE",IF(AND(AQ509&gt;=1.5,AQ509&lt;2.5),"ACEPTABLE",IF(AQ509&gt;=5,"INEXISTENTE","DÉBIL")))</f>
        <v>FUERTE</v>
      </c>
      <c r="AS509" s="357">
        <f t="shared" ref="AS509" si="2153">IF(R509=0,0,ROUND((R509*AQ509),0))</f>
        <v>8</v>
      </c>
      <c r="AT509" s="358" t="str">
        <f t="shared" ref="AT509" si="2154">IF(AS509&gt;=36,"GRAVE", IF(AS509&lt;=10, "LEVE", "MODERADO"))</f>
        <v>LEVE</v>
      </c>
      <c r="AU509" s="363" t="s">
        <v>2367</v>
      </c>
      <c r="AV509" s="369">
        <v>0.98899999999999999</v>
      </c>
      <c r="AW509" s="275" t="s">
        <v>90</v>
      </c>
      <c r="AX509" s="275"/>
      <c r="AY509" s="159"/>
      <c r="AZ509" s="159"/>
      <c r="BA509" s="344"/>
      <c r="XAO509" s="314"/>
      <c r="XAP509" s="314"/>
      <c r="XAQ509" s="263"/>
      <c r="XAR509" s="312"/>
      <c r="XAS509" s="263"/>
      <c r="XAT509" s="314"/>
      <c r="XAU509" s="314"/>
      <c r="XAV509" s="314"/>
      <c r="XAW509" s="315"/>
      <c r="XAX509" s="314"/>
      <c r="XAY509" s="314"/>
      <c r="XAZ509" s="314"/>
      <c r="XBA509" s="314"/>
      <c r="XBB509" s="314"/>
      <c r="XBC509" s="314"/>
      <c r="XBD509" s="281"/>
      <c r="XBE509" s="316"/>
      <c r="XBF509" s="317"/>
      <c r="XBG509" s="314"/>
      <c r="XBH509" s="314"/>
      <c r="XBI509" s="314"/>
      <c r="XBJ509" s="314"/>
      <c r="XBK509" s="263"/>
      <c r="XBL509" s="312"/>
      <c r="XBM509" s="263"/>
      <c r="XBN509" s="314"/>
      <c r="XBO509" s="314"/>
      <c r="XBP509" s="314"/>
      <c r="XBQ509" s="315"/>
      <c r="XBR509" s="314"/>
      <c r="XBS509" s="314"/>
      <c r="XBT509" s="314"/>
      <c r="XBU509" s="314"/>
      <c r="XBV509" s="314"/>
      <c r="XBW509" s="281"/>
      <c r="XBX509" s="317"/>
      <c r="XBY509" s="314"/>
      <c r="XBZ509" s="314"/>
      <c r="XCA509" s="318"/>
      <c r="XCB509" s="312"/>
      <c r="XCC509" s="314"/>
      <c r="XCD509" s="314"/>
      <c r="XCE509" s="263"/>
      <c r="XCF509" s="312"/>
      <c r="XCG509" s="263"/>
      <c r="XCH509" s="314"/>
      <c r="XCI509" s="314"/>
      <c r="XCJ509" s="314"/>
      <c r="XCK509" s="315"/>
      <c r="XCL509" s="314"/>
      <c r="XCM509" s="314"/>
      <c r="XCN509" s="314"/>
      <c r="XCO509" s="314"/>
      <c r="XCP509" s="314"/>
      <c r="XCQ509" s="317"/>
      <c r="XCR509" s="314"/>
      <c r="XCS509" s="318"/>
      <c r="XCT509" s="286"/>
      <c r="XCW509" s="314"/>
      <c r="XCX509" s="314"/>
      <c r="XCY509" s="263"/>
      <c r="XCZ509" s="312"/>
      <c r="XDA509" s="263"/>
      <c r="XDB509" s="314"/>
      <c r="XDC509" s="314"/>
      <c r="XDD509" s="314"/>
      <c r="XDE509" s="315"/>
      <c r="XDF509" s="314"/>
      <c r="XDG509" s="314"/>
      <c r="XDH509" s="314"/>
      <c r="XDI509" s="314"/>
      <c r="XDJ509" s="314"/>
      <c r="XDK509" s="314"/>
      <c r="XDL509" s="286"/>
      <c r="XDQ509" s="314"/>
      <c r="XDR509" s="314"/>
      <c r="XDS509" s="263"/>
      <c r="XDT509" s="312"/>
      <c r="XDU509" s="263"/>
      <c r="XDV509" s="314"/>
      <c r="XDW509" s="314"/>
      <c r="XDX509" s="314"/>
      <c r="XDY509" s="315"/>
      <c r="XDZ509" s="314"/>
      <c r="XEA509" s="314"/>
      <c r="XEB509" s="314"/>
      <c r="XEC509" s="314"/>
      <c r="XED509" s="314"/>
      <c r="XEE509" s="286"/>
      <c r="XEK509" s="314"/>
      <c r="XEL509" s="314"/>
      <c r="XEM509" s="263"/>
      <c r="XEN509" s="312"/>
      <c r="XEO509" s="263"/>
      <c r="XEP509" s="314"/>
      <c r="XEQ509" s="314"/>
      <c r="XER509" s="314"/>
      <c r="XES509" s="315"/>
      <c r="XET509" s="314"/>
      <c r="XEU509" s="314"/>
      <c r="XEV509" s="314"/>
      <c r="XEW509" s="314"/>
      <c r="XEX509" s="314"/>
    </row>
    <row r="510" spans="1:53 16265:16378" ht="40.5" hidden="1" customHeight="1" x14ac:dyDescent="0.2">
      <c r="A510" s="362"/>
      <c r="B510" s="363"/>
      <c r="C510" s="356"/>
      <c r="D510" s="359"/>
      <c r="E510" s="356"/>
      <c r="F510" s="364"/>
      <c r="G510" s="275" t="s">
        <v>271</v>
      </c>
      <c r="H510" s="275" t="s">
        <v>37</v>
      </c>
      <c r="I510" s="161" t="s">
        <v>2368</v>
      </c>
      <c r="J510" s="364"/>
      <c r="K510" s="364"/>
      <c r="L510" s="364"/>
      <c r="M510" s="364"/>
      <c r="N510" s="364"/>
      <c r="O510" s="365"/>
      <c r="P510" s="364"/>
      <c r="Q510" s="365"/>
      <c r="R510" s="365"/>
      <c r="S510" s="162" t="s">
        <v>327</v>
      </c>
      <c r="T510" s="334">
        <f t="shared" si="1947"/>
        <v>1</v>
      </c>
      <c r="U510" s="356"/>
      <c r="V510" s="356"/>
      <c r="W510" s="275" t="s">
        <v>2369</v>
      </c>
      <c r="X510" s="364"/>
      <c r="Y510" s="368"/>
      <c r="Z510" s="335">
        <f t="shared" si="1948"/>
        <v>1</v>
      </c>
      <c r="AA510" s="275" t="s">
        <v>332</v>
      </c>
      <c r="AB510" s="275" t="s">
        <v>2370</v>
      </c>
      <c r="AC510" s="368"/>
      <c r="AD510" s="356"/>
      <c r="AE510" s="336">
        <f t="shared" si="1949"/>
        <v>1</v>
      </c>
      <c r="AF510" s="275" t="s">
        <v>307</v>
      </c>
      <c r="AG510" s="275" t="s">
        <v>2371</v>
      </c>
      <c r="AH510" s="368"/>
      <c r="AI510" s="356"/>
      <c r="AJ510" s="336">
        <f t="shared" si="1950"/>
        <v>1</v>
      </c>
      <c r="AK510" s="275" t="s">
        <v>304</v>
      </c>
      <c r="AL510" s="275" t="s">
        <v>314</v>
      </c>
      <c r="AM510" s="368"/>
      <c r="AN510" s="356"/>
      <c r="AO510" s="336">
        <f t="shared" si="1951"/>
        <v>1</v>
      </c>
      <c r="AP510" s="275" t="s">
        <v>592</v>
      </c>
      <c r="AQ510" s="356"/>
      <c r="AR510" s="356"/>
      <c r="AS510" s="357"/>
      <c r="AT510" s="358"/>
      <c r="AU510" s="363"/>
      <c r="AV510" s="363"/>
      <c r="AW510" s="275" t="s">
        <v>90</v>
      </c>
      <c r="AX510" s="275"/>
      <c r="AY510" s="159"/>
      <c r="AZ510" s="159"/>
      <c r="BA510" s="344"/>
      <c r="XAO510" s="314"/>
      <c r="XAP510" s="314"/>
      <c r="XAQ510" s="263"/>
      <c r="XAR510" s="312"/>
      <c r="XAS510" s="263"/>
      <c r="XAT510" s="314"/>
      <c r="XAU510" s="314"/>
      <c r="XAV510" s="314"/>
      <c r="XAW510" s="315"/>
      <c r="XAX510" s="314"/>
      <c r="XAY510" s="314"/>
      <c r="XAZ510" s="314"/>
      <c r="XBA510" s="314"/>
      <c r="XBB510" s="314"/>
      <c r="XBC510" s="314"/>
      <c r="XBD510" s="281"/>
      <c r="XBE510" s="316"/>
      <c r="XBF510" s="317"/>
      <c r="XBG510" s="314"/>
      <c r="XBH510" s="314"/>
      <c r="XBI510" s="314"/>
      <c r="XBJ510" s="314"/>
      <c r="XBK510" s="263"/>
      <c r="XBL510" s="312"/>
      <c r="XBM510" s="263"/>
      <c r="XBN510" s="314"/>
      <c r="XBO510" s="314"/>
      <c r="XBP510" s="314"/>
      <c r="XBQ510" s="315"/>
      <c r="XBR510" s="314"/>
      <c r="XBS510" s="314"/>
      <c r="XBT510" s="314"/>
      <c r="XBU510" s="314"/>
      <c r="XBV510" s="314"/>
      <c r="XBW510" s="281"/>
      <c r="XBX510" s="317"/>
      <c r="XBY510" s="314"/>
      <c r="XBZ510" s="314"/>
      <c r="XCA510" s="318"/>
      <c r="XCB510" s="312"/>
      <c r="XCC510" s="314"/>
      <c r="XCD510" s="314"/>
      <c r="XCE510" s="263"/>
      <c r="XCF510" s="312"/>
      <c r="XCG510" s="263"/>
      <c r="XCH510" s="314"/>
      <c r="XCI510" s="314"/>
      <c r="XCJ510" s="314"/>
      <c r="XCK510" s="315"/>
      <c r="XCL510" s="314"/>
      <c r="XCM510" s="314"/>
      <c r="XCN510" s="314"/>
      <c r="XCO510" s="314"/>
      <c r="XCP510" s="314"/>
      <c r="XCQ510" s="317"/>
      <c r="XCR510" s="314"/>
      <c r="XCS510" s="318"/>
      <c r="XCT510" s="286"/>
      <c r="XCW510" s="314"/>
      <c r="XCX510" s="314"/>
      <c r="XCY510" s="263"/>
      <c r="XCZ510" s="312"/>
      <c r="XDA510" s="263"/>
      <c r="XDB510" s="314"/>
      <c r="XDC510" s="314"/>
      <c r="XDD510" s="314"/>
      <c r="XDE510" s="315"/>
      <c r="XDF510" s="314"/>
      <c r="XDG510" s="314"/>
      <c r="XDH510" s="314"/>
      <c r="XDI510" s="314"/>
      <c r="XDJ510" s="314"/>
      <c r="XDK510" s="314"/>
      <c r="XDL510" s="286"/>
      <c r="XDQ510" s="314"/>
      <c r="XDR510" s="314"/>
      <c r="XDS510" s="263"/>
      <c r="XDT510" s="312"/>
      <c r="XDU510" s="263"/>
      <c r="XDV510" s="314"/>
      <c r="XDW510" s="314"/>
      <c r="XDX510" s="314"/>
      <c r="XDY510" s="315"/>
      <c r="XDZ510" s="314"/>
      <c r="XEA510" s="314"/>
      <c r="XEB510" s="314"/>
      <c r="XEC510" s="314"/>
      <c r="XED510" s="314"/>
      <c r="XEE510" s="286"/>
      <c r="XEK510" s="314"/>
      <c r="XEL510" s="314"/>
      <c r="XEM510" s="263"/>
      <c r="XEN510" s="312"/>
      <c r="XEO510" s="263"/>
      <c r="XEP510" s="314"/>
      <c r="XEQ510" s="314"/>
      <c r="XER510" s="314"/>
      <c r="XES510" s="315"/>
      <c r="XET510" s="314"/>
      <c r="XEU510" s="314"/>
      <c r="XEV510" s="314"/>
      <c r="XEW510" s="314"/>
      <c r="XEX510" s="314"/>
    </row>
    <row r="511" spans="1:53 16265:16378" ht="40.5" hidden="1" customHeight="1" x14ac:dyDescent="0.2">
      <c r="A511" s="362"/>
      <c r="B511" s="363"/>
      <c r="C511" s="356"/>
      <c r="D511" s="359"/>
      <c r="E511" s="356"/>
      <c r="F511" s="364"/>
      <c r="G511" s="275" t="s">
        <v>271</v>
      </c>
      <c r="H511" s="275" t="s">
        <v>37</v>
      </c>
      <c r="I511" s="162" t="s">
        <v>2372</v>
      </c>
      <c r="J511" s="364"/>
      <c r="K511" s="364"/>
      <c r="L511" s="364"/>
      <c r="M511" s="364"/>
      <c r="N511" s="364"/>
      <c r="O511" s="365"/>
      <c r="P511" s="364"/>
      <c r="Q511" s="365"/>
      <c r="R511" s="365"/>
      <c r="S511" s="162" t="s">
        <v>327</v>
      </c>
      <c r="T511" s="334">
        <f t="shared" si="1947"/>
        <v>1</v>
      </c>
      <c r="U511" s="356"/>
      <c r="V511" s="356"/>
      <c r="W511" s="275" t="s">
        <v>2373</v>
      </c>
      <c r="X511" s="364"/>
      <c r="Y511" s="368"/>
      <c r="Z511" s="335">
        <f t="shared" si="1948"/>
        <v>2</v>
      </c>
      <c r="AA511" s="275" t="s">
        <v>331</v>
      </c>
      <c r="AB511" s="275"/>
      <c r="AC511" s="368"/>
      <c r="AD511" s="356"/>
      <c r="AE511" s="336">
        <f t="shared" si="1949"/>
        <v>1</v>
      </c>
      <c r="AF511" s="275" t="s">
        <v>307</v>
      </c>
      <c r="AG511" s="275" t="s">
        <v>2366</v>
      </c>
      <c r="AH511" s="368"/>
      <c r="AI511" s="356"/>
      <c r="AJ511" s="336">
        <f t="shared" si="1950"/>
        <v>1</v>
      </c>
      <c r="AK511" s="275" t="s">
        <v>304</v>
      </c>
      <c r="AL511" s="275" t="s">
        <v>314</v>
      </c>
      <c r="AM511" s="368"/>
      <c r="AN511" s="356"/>
      <c r="AO511" s="336">
        <f t="shared" si="1951"/>
        <v>1</v>
      </c>
      <c r="AP511" s="275" t="s">
        <v>592</v>
      </c>
      <c r="AQ511" s="356"/>
      <c r="AR511" s="356"/>
      <c r="AS511" s="357"/>
      <c r="AT511" s="358"/>
      <c r="AU511" s="363"/>
      <c r="AV511" s="363"/>
      <c r="AW511" s="275" t="s">
        <v>90</v>
      </c>
      <c r="AX511" s="275"/>
      <c r="AY511" s="159"/>
      <c r="AZ511" s="159"/>
      <c r="BA511" s="344"/>
      <c r="XAO511" s="314"/>
      <c r="XAP511" s="314"/>
      <c r="XAQ511" s="263"/>
      <c r="XAR511" s="312"/>
      <c r="XAS511" s="263"/>
      <c r="XAT511" s="314"/>
      <c r="XAU511" s="314"/>
      <c r="XAV511" s="314"/>
      <c r="XAW511" s="315"/>
      <c r="XAX511" s="314"/>
      <c r="XAY511" s="314"/>
      <c r="XAZ511" s="314"/>
      <c r="XBA511" s="314"/>
      <c r="XBB511" s="314"/>
      <c r="XBC511" s="314"/>
      <c r="XBD511" s="281"/>
      <c r="XBE511" s="316"/>
      <c r="XBF511" s="317"/>
      <c r="XBG511" s="314"/>
      <c r="XBH511" s="314"/>
      <c r="XBI511" s="314"/>
      <c r="XBJ511" s="314"/>
      <c r="XBK511" s="263"/>
      <c r="XBL511" s="312"/>
      <c r="XBM511" s="263"/>
      <c r="XBN511" s="314"/>
      <c r="XBO511" s="314"/>
      <c r="XBP511" s="314"/>
      <c r="XBQ511" s="315"/>
      <c r="XBR511" s="314"/>
      <c r="XBS511" s="314"/>
      <c r="XBT511" s="314"/>
      <c r="XBU511" s="314"/>
      <c r="XBV511" s="314"/>
      <c r="XBW511" s="281"/>
      <c r="XBX511" s="317"/>
      <c r="XBY511" s="314"/>
      <c r="XBZ511" s="314"/>
      <c r="XCA511" s="318"/>
      <c r="XCB511" s="312"/>
      <c r="XCC511" s="314"/>
      <c r="XCD511" s="314"/>
      <c r="XCE511" s="263"/>
      <c r="XCF511" s="312"/>
      <c r="XCG511" s="263"/>
      <c r="XCH511" s="314"/>
      <c r="XCI511" s="314"/>
      <c r="XCJ511" s="314"/>
      <c r="XCK511" s="315"/>
      <c r="XCL511" s="314"/>
      <c r="XCM511" s="314"/>
      <c r="XCN511" s="314"/>
      <c r="XCO511" s="314"/>
      <c r="XCP511" s="314"/>
      <c r="XCQ511" s="317"/>
      <c r="XCR511" s="314"/>
      <c r="XCS511" s="318"/>
      <c r="XCT511" s="286"/>
      <c r="XCW511" s="314"/>
      <c r="XCX511" s="314"/>
      <c r="XCY511" s="263"/>
      <c r="XCZ511" s="312"/>
      <c r="XDA511" s="263"/>
      <c r="XDB511" s="314"/>
      <c r="XDC511" s="314"/>
      <c r="XDD511" s="314"/>
      <c r="XDE511" s="315"/>
      <c r="XDF511" s="314"/>
      <c r="XDG511" s="314"/>
      <c r="XDH511" s="314"/>
      <c r="XDI511" s="314"/>
      <c r="XDJ511" s="314"/>
      <c r="XDK511" s="314"/>
      <c r="XDL511" s="286"/>
      <c r="XDQ511" s="314"/>
      <c r="XDR511" s="314"/>
      <c r="XDS511" s="263"/>
      <c r="XDT511" s="312"/>
      <c r="XDU511" s="263"/>
      <c r="XDV511" s="314"/>
      <c r="XDW511" s="314"/>
      <c r="XDX511" s="314"/>
      <c r="XDY511" s="315"/>
      <c r="XDZ511" s="314"/>
      <c r="XEA511" s="314"/>
      <c r="XEB511" s="314"/>
      <c r="XEC511" s="314"/>
      <c r="XED511" s="314"/>
      <c r="XEE511" s="286"/>
      <c r="XEK511" s="314"/>
      <c r="XEL511" s="314"/>
      <c r="XEM511" s="263"/>
      <c r="XEN511" s="312"/>
      <c r="XEO511" s="263"/>
      <c r="XEP511" s="314"/>
      <c r="XEQ511" s="314"/>
      <c r="XER511" s="314"/>
      <c r="XES511" s="315"/>
      <c r="XET511" s="314"/>
      <c r="XEU511" s="314"/>
      <c r="XEV511" s="314"/>
      <c r="XEW511" s="314"/>
      <c r="XEX511" s="314"/>
    </row>
    <row r="512" spans="1:53 16265:16378" ht="62.25" hidden="1" customHeight="1" x14ac:dyDescent="0.2">
      <c r="A512" s="362">
        <v>168</v>
      </c>
      <c r="B512" s="363" t="s">
        <v>164</v>
      </c>
      <c r="C512" s="356" t="str">
        <f t="shared" si="2048"/>
        <v>FRANCISCO ANTORIO URIBE GOMEZ</v>
      </c>
      <c r="D512" s="359" t="s">
        <v>167</v>
      </c>
      <c r="E512" s="356" t="str">
        <f>IF(D512=$D$740,$E$740,IF(D512=$D$741,$E$741,IF(D512=$D$742,$E$742,IF(D512=$D$743,$E$743,IF(D512=$D$744,$E$744,IF(D512=$D$745,$E$745,IF(D512=$D$746,$E$746,IF(D512=$D$747,$E$747,IF(D512=$D$748,$E$748,IF(D512=$D$749,$E$749,IF(D512=VICERRECTORÍA_ACADÉMICA_,$BF$740,IF(D512=_VICERRECTORÍA_INVESTIGACIONES_INNOVACIÓN_Y_EXTENSIÓN_,$BF$741,IF(D512=PLANEACIÓN_,$BF$742,IF(D512=VICERRECTORÍA_ADMINISTRATIVA_FINANCIERA_,$BF$743,IF(D512=VICERRECTORÍA_RESPONSABILIDAD_SOCIAL_Y_BIENESTAR_UNIVERSITARIO_PDI,$BF$744)))))))))))))))</f>
        <v>Orientar el desarrollo de la Universidad mediante el direccionamiento estratégico y visión compartida de la comunidad universitaria, a fin de lograr los objetivos misionales.</v>
      </c>
      <c r="F512" s="364" t="s">
        <v>275</v>
      </c>
      <c r="G512" s="275" t="s">
        <v>271</v>
      </c>
      <c r="H512" s="275" t="s">
        <v>37</v>
      </c>
      <c r="I512" s="275" t="s">
        <v>2374</v>
      </c>
      <c r="J512" s="364" t="s">
        <v>143</v>
      </c>
      <c r="K512" s="364" t="s">
        <v>2375</v>
      </c>
      <c r="L512" s="364" t="s">
        <v>2376</v>
      </c>
      <c r="M512" s="364" t="s">
        <v>2377</v>
      </c>
      <c r="N512" s="364" t="s">
        <v>150</v>
      </c>
      <c r="O512" s="365">
        <f>IF(N512="ALTA",5,IF(N512="MEDIO ALTA",4,IF(N512="MEDIA",3,IF(N512="MEDIO BAJA",2,IF(N512="BAJA",1,0)))))</f>
        <v>4</v>
      </c>
      <c r="P512" s="364" t="s">
        <v>144</v>
      </c>
      <c r="Q512" s="365">
        <f>IF(P512="ALTO",5,IF(P512="MEDIO ALTO",4,IF(P512="MEDIO",3,IF(P512="MEDIO BAJO",2,IF(P512="BAJO",1,0)))))</f>
        <v>4</v>
      </c>
      <c r="R512" s="365">
        <f>Q512*O512</f>
        <v>16</v>
      </c>
      <c r="S512" s="162" t="s">
        <v>327</v>
      </c>
      <c r="T512" s="334">
        <f t="shared" si="1947"/>
        <v>1</v>
      </c>
      <c r="U512" s="356">
        <f t="shared" si="1902"/>
        <v>1</v>
      </c>
      <c r="V512" s="356">
        <f t="shared" ref="V512" si="2155">U512*0.6</f>
        <v>0.6</v>
      </c>
      <c r="W512" s="275" t="s">
        <v>2378</v>
      </c>
      <c r="X512" s="364">
        <f>IF(S512="No_existen",5*$X$10,Y512*$X$10)</f>
        <v>0.1</v>
      </c>
      <c r="Y512" s="368">
        <f t="shared" ref="Y512" si="2156">ROUND(AVERAGEIF(Z512:Z514,"&gt;0"),0)</f>
        <v>2</v>
      </c>
      <c r="Z512" s="335">
        <f t="shared" si="1948"/>
        <v>2</v>
      </c>
      <c r="AA512" s="275" t="s">
        <v>331</v>
      </c>
      <c r="AB512" s="275"/>
      <c r="AC512" s="368">
        <f t="shared" ref="AC512" si="2157">IF(S512="No_existen",5*$AC$10,AD512*$AC$10)</f>
        <v>0.15</v>
      </c>
      <c r="AD512" s="356">
        <f t="shared" ref="AD512" si="2158">ROUND(AVERAGEIF(AE512:AE514,"&gt;0"),0)</f>
        <v>1</v>
      </c>
      <c r="AE512" s="336">
        <f t="shared" si="1949"/>
        <v>1</v>
      </c>
      <c r="AF512" s="275" t="s">
        <v>307</v>
      </c>
      <c r="AG512" s="275" t="s">
        <v>2379</v>
      </c>
      <c r="AH512" s="368">
        <f t="shared" ref="AH512" si="2159">IF(S512="No_existen",5*$AH$10,AI512*$AH$10)</f>
        <v>0.1</v>
      </c>
      <c r="AI512" s="356">
        <f t="shared" ref="AI512" si="2160">ROUND(AVERAGEIF(AJ512:AJ514,"&gt;0"),0)</f>
        <v>1</v>
      </c>
      <c r="AJ512" s="336">
        <f t="shared" si="1950"/>
        <v>1</v>
      </c>
      <c r="AK512" s="275" t="s">
        <v>304</v>
      </c>
      <c r="AL512" s="275" t="s">
        <v>315</v>
      </c>
      <c r="AM512" s="368">
        <f t="shared" ref="AM512" si="2161">IF(S512="No_existen",5*$AM$10,AN512*$AM$10)</f>
        <v>0.1</v>
      </c>
      <c r="AN512" s="356">
        <f t="shared" ref="AN512" si="2162">ROUND(AVERAGEIF(AO512:AO514,"&gt;0"),0)</f>
        <v>1</v>
      </c>
      <c r="AO512" s="336">
        <f t="shared" si="1951"/>
        <v>1</v>
      </c>
      <c r="AP512" s="275" t="s">
        <v>592</v>
      </c>
      <c r="AQ512" s="356">
        <f t="shared" si="2103"/>
        <v>1</v>
      </c>
      <c r="AR512" s="356" t="str">
        <f t="shared" ref="AR512" si="2163">IF(AQ512&lt;1.5,"FUERTE",IF(AND(AQ512&gt;=1.5,AQ512&lt;2.5),"ACEPTABLE",IF(AQ512&gt;=5,"INEXISTENTE","DÉBIL")))</f>
        <v>FUERTE</v>
      </c>
      <c r="AS512" s="357">
        <f t="shared" ref="AS512" si="2164">IF(R512=0,0,ROUND((R512*AQ512),0))</f>
        <v>16</v>
      </c>
      <c r="AT512" s="358" t="str">
        <f t="shared" ref="AT512" si="2165">IF(AS512&gt;=36,"GRAVE", IF(AS512&lt;=10, "LEVE", "MODERADO"))</f>
        <v>MODERADO</v>
      </c>
      <c r="AU512" s="366" t="s">
        <v>2380</v>
      </c>
      <c r="AV512" s="367">
        <v>0</v>
      </c>
      <c r="AW512" s="275" t="s">
        <v>91</v>
      </c>
      <c r="AX512" s="275" t="s">
        <v>2381</v>
      </c>
      <c r="AY512" s="159">
        <v>45275</v>
      </c>
      <c r="AZ512" s="159"/>
      <c r="BA512" s="344"/>
      <c r="XAO512" s="314"/>
      <c r="XAP512" s="314"/>
      <c r="XAQ512" s="263"/>
      <c r="XAR512" s="312"/>
      <c r="XAS512" s="263"/>
      <c r="XAT512" s="314"/>
      <c r="XAU512" s="314"/>
      <c r="XAV512" s="314"/>
      <c r="XAW512" s="315"/>
      <c r="XAX512" s="314"/>
      <c r="XAY512" s="314"/>
      <c r="XAZ512" s="314"/>
      <c r="XBA512" s="314"/>
      <c r="XBB512" s="314"/>
      <c r="XBC512" s="314"/>
      <c r="XBD512" s="281"/>
      <c r="XBE512" s="316"/>
      <c r="XBF512" s="317"/>
      <c r="XBG512" s="314"/>
      <c r="XBH512" s="314"/>
      <c r="XBI512" s="314"/>
      <c r="XBJ512" s="314"/>
      <c r="XBK512" s="263"/>
      <c r="XBL512" s="312"/>
      <c r="XBM512" s="263"/>
      <c r="XBN512" s="314"/>
      <c r="XBO512" s="314"/>
      <c r="XBP512" s="314"/>
      <c r="XBQ512" s="315"/>
      <c r="XBR512" s="314"/>
      <c r="XBS512" s="314"/>
      <c r="XBT512" s="314"/>
      <c r="XBU512" s="314"/>
      <c r="XBV512" s="314"/>
      <c r="XBW512" s="281"/>
      <c r="XBX512" s="317"/>
      <c r="XBY512" s="314"/>
      <c r="XBZ512" s="314"/>
      <c r="XCA512" s="318"/>
      <c r="XCB512" s="312"/>
      <c r="XCC512" s="314"/>
      <c r="XCD512" s="314"/>
      <c r="XCE512" s="263"/>
      <c r="XCF512" s="312"/>
      <c r="XCG512" s="263"/>
      <c r="XCH512" s="314"/>
      <c r="XCI512" s="314"/>
      <c r="XCJ512" s="314"/>
      <c r="XCK512" s="315"/>
      <c r="XCL512" s="314"/>
      <c r="XCM512" s="314"/>
      <c r="XCN512" s="314"/>
      <c r="XCO512" s="314"/>
      <c r="XCP512" s="314"/>
      <c r="XCQ512" s="317"/>
      <c r="XCR512" s="314"/>
      <c r="XCS512" s="318"/>
      <c r="XCT512" s="286"/>
      <c r="XCW512" s="314"/>
      <c r="XCX512" s="314"/>
      <c r="XCY512" s="263"/>
      <c r="XCZ512" s="312"/>
      <c r="XDA512" s="263"/>
      <c r="XDB512" s="314"/>
      <c r="XDC512" s="314"/>
      <c r="XDD512" s="314"/>
      <c r="XDE512" s="315"/>
      <c r="XDF512" s="314"/>
      <c r="XDG512" s="314"/>
      <c r="XDH512" s="314"/>
      <c r="XDI512" s="314"/>
      <c r="XDJ512" s="314"/>
      <c r="XDK512" s="314"/>
      <c r="XDL512" s="286"/>
      <c r="XDQ512" s="314"/>
      <c r="XDR512" s="314"/>
      <c r="XDS512" s="263"/>
      <c r="XDT512" s="312"/>
      <c r="XDU512" s="263"/>
      <c r="XDV512" s="314"/>
      <c r="XDW512" s="314"/>
      <c r="XDX512" s="314"/>
      <c r="XDY512" s="315"/>
      <c r="XDZ512" s="314"/>
      <c r="XEA512" s="314"/>
      <c r="XEB512" s="314"/>
      <c r="XEC512" s="314"/>
      <c r="XED512" s="314"/>
      <c r="XEE512" s="286"/>
      <c r="XEK512" s="314"/>
      <c r="XEL512" s="314"/>
      <c r="XEM512" s="263"/>
      <c r="XEN512" s="312"/>
      <c r="XEO512" s="263"/>
      <c r="XEP512" s="314"/>
      <c r="XEQ512" s="314"/>
      <c r="XER512" s="314"/>
      <c r="XES512" s="315"/>
      <c r="XET512" s="314"/>
      <c r="XEU512" s="314"/>
      <c r="XEV512" s="314"/>
      <c r="XEW512" s="314"/>
      <c r="XEX512" s="314"/>
    </row>
    <row r="513" spans="1:53 16265:16378" ht="40.5" hidden="1" customHeight="1" x14ac:dyDescent="0.2">
      <c r="A513" s="362"/>
      <c r="B513" s="363"/>
      <c r="C513" s="356"/>
      <c r="D513" s="359"/>
      <c r="E513" s="356"/>
      <c r="F513" s="364"/>
      <c r="G513" s="275" t="s">
        <v>271</v>
      </c>
      <c r="H513" s="275" t="s">
        <v>37</v>
      </c>
      <c r="I513" s="275" t="s">
        <v>2382</v>
      </c>
      <c r="J513" s="364"/>
      <c r="K513" s="364"/>
      <c r="L513" s="364"/>
      <c r="M513" s="364"/>
      <c r="N513" s="364"/>
      <c r="O513" s="365"/>
      <c r="P513" s="364"/>
      <c r="Q513" s="365"/>
      <c r="R513" s="365"/>
      <c r="S513" s="162" t="s">
        <v>327</v>
      </c>
      <c r="T513" s="334">
        <f t="shared" si="1947"/>
        <v>1</v>
      </c>
      <c r="U513" s="356"/>
      <c r="V513" s="356"/>
      <c r="W513" s="275" t="s">
        <v>2383</v>
      </c>
      <c r="X513" s="364"/>
      <c r="Y513" s="368"/>
      <c r="Z513" s="335">
        <f t="shared" si="1948"/>
        <v>2</v>
      </c>
      <c r="AA513" s="275" t="s">
        <v>331</v>
      </c>
      <c r="AB513" s="275"/>
      <c r="AC513" s="368"/>
      <c r="AD513" s="356"/>
      <c r="AE513" s="336">
        <f t="shared" si="1949"/>
        <v>1</v>
      </c>
      <c r="AF513" s="275" t="s">
        <v>307</v>
      </c>
      <c r="AG513" s="275" t="s">
        <v>2384</v>
      </c>
      <c r="AH513" s="368"/>
      <c r="AI513" s="356"/>
      <c r="AJ513" s="336">
        <f t="shared" si="1950"/>
        <v>1</v>
      </c>
      <c r="AK513" s="275" t="s">
        <v>304</v>
      </c>
      <c r="AL513" s="275" t="s">
        <v>317</v>
      </c>
      <c r="AM513" s="368"/>
      <c r="AN513" s="356"/>
      <c r="AO513" s="336">
        <f t="shared" si="1951"/>
        <v>1</v>
      </c>
      <c r="AP513" s="275" t="s">
        <v>592</v>
      </c>
      <c r="AQ513" s="356"/>
      <c r="AR513" s="356"/>
      <c r="AS513" s="357"/>
      <c r="AT513" s="358"/>
      <c r="AU513" s="366"/>
      <c r="AV513" s="366"/>
      <c r="AW513" s="275" t="s">
        <v>91</v>
      </c>
      <c r="AX513" s="275" t="s">
        <v>2385</v>
      </c>
      <c r="AY513" s="159">
        <v>45275</v>
      </c>
      <c r="AZ513" s="159"/>
      <c r="BA513" s="344"/>
      <c r="XAO513" s="314"/>
      <c r="XAP513" s="314"/>
      <c r="XAQ513" s="263"/>
      <c r="XAR513" s="312"/>
      <c r="XAS513" s="263"/>
      <c r="XAT513" s="314"/>
      <c r="XAU513" s="314"/>
      <c r="XAV513" s="314"/>
      <c r="XAW513" s="315"/>
      <c r="XAX513" s="314"/>
      <c r="XAY513" s="314"/>
      <c r="XAZ513" s="314"/>
      <c r="XBA513" s="314"/>
      <c r="XBB513" s="314"/>
      <c r="XBC513" s="314"/>
      <c r="XBD513" s="281"/>
      <c r="XBE513" s="316"/>
      <c r="XBF513" s="317"/>
      <c r="XBG513" s="314"/>
      <c r="XBH513" s="314"/>
      <c r="XBI513" s="314"/>
      <c r="XBJ513" s="314"/>
      <c r="XBK513" s="263"/>
      <c r="XBL513" s="312"/>
      <c r="XBM513" s="263"/>
      <c r="XBN513" s="314"/>
      <c r="XBO513" s="314"/>
      <c r="XBP513" s="314"/>
      <c r="XBQ513" s="315"/>
      <c r="XBR513" s="314"/>
      <c r="XBS513" s="314"/>
      <c r="XBT513" s="314"/>
      <c r="XBU513" s="314"/>
      <c r="XBV513" s="314"/>
      <c r="XBW513" s="281"/>
      <c r="XBX513" s="317"/>
      <c r="XBY513" s="314"/>
      <c r="XBZ513" s="314"/>
      <c r="XCA513" s="318"/>
      <c r="XCB513" s="312"/>
      <c r="XCC513" s="314"/>
      <c r="XCD513" s="314"/>
      <c r="XCE513" s="263"/>
      <c r="XCF513" s="312"/>
      <c r="XCG513" s="263"/>
      <c r="XCH513" s="314"/>
      <c r="XCI513" s="314"/>
      <c r="XCJ513" s="314"/>
      <c r="XCK513" s="315"/>
      <c r="XCL513" s="314"/>
      <c r="XCM513" s="314"/>
      <c r="XCN513" s="314"/>
      <c r="XCO513" s="314"/>
      <c r="XCP513" s="314"/>
      <c r="XCQ513" s="317"/>
      <c r="XCR513" s="314"/>
      <c r="XCS513" s="318"/>
      <c r="XCT513" s="286"/>
      <c r="XCW513" s="314"/>
      <c r="XCX513" s="314"/>
      <c r="XCY513" s="263"/>
      <c r="XCZ513" s="312"/>
      <c r="XDA513" s="263"/>
      <c r="XDB513" s="314"/>
      <c r="XDC513" s="314"/>
      <c r="XDD513" s="314"/>
      <c r="XDE513" s="315"/>
      <c r="XDF513" s="314"/>
      <c r="XDG513" s="314"/>
      <c r="XDH513" s="314"/>
      <c r="XDI513" s="314"/>
      <c r="XDJ513" s="314"/>
      <c r="XDK513" s="314"/>
      <c r="XDL513" s="286"/>
      <c r="XDQ513" s="314"/>
      <c r="XDR513" s="314"/>
      <c r="XDS513" s="263"/>
      <c r="XDT513" s="312"/>
      <c r="XDU513" s="263"/>
      <c r="XDV513" s="314"/>
      <c r="XDW513" s="314"/>
      <c r="XDX513" s="314"/>
      <c r="XDY513" s="315"/>
      <c r="XDZ513" s="314"/>
      <c r="XEA513" s="314"/>
      <c r="XEB513" s="314"/>
      <c r="XEC513" s="314"/>
      <c r="XED513" s="314"/>
      <c r="XEE513" s="286"/>
      <c r="XEK513" s="314"/>
      <c r="XEL513" s="314"/>
      <c r="XEM513" s="263"/>
      <c r="XEN513" s="312"/>
      <c r="XEO513" s="263"/>
      <c r="XEP513" s="314"/>
      <c r="XEQ513" s="314"/>
      <c r="XER513" s="314"/>
      <c r="XES513" s="315"/>
      <c r="XET513" s="314"/>
      <c r="XEU513" s="314"/>
      <c r="XEV513" s="314"/>
      <c r="XEW513" s="314"/>
      <c r="XEX513" s="314"/>
    </row>
    <row r="514" spans="1:53 16265:16378" ht="40.5" hidden="1" customHeight="1" x14ac:dyDescent="0.2">
      <c r="A514" s="362"/>
      <c r="B514" s="363"/>
      <c r="C514" s="356"/>
      <c r="D514" s="359"/>
      <c r="E514" s="356"/>
      <c r="F514" s="364"/>
      <c r="G514" s="275" t="s">
        <v>271</v>
      </c>
      <c r="H514" s="275" t="s">
        <v>37</v>
      </c>
      <c r="I514" s="275" t="s">
        <v>2386</v>
      </c>
      <c r="J514" s="364"/>
      <c r="K514" s="364"/>
      <c r="L514" s="364"/>
      <c r="M514" s="364"/>
      <c r="N514" s="364"/>
      <c r="O514" s="365"/>
      <c r="P514" s="364"/>
      <c r="Q514" s="365"/>
      <c r="R514" s="365"/>
      <c r="S514" s="162" t="s">
        <v>327</v>
      </c>
      <c r="T514" s="334">
        <f t="shared" si="1947"/>
        <v>1</v>
      </c>
      <c r="U514" s="356"/>
      <c r="V514" s="356"/>
      <c r="W514" s="275" t="s">
        <v>2387</v>
      </c>
      <c r="X514" s="364"/>
      <c r="Y514" s="368"/>
      <c r="Z514" s="335">
        <f t="shared" si="1948"/>
        <v>2</v>
      </c>
      <c r="AA514" s="275" t="s">
        <v>331</v>
      </c>
      <c r="AB514" s="275"/>
      <c r="AC514" s="368"/>
      <c r="AD514" s="356"/>
      <c r="AE514" s="336">
        <f t="shared" si="1949"/>
        <v>1</v>
      </c>
      <c r="AF514" s="275" t="s">
        <v>307</v>
      </c>
      <c r="AG514" s="275" t="s">
        <v>2388</v>
      </c>
      <c r="AH514" s="368"/>
      <c r="AI514" s="356"/>
      <c r="AJ514" s="336">
        <f t="shared" si="1950"/>
        <v>1</v>
      </c>
      <c r="AK514" s="275" t="s">
        <v>304</v>
      </c>
      <c r="AL514" s="275" t="s">
        <v>315</v>
      </c>
      <c r="AM514" s="368"/>
      <c r="AN514" s="356"/>
      <c r="AO514" s="336">
        <f t="shared" si="1951"/>
        <v>1</v>
      </c>
      <c r="AP514" s="275" t="s">
        <v>592</v>
      </c>
      <c r="AQ514" s="356"/>
      <c r="AR514" s="356"/>
      <c r="AS514" s="357"/>
      <c r="AT514" s="358"/>
      <c r="AU514" s="366"/>
      <c r="AV514" s="366"/>
      <c r="AW514" s="275" t="s">
        <v>91</v>
      </c>
      <c r="AX514" s="275" t="s">
        <v>2389</v>
      </c>
      <c r="AY514" s="159">
        <v>45275</v>
      </c>
      <c r="AZ514" s="159"/>
      <c r="BA514" s="344"/>
      <c r="XAO514" s="314"/>
      <c r="XAP514" s="314"/>
      <c r="XAQ514" s="263"/>
      <c r="XAR514" s="312"/>
      <c r="XAS514" s="263"/>
      <c r="XAT514" s="314"/>
      <c r="XAU514" s="314"/>
      <c r="XAV514" s="314"/>
      <c r="XAW514" s="315"/>
      <c r="XAX514" s="314"/>
      <c r="XAY514" s="314"/>
      <c r="XAZ514" s="314"/>
      <c r="XBA514" s="314"/>
      <c r="XBB514" s="314"/>
      <c r="XBC514" s="314"/>
      <c r="XBD514" s="281"/>
      <c r="XBE514" s="316"/>
      <c r="XBF514" s="317"/>
      <c r="XBG514" s="314"/>
      <c r="XBH514" s="314"/>
      <c r="XBI514" s="314"/>
      <c r="XBJ514" s="314"/>
      <c r="XBK514" s="263"/>
      <c r="XBL514" s="312"/>
      <c r="XBM514" s="263"/>
      <c r="XBN514" s="314"/>
      <c r="XBO514" s="314"/>
      <c r="XBP514" s="314"/>
      <c r="XBQ514" s="315"/>
      <c r="XBR514" s="314"/>
      <c r="XBS514" s="314"/>
      <c r="XBT514" s="314"/>
      <c r="XBU514" s="314"/>
      <c r="XBV514" s="314"/>
      <c r="XBW514" s="281"/>
      <c r="XBX514" s="317"/>
      <c r="XBY514" s="314"/>
      <c r="XBZ514" s="314"/>
      <c r="XCA514" s="318"/>
      <c r="XCB514" s="312"/>
      <c r="XCC514" s="314"/>
      <c r="XCD514" s="314"/>
      <c r="XCE514" s="263"/>
      <c r="XCF514" s="312"/>
      <c r="XCG514" s="263"/>
      <c r="XCH514" s="314"/>
      <c r="XCI514" s="314"/>
      <c r="XCJ514" s="314"/>
      <c r="XCK514" s="315"/>
      <c r="XCL514" s="314"/>
      <c r="XCM514" s="314"/>
      <c r="XCN514" s="314"/>
      <c r="XCO514" s="314"/>
      <c r="XCP514" s="314"/>
      <c r="XCQ514" s="317"/>
      <c r="XCR514" s="314"/>
      <c r="XCS514" s="318"/>
      <c r="XCT514" s="286"/>
      <c r="XCW514" s="314"/>
      <c r="XCX514" s="314"/>
      <c r="XCY514" s="263"/>
      <c r="XCZ514" s="312"/>
      <c r="XDA514" s="263"/>
      <c r="XDB514" s="314"/>
      <c r="XDC514" s="314"/>
      <c r="XDD514" s="314"/>
      <c r="XDE514" s="315"/>
      <c r="XDF514" s="314"/>
      <c r="XDG514" s="314"/>
      <c r="XDH514" s="314"/>
      <c r="XDI514" s="314"/>
      <c r="XDJ514" s="314"/>
      <c r="XDK514" s="314"/>
      <c r="XDL514" s="286"/>
      <c r="XDQ514" s="314"/>
      <c r="XDR514" s="314"/>
      <c r="XDS514" s="263"/>
      <c r="XDT514" s="312"/>
      <c r="XDU514" s="263"/>
      <c r="XDV514" s="314"/>
      <c r="XDW514" s="314"/>
      <c r="XDX514" s="314"/>
      <c r="XDY514" s="315"/>
      <c r="XDZ514" s="314"/>
      <c r="XEA514" s="314"/>
      <c r="XEB514" s="314"/>
      <c r="XEC514" s="314"/>
      <c r="XED514" s="314"/>
      <c r="XEE514" s="286"/>
      <c r="XEK514" s="314"/>
      <c r="XEL514" s="314"/>
      <c r="XEM514" s="263"/>
      <c r="XEN514" s="312"/>
      <c r="XEO514" s="263"/>
      <c r="XEP514" s="314"/>
      <c r="XEQ514" s="314"/>
      <c r="XER514" s="314"/>
      <c r="XES514" s="315"/>
      <c r="XET514" s="314"/>
      <c r="XEU514" s="314"/>
      <c r="XEV514" s="314"/>
      <c r="XEW514" s="314"/>
      <c r="XEX514" s="314"/>
    </row>
    <row r="515" spans="1:53 16265:16378" ht="40.5" customHeight="1" x14ac:dyDescent="0.2">
      <c r="A515" s="362">
        <v>169</v>
      </c>
      <c r="B515" s="363" t="s">
        <v>164</v>
      </c>
      <c r="C515" s="356" t="str">
        <f t="shared" si="2048"/>
        <v>FRANCISCO ANTORIO URIBE GOMEZ</v>
      </c>
      <c r="D515" s="359" t="s">
        <v>166</v>
      </c>
      <c r="E515" s="356" t="str">
        <f>IF(D515=$D$740,$E$740,IF(D515=$D$741,$E$741,IF(D515=$D$742,$E$742,IF(D515=$D$743,$E$743,IF(D515=$D$744,$E$744,IF(D515=$D$745,$E$745,IF(D515=$D$746,$E$746,IF(D515=$D$747,$E$747,IF(D515=$D$748,$E$748,IF(D515=$D$749,$E$749,IF(D515=VICERRECTORÍA_ACADÉMICA_,$BF$740,IF(D515=_VICERRECTORÍA_INVESTIGACIONES_INNOVACIÓN_Y_EXTENSIÓN_,$BF$741,IF(D515=PLANEACIÓN_,$BF$742,IF(D515=VICERRECTORÍA_ADMINISTRATIVA_FINANCIERA_,$BF$743,IF(D515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5" s="364" t="s">
        <v>276</v>
      </c>
      <c r="G515" s="275" t="s">
        <v>271</v>
      </c>
      <c r="H515" s="275" t="s">
        <v>113</v>
      </c>
      <c r="I515" s="161" t="s">
        <v>2390</v>
      </c>
      <c r="J515" s="364" t="s">
        <v>114</v>
      </c>
      <c r="K515" s="363" t="s">
        <v>2391</v>
      </c>
      <c r="L515" s="363" t="s">
        <v>2392</v>
      </c>
      <c r="M515" s="363" t="s">
        <v>2393</v>
      </c>
      <c r="N515" s="364" t="s">
        <v>151</v>
      </c>
      <c r="O515" s="365">
        <f t="shared" ref="O515" si="2166">IF(N515="ALTA",5,IF(N515="MEDIO ALTA",4,IF(N515="MEDIA",3,IF(N515="MEDIO BAJA",2,IF(N515="BAJA",1,0)))))</f>
        <v>2</v>
      </c>
      <c r="P515" s="364" t="s">
        <v>140</v>
      </c>
      <c r="Q515" s="365">
        <f t="shared" ref="Q515:Q521" si="2167">IF(P515="ALTO",5,IF(P515="MEDIO ALTO",4,IF(P515="MEDIO",3,IF(P515="MEDIO BAJO",2,IF(P515="BAJO",1,0)))))</f>
        <v>5</v>
      </c>
      <c r="R515" s="365">
        <f>Q515*O515</f>
        <v>10</v>
      </c>
      <c r="S515" s="162" t="s">
        <v>327</v>
      </c>
      <c r="T515" s="334">
        <f t="shared" si="1947"/>
        <v>1</v>
      </c>
      <c r="U515" s="356">
        <f t="shared" ref="U515:U578" si="2168">ROUND(AVERAGEIF(T515:T517,"&gt;0"),0)</f>
        <v>1</v>
      </c>
      <c r="V515" s="356">
        <f t="shared" ref="V515" si="2169">U515*0.6</f>
        <v>0.6</v>
      </c>
      <c r="W515" s="275" t="s">
        <v>2394</v>
      </c>
      <c r="X515" s="364">
        <f>IF(S515="No_existen",5*$X$10,Y515*$X$10)</f>
        <v>0.15000000000000002</v>
      </c>
      <c r="Y515" s="368">
        <f t="shared" ref="Y515" si="2170">ROUND(AVERAGEIF(Z515:Z517,"&gt;0"),0)</f>
        <v>3</v>
      </c>
      <c r="Z515" s="335">
        <f t="shared" si="1948"/>
        <v>4</v>
      </c>
      <c r="AA515" s="275" t="s">
        <v>330</v>
      </c>
      <c r="AB515" s="275"/>
      <c r="AC515" s="368">
        <f t="shared" ref="AC515:AC542" si="2171">IF(S515="No_existen",5*$AC$10,AD515*$AC$10)</f>
        <v>0.15</v>
      </c>
      <c r="AD515" s="356">
        <f t="shared" ref="AD515" si="2172">ROUND(AVERAGEIF(AE515:AE517,"&gt;0"),0)</f>
        <v>1</v>
      </c>
      <c r="AE515" s="336">
        <f t="shared" si="1949"/>
        <v>1</v>
      </c>
      <c r="AF515" s="275" t="s">
        <v>307</v>
      </c>
      <c r="AG515" s="275" t="s">
        <v>2395</v>
      </c>
      <c r="AH515" s="368">
        <f t="shared" ref="AH515" si="2173">IF(S515="No_existen",5*$AH$10,AI515*$AH$10)</f>
        <v>0.1</v>
      </c>
      <c r="AI515" s="356">
        <f t="shared" ref="AI515" si="2174">ROUND(AVERAGEIF(AJ515:AJ517,"&gt;0"),0)</f>
        <v>1</v>
      </c>
      <c r="AJ515" s="336">
        <f t="shared" si="1950"/>
        <v>1</v>
      </c>
      <c r="AK515" s="275" t="s">
        <v>304</v>
      </c>
      <c r="AL515" s="275" t="s">
        <v>319</v>
      </c>
      <c r="AM515" s="368">
        <f t="shared" ref="AM515" si="2175">IF(S515="No_existen",5*$AM$10,AN515*$AM$10)</f>
        <v>0.4</v>
      </c>
      <c r="AN515" s="356">
        <f t="shared" ref="AN515" si="2176">ROUND(AVERAGEIF(AO515:AO517,"&gt;0"),0)</f>
        <v>4</v>
      </c>
      <c r="AO515" s="336">
        <f t="shared" si="1951"/>
        <v>4</v>
      </c>
      <c r="AP515" s="275" t="s">
        <v>593</v>
      </c>
      <c r="AQ515" s="356">
        <f t="shared" si="2103"/>
        <v>2</v>
      </c>
      <c r="AR515" s="356" t="str">
        <f t="shared" ref="AR515" si="2177">IF(AQ515&lt;1.5,"FUERTE",IF(AND(AQ515&gt;=1.5,AQ515&lt;2.5),"ACEPTABLE",IF(AQ515&gt;=5,"INEXISTENTE","DÉBIL")))</f>
        <v>ACEPTABLE</v>
      </c>
      <c r="AS515" s="357">
        <f t="shared" ref="AS515" si="2178">IF(R515=0,0,ROUND((R515*AQ515),0))</f>
        <v>20</v>
      </c>
      <c r="AT515" s="358" t="str">
        <f t="shared" ref="AT515" si="2179">IF(AS515&gt;=36,"GRAVE", IF(AS515&lt;=10, "LEVE", "MODERADO"))</f>
        <v>MODERADO</v>
      </c>
      <c r="AU515" s="363" t="s">
        <v>2396</v>
      </c>
      <c r="AV515" s="369" t="s">
        <v>2397</v>
      </c>
      <c r="AW515" s="275" t="s">
        <v>93</v>
      </c>
      <c r="AX515" s="275" t="s">
        <v>2398</v>
      </c>
      <c r="AY515" s="159">
        <v>45260</v>
      </c>
      <c r="AZ515" s="159"/>
      <c r="BA515" s="344" t="s">
        <v>2399</v>
      </c>
      <c r="XAO515" s="314"/>
      <c r="XAP515" s="314"/>
      <c r="XAQ515" s="263"/>
      <c r="XAR515" s="312"/>
      <c r="XAS515" s="263"/>
      <c r="XAT515" s="314"/>
      <c r="XAU515" s="314"/>
      <c r="XAV515" s="314"/>
      <c r="XAW515" s="315"/>
      <c r="XAX515" s="314"/>
      <c r="XAY515" s="314"/>
      <c r="XAZ515" s="314"/>
      <c r="XBA515" s="314"/>
      <c r="XBB515" s="314"/>
      <c r="XBC515" s="314"/>
      <c r="XBD515" s="281"/>
      <c r="XBE515" s="316"/>
      <c r="XBF515" s="317"/>
      <c r="XBG515" s="314"/>
      <c r="XBH515" s="314"/>
      <c r="XBI515" s="314"/>
      <c r="XBJ515" s="314"/>
      <c r="XBK515" s="263"/>
      <c r="XBL515" s="312"/>
      <c r="XBM515" s="263"/>
      <c r="XBN515" s="314"/>
      <c r="XBO515" s="314"/>
      <c r="XBP515" s="314"/>
      <c r="XBQ515" s="315"/>
      <c r="XBR515" s="314"/>
      <c r="XBS515" s="314"/>
      <c r="XBT515" s="314"/>
      <c r="XBU515" s="314"/>
      <c r="XBV515" s="314"/>
      <c r="XBW515" s="281"/>
      <c r="XBX515" s="317"/>
      <c r="XBY515" s="314"/>
      <c r="XBZ515" s="314"/>
      <c r="XCA515" s="318"/>
      <c r="XCB515" s="312"/>
      <c r="XCC515" s="314"/>
      <c r="XCD515" s="314"/>
      <c r="XCE515" s="263"/>
      <c r="XCF515" s="312"/>
      <c r="XCG515" s="263"/>
      <c r="XCH515" s="314"/>
      <c r="XCI515" s="314"/>
      <c r="XCJ515" s="314"/>
      <c r="XCK515" s="315"/>
      <c r="XCL515" s="314"/>
      <c r="XCM515" s="314"/>
      <c r="XCN515" s="314"/>
      <c r="XCO515" s="314"/>
      <c r="XCP515" s="314"/>
      <c r="XCQ515" s="317"/>
      <c r="XCR515" s="314"/>
      <c r="XCS515" s="318"/>
      <c r="XCT515" s="286"/>
      <c r="XCW515" s="314"/>
      <c r="XCX515" s="314"/>
      <c r="XCY515" s="263"/>
      <c r="XCZ515" s="312"/>
      <c r="XDA515" s="263"/>
      <c r="XDB515" s="314"/>
      <c r="XDC515" s="314"/>
      <c r="XDD515" s="314"/>
      <c r="XDE515" s="315"/>
      <c r="XDF515" s="314"/>
      <c r="XDG515" s="314"/>
      <c r="XDH515" s="314"/>
      <c r="XDI515" s="314"/>
      <c r="XDJ515" s="314"/>
      <c r="XDK515" s="314"/>
      <c r="XDL515" s="286"/>
      <c r="XDQ515" s="314"/>
      <c r="XDR515" s="314"/>
      <c r="XDS515" s="263"/>
      <c r="XDT515" s="312"/>
      <c r="XDU515" s="263"/>
      <c r="XDV515" s="314"/>
      <c r="XDW515" s="314"/>
      <c r="XDX515" s="314"/>
      <c r="XDY515" s="315"/>
      <c r="XDZ515" s="314"/>
      <c r="XEA515" s="314"/>
      <c r="XEB515" s="314"/>
      <c r="XEC515" s="314"/>
      <c r="XED515" s="314"/>
      <c r="XEE515" s="286"/>
      <c r="XEK515" s="314"/>
      <c r="XEL515" s="314"/>
      <c r="XEM515" s="263"/>
      <c r="XEN515" s="312"/>
      <c r="XEO515" s="263"/>
      <c r="XEP515" s="314"/>
      <c r="XEQ515" s="314"/>
      <c r="XER515" s="314"/>
      <c r="XES515" s="315"/>
      <c r="XET515" s="314"/>
      <c r="XEU515" s="314"/>
      <c r="XEV515" s="314"/>
      <c r="XEW515" s="314"/>
      <c r="XEX515" s="314"/>
    </row>
    <row r="516" spans="1:53 16265:16378" ht="40.5" hidden="1" customHeight="1" x14ac:dyDescent="0.2">
      <c r="A516" s="362"/>
      <c r="B516" s="363"/>
      <c r="C516" s="356"/>
      <c r="D516" s="359"/>
      <c r="E516" s="356"/>
      <c r="F516" s="364"/>
      <c r="G516" s="275"/>
      <c r="H516" s="275"/>
      <c r="I516" s="162"/>
      <c r="J516" s="364"/>
      <c r="K516" s="363"/>
      <c r="L516" s="363"/>
      <c r="M516" s="363"/>
      <c r="N516" s="364"/>
      <c r="O516" s="365"/>
      <c r="P516" s="364"/>
      <c r="Q516" s="365"/>
      <c r="R516" s="365"/>
      <c r="S516" s="162" t="s">
        <v>327</v>
      </c>
      <c r="T516" s="334">
        <f t="shared" si="1947"/>
        <v>1</v>
      </c>
      <c r="U516" s="356"/>
      <c r="V516" s="356"/>
      <c r="W516" s="275" t="s">
        <v>2400</v>
      </c>
      <c r="X516" s="364"/>
      <c r="Y516" s="368"/>
      <c r="Z516" s="335">
        <f t="shared" si="1948"/>
        <v>2</v>
      </c>
      <c r="AA516" s="275" t="s">
        <v>331</v>
      </c>
      <c r="AB516" s="275"/>
      <c r="AC516" s="368"/>
      <c r="AD516" s="356"/>
      <c r="AE516" s="336">
        <f t="shared" si="1949"/>
        <v>1</v>
      </c>
      <c r="AF516" s="275" t="s">
        <v>307</v>
      </c>
      <c r="AG516" s="275" t="s">
        <v>2401</v>
      </c>
      <c r="AH516" s="368"/>
      <c r="AI516" s="356"/>
      <c r="AJ516" s="336">
        <f t="shared" si="1950"/>
        <v>1</v>
      </c>
      <c r="AK516" s="275" t="s">
        <v>304</v>
      </c>
      <c r="AL516" s="275" t="s">
        <v>312</v>
      </c>
      <c r="AM516" s="368"/>
      <c r="AN516" s="356"/>
      <c r="AO516" s="336">
        <f t="shared" si="1951"/>
        <v>4</v>
      </c>
      <c r="AP516" s="275" t="s">
        <v>593</v>
      </c>
      <c r="AQ516" s="356"/>
      <c r="AR516" s="356"/>
      <c r="AS516" s="357"/>
      <c r="AT516" s="358"/>
      <c r="AU516" s="363"/>
      <c r="AV516" s="369"/>
      <c r="AW516" s="275" t="s">
        <v>93</v>
      </c>
      <c r="AX516" s="275" t="s">
        <v>2402</v>
      </c>
      <c r="AY516" s="159">
        <v>45260</v>
      </c>
      <c r="AZ516" s="159"/>
      <c r="BA516" s="344" t="s">
        <v>2399</v>
      </c>
      <c r="XAO516" s="314"/>
      <c r="XAP516" s="314"/>
      <c r="XAQ516" s="263"/>
      <c r="XAR516" s="312"/>
      <c r="XAS516" s="263"/>
      <c r="XAT516" s="314"/>
      <c r="XAU516" s="314"/>
      <c r="XAV516" s="314"/>
      <c r="XAW516" s="315"/>
      <c r="XAX516" s="314"/>
      <c r="XAY516" s="314"/>
      <c r="XAZ516" s="314"/>
      <c r="XBA516" s="314"/>
      <c r="XBB516" s="314"/>
      <c r="XBC516" s="314"/>
      <c r="XBD516" s="281"/>
      <c r="XBE516" s="316"/>
      <c r="XBF516" s="317"/>
      <c r="XBG516" s="314"/>
      <c r="XBH516" s="314"/>
      <c r="XBI516" s="314"/>
      <c r="XBJ516" s="314"/>
      <c r="XBK516" s="263"/>
      <c r="XBL516" s="312"/>
      <c r="XBM516" s="263"/>
      <c r="XBN516" s="314"/>
      <c r="XBO516" s="314"/>
      <c r="XBP516" s="314"/>
      <c r="XBQ516" s="315"/>
      <c r="XBR516" s="314"/>
      <c r="XBS516" s="314"/>
      <c r="XBT516" s="314"/>
      <c r="XBU516" s="314"/>
      <c r="XBV516" s="314"/>
      <c r="XBW516" s="281"/>
      <c r="XBX516" s="317"/>
      <c r="XBY516" s="314"/>
      <c r="XBZ516" s="314"/>
      <c r="XCA516" s="318"/>
      <c r="XCB516" s="312"/>
      <c r="XCC516" s="314"/>
      <c r="XCD516" s="314"/>
      <c r="XCE516" s="263"/>
      <c r="XCF516" s="312"/>
      <c r="XCG516" s="263"/>
      <c r="XCH516" s="314"/>
      <c r="XCI516" s="314"/>
      <c r="XCJ516" s="314"/>
      <c r="XCK516" s="315"/>
      <c r="XCL516" s="314"/>
      <c r="XCM516" s="314"/>
      <c r="XCN516" s="314"/>
      <c r="XCO516" s="314"/>
      <c r="XCP516" s="314"/>
      <c r="XCQ516" s="317"/>
      <c r="XCR516" s="314"/>
      <c r="XCS516" s="318"/>
      <c r="XCT516" s="286"/>
      <c r="XCW516" s="314"/>
      <c r="XCX516" s="314"/>
      <c r="XCY516" s="263"/>
      <c r="XCZ516" s="312"/>
      <c r="XDA516" s="263"/>
      <c r="XDB516" s="314"/>
      <c r="XDC516" s="314"/>
      <c r="XDD516" s="314"/>
      <c r="XDE516" s="315"/>
      <c r="XDF516" s="314"/>
      <c r="XDG516" s="314"/>
      <c r="XDH516" s="314"/>
      <c r="XDI516" s="314"/>
      <c r="XDJ516" s="314"/>
      <c r="XDK516" s="314"/>
      <c r="XDL516" s="286"/>
      <c r="XDQ516" s="314"/>
      <c r="XDR516" s="314"/>
      <c r="XDS516" s="263"/>
      <c r="XDT516" s="312"/>
      <c r="XDU516" s="263"/>
      <c r="XDV516" s="314"/>
      <c r="XDW516" s="314"/>
      <c r="XDX516" s="314"/>
      <c r="XDY516" s="315"/>
      <c r="XDZ516" s="314"/>
      <c r="XEA516" s="314"/>
      <c r="XEB516" s="314"/>
      <c r="XEC516" s="314"/>
      <c r="XED516" s="314"/>
      <c r="XEE516" s="286"/>
      <c r="XEK516" s="314"/>
      <c r="XEL516" s="314"/>
      <c r="XEM516" s="263"/>
      <c r="XEN516" s="312"/>
      <c r="XEO516" s="263"/>
      <c r="XEP516" s="314"/>
      <c r="XEQ516" s="314"/>
      <c r="XER516" s="314"/>
      <c r="XES516" s="315"/>
      <c r="XET516" s="314"/>
      <c r="XEU516" s="314"/>
      <c r="XEV516" s="314"/>
      <c r="XEW516" s="314"/>
      <c r="XEX516" s="314"/>
    </row>
    <row r="517" spans="1:53 16265:16378" ht="40.5" hidden="1" customHeight="1" x14ac:dyDescent="0.2">
      <c r="A517" s="362"/>
      <c r="B517" s="363"/>
      <c r="C517" s="356"/>
      <c r="D517" s="359"/>
      <c r="E517" s="356"/>
      <c r="F517" s="364"/>
      <c r="G517" s="275"/>
      <c r="H517" s="275"/>
      <c r="I517" s="162"/>
      <c r="J517" s="364"/>
      <c r="K517" s="363"/>
      <c r="L517" s="363"/>
      <c r="M517" s="363"/>
      <c r="N517" s="364"/>
      <c r="O517" s="365"/>
      <c r="P517" s="364"/>
      <c r="Q517" s="365"/>
      <c r="R517" s="365"/>
      <c r="S517" s="162"/>
      <c r="T517" s="334">
        <f t="shared" si="1947"/>
        <v>0</v>
      </c>
      <c r="U517" s="356"/>
      <c r="V517" s="356"/>
      <c r="W517" s="275"/>
      <c r="X517" s="364"/>
      <c r="Y517" s="368"/>
      <c r="Z517" s="335">
        <f t="shared" si="1948"/>
        <v>0</v>
      </c>
      <c r="AA517" s="275"/>
      <c r="AB517" s="275"/>
      <c r="AC517" s="368"/>
      <c r="AD517" s="356"/>
      <c r="AE517" s="336">
        <f t="shared" si="1949"/>
        <v>0</v>
      </c>
      <c r="AF517" s="275"/>
      <c r="AG517" s="275"/>
      <c r="AH517" s="368"/>
      <c r="AI517" s="356"/>
      <c r="AJ517" s="336">
        <f t="shared" si="1950"/>
        <v>0</v>
      </c>
      <c r="AK517" s="275"/>
      <c r="AL517" s="275"/>
      <c r="AM517" s="368"/>
      <c r="AN517" s="356"/>
      <c r="AO517" s="336">
        <f t="shared" si="1951"/>
        <v>0</v>
      </c>
      <c r="AP517" s="275"/>
      <c r="AQ517" s="356"/>
      <c r="AR517" s="356"/>
      <c r="AS517" s="357"/>
      <c r="AT517" s="358"/>
      <c r="AU517" s="363"/>
      <c r="AV517" s="369"/>
      <c r="AW517" s="275" t="s">
        <v>91</v>
      </c>
      <c r="AX517" s="275" t="s">
        <v>2403</v>
      </c>
      <c r="AY517" s="159">
        <v>45260</v>
      </c>
      <c r="AZ517" s="159"/>
      <c r="BA517" s="344"/>
      <c r="XAO517" s="314"/>
      <c r="XAP517" s="314"/>
      <c r="XAQ517" s="263"/>
      <c r="XAR517" s="312"/>
      <c r="XAS517" s="263"/>
      <c r="XAT517" s="314"/>
      <c r="XAU517" s="314"/>
      <c r="XAV517" s="314"/>
      <c r="XAW517" s="315"/>
      <c r="XAX517" s="314"/>
      <c r="XAY517" s="314"/>
      <c r="XAZ517" s="314"/>
      <c r="XBA517" s="314"/>
      <c r="XBB517" s="314"/>
      <c r="XBC517" s="314"/>
      <c r="XBD517" s="281"/>
      <c r="XBE517" s="316"/>
      <c r="XBF517" s="317"/>
      <c r="XBG517" s="314"/>
      <c r="XBH517" s="314"/>
      <c r="XBI517" s="314"/>
      <c r="XBJ517" s="314"/>
      <c r="XBK517" s="263"/>
      <c r="XBL517" s="312"/>
      <c r="XBM517" s="263"/>
      <c r="XBN517" s="314"/>
      <c r="XBO517" s="314"/>
      <c r="XBP517" s="314"/>
      <c r="XBQ517" s="315"/>
      <c r="XBR517" s="314"/>
      <c r="XBS517" s="314"/>
      <c r="XBT517" s="314"/>
      <c r="XBU517" s="314"/>
      <c r="XBV517" s="314"/>
      <c r="XBW517" s="281"/>
      <c r="XBX517" s="317"/>
      <c r="XBY517" s="314"/>
      <c r="XBZ517" s="314"/>
      <c r="XCA517" s="318"/>
      <c r="XCB517" s="312"/>
      <c r="XCC517" s="314"/>
      <c r="XCD517" s="314"/>
      <c r="XCE517" s="263"/>
      <c r="XCF517" s="312"/>
      <c r="XCG517" s="263"/>
      <c r="XCH517" s="314"/>
      <c r="XCI517" s="314"/>
      <c r="XCJ517" s="314"/>
      <c r="XCK517" s="315"/>
      <c r="XCL517" s="314"/>
      <c r="XCM517" s="314"/>
      <c r="XCN517" s="314"/>
      <c r="XCO517" s="314"/>
      <c r="XCP517" s="314"/>
      <c r="XCQ517" s="317"/>
      <c r="XCR517" s="314"/>
      <c r="XCS517" s="318"/>
      <c r="XCT517" s="286"/>
      <c r="XCW517" s="314"/>
      <c r="XCX517" s="314"/>
      <c r="XCY517" s="263"/>
      <c r="XCZ517" s="312"/>
      <c r="XDA517" s="263"/>
      <c r="XDB517" s="314"/>
      <c r="XDC517" s="314"/>
      <c r="XDD517" s="314"/>
      <c r="XDE517" s="315"/>
      <c r="XDF517" s="314"/>
      <c r="XDG517" s="314"/>
      <c r="XDH517" s="314"/>
      <c r="XDI517" s="314"/>
      <c r="XDJ517" s="314"/>
      <c r="XDK517" s="314"/>
      <c r="XDL517" s="286"/>
      <c r="XDQ517" s="314"/>
      <c r="XDR517" s="314"/>
      <c r="XDS517" s="263"/>
      <c r="XDT517" s="312"/>
      <c r="XDU517" s="263"/>
      <c r="XDV517" s="314"/>
      <c r="XDW517" s="314"/>
      <c r="XDX517" s="314"/>
      <c r="XDY517" s="315"/>
      <c r="XDZ517" s="314"/>
      <c r="XEA517" s="314"/>
      <c r="XEB517" s="314"/>
      <c r="XEC517" s="314"/>
      <c r="XED517" s="314"/>
      <c r="XEE517" s="286"/>
      <c r="XEK517" s="314"/>
      <c r="XEL517" s="314"/>
      <c r="XEM517" s="263"/>
      <c r="XEN517" s="312"/>
      <c r="XEO517" s="263"/>
      <c r="XEP517" s="314"/>
      <c r="XEQ517" s="314"/>
      <c r="XER517" s="314"/>
      <c r="XES517" s="315"/>
      <c r="XET517" s="314"/>
      <c r="XEU517" s="314"/>
      <c r="XEV517" s="314"/>
      <c r="XEW517" s="314"/>
      <c r="XEX517" s="314"/>
    </row>
    <row r="518" spans="1:53 16265:16378" ht="40.5" customHeight="1" x14ac:dyDescent="0.2">
      <c r="A518" s="362">
        <v>170</v>
      </c>
      <c r="B518" s="363" t="s">
        <v>164</v>
      </c>
      <c r="C518" s="356" t="str">
        <f t="shared" si="2048"/>
        <v>FRANCISCO ANTORIO URIBE GOMEZ</v>
      </c>
      <c r="D518" s="359" t="s">
        <v>166</v>
      </c>
      <c r="E518" s="356" t="str">
        <f>IF(D518=$D$740,$E$740,IF(D518=$D$741,$E$741,IF(D518=$D$742,$E$742,IF(D518=$D$743,$E$743,IF(D518=$D$744,$E$744,IF(D518=$D$745,$E$745,IF(D518=$D$746,$E$746,IF(D518=$D$747,$E$747,IF(D518=$D$748,$E$748,IF(D518=$D$749,$E$749,IF(D518=VICERRECTORÍA_ACADÉMICA_,$BF$740,IF(D518=_VICERRECTORÍA_INVESTIGACIONES_INNOVACIÓN_Y_EXTENSIÓN_,$BF$741,IF(D518=PLANEACIÓN_,$BF$742,IF(D518=VICERRECTORÍA_ADMINISTRATIVA_FINANCIERA_,$BF$743,IF(D518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8" s="364" t="s">
        <v>276</v>
      </c>
      <c r="G518" s="275" t="s">
        <v>271</v>
      </c>
      <c r="H518" s="275" t="s">
        <v>113</v>
      </c>
      <c r="I518" s="162" t="s">
        <v>2404</v>
      </c>
      <c r="J518" s="364" t="s">
        <v>114</v>
      </c>
      <c r="K518" s="364" t="s">
        <v>2405</v>
      </c>
      <c r="L518" s="364" t="s">
        <v>2406</v>
      </c>
      <c r="M518" s="364" t="s">
        <v>2407</v>
      </c>
      <c r="N518" s="364" t="s">
        <v>151</v>
      </c>
      <c r="O518" s="365">
        <f t="shared" ref="O518" si="2180">IF(N518="ALTA",5,IF(N518="MEDIO ALTA",4,IF(N518="MEDIA",3,IF(N518="MEDIO BAJA",2,IF(N518="BAJA",1,0)))))</f>
        <v>2</v>
      </c>
      <c r="P518" s="364" t="s">
        <v>141</v>
      </c>
      <c r="Q518" s="365">
        <f t="shared" si="2167"/>
        <v>3</v>
      </c>
      <c r="R518" s="365">
        <f>Q518*O518</f>
        <v>6</v>
      </c>
      <c r="S518" s="162" t="s">
        <v>398</v>
      </c>
      <c r="T518" s="334">
        <f t="shared" si="1947"/>
        <v>4</v>
      </c>
      <c r="U518" s="356">
        <f t="shared" si="2168"/>
        <v>4</v>
      </c>
      <c r="V518" s="356">
        <f t="shared" ref="V518" si="2181">U518*0.6</f>
        <v>2.4</v>
      </c>
      <c r="W518" s="275" t="s">
        <v>2408</v>
      </c>
      <c r="X518" s="364">
        <f>IF(S518="No_existen",5*$X$10,Y518*$X$10)</f>
        <v>0.2</v>
      </c>
      <c r="Y518" s="368">
        <f t="shared" ref="Y518" si="2182">ROUND(AVERAGEIF(Z518:Z520,"&gt;0"),0)</f>
        <v>4</v>
      </c>
      <c r="Z518" s="335">
        <f t="shared" si="1948"/>
        <v>4</v>
      </c>
      <c r="AA518" s="275" t="s">
        <v>330</v>
      </c>
      <c r="AB518" s="275"/>
      <c r="AC518" s="368">
        <f t="shared" si="2171"/>
        <v>0.15</v>
      </c>
      <c r="AD518" s="356">
        <f t="shared" ref="AD518" si="2183">ROUND(AVERAGEIF(AE518:AE520,"&gt;0"),0)</f>
        <v>1</v>
      </c>
      <c r="AE518" s="336">
        <f t="shared" si="1949"/>
        <v>1</v>
      </c>
      <c r="AF518" s="275" t="s">
        <v>307</v>
      </c>
      <c r="AG518" s="275" t="s">
        <v>2409</v>
      </c>
      <c r="AH518" s="368">
        <f t="shared" ref="AH518" si="2184">IF(S518="No_existen",5*$AH$10,AI518*$AH$10)</f>
        <v>0.1</v>
      </c>
      <c r="AI518" s="356">
        <f t="shared" ref="AI518" si="2185">ROUND(AVERAGEIF(AJ518:AJ520,"&gt;0"),0)</f>
        <v>1</v>
      </c>
      <c r="AJ518" s="336">
        <f t="shared" si="1950"/>
        <v>1</v>
      </c>
      <c r="AK518" s="275" t="s">
        <v>304</v>
      </c>
      <c r="AL518" s="275" t="s">
        <v>311</v>
      </c>
      <c r="AM518" s="368">
        <f t="shared" ref="AM518" si="2186">IF(S518="No_existen",5*$AM$10,AN518*$AM$10)</f>
        <v>0.1</v>
      </c>
      <c r="AN518" s="356">
        <f t="shared" ref="AN518" si="2187">ROUND(AVERAGEIF(AO518:AO520,"&gt;0"),0)</f>
        <v>1</v>
      </c>
      <c r="AO518" s="336">
        <f t="shared" si="1951"/>
        <v>1</v>
      </c>
      <c r="AP518" s="275" t="s">
        <v>592</v>
      </c>
      <c r="AQ518" s="356">
        <f t="shared" si="2103"/>
        <v>2</v>
      </c>
      <c r="AR518" s="356" t="str">
        <f t="shared" ref="AR518" si="2188">IF(AQ518&lt;1.5,"FUERTE",IF(AND(AQ518&gt;=1.5,AQ518&lt;2.5),"ACEPTABLE",IF(AQ518&gt;=5,"INEXISTENTE","DÉBIL")))</f>
        <v>ACEPTABLE</v>
      </c>
      <c r="AS518" s="357">
        <f t="shared" ref="AS518" si="2189">IF(R518=0,0,ROUND((R518*AQ518),0))</f>
        <v>12</v>
      </c>
      <c r="AT518" s="358" t="str">
        <f t="shared" ref="AT518" si="2190">IF(AS518&gt;=36,"GRAVE", IF(AS518&lt;=10, "LEVE", "MODERADO"))</f>
        <v>MODERADO</v>
      </c>
      <c r="AU518" s="366" t="s">
        <v>2410</v>
      </c>
      <c r="AV518" s="367">
        <v>1</v>
      </c>
      <c r="AW518" s="275" t="s">
        <v>91</v>
      </c>
      <c r="AX518" s="275" t="s">
        <v>2411</v>
      </c>
      <c r="AY518" s="159">
        <v>45260</v>
      </c>
      <c r="AZ518" s="159"/>
      <c r="BA518" s="344"/>
      <c r="XAO518" s="314"/>
      <c r="XAP518" s="314"/>
      <c r="XAQ518" s="263"/>
      <c r="XAR518" s="312"/>
      <c r="XAS518" s="263"/>
      <c r="XAT518" s="314"/>
      <c r="XAU518" s="314"/>
      <c r="XAV518" s="314"/>
      <c r="XAW518" s="315"/>
      <c r="XAX518" s="314"/>
      <c r="XAY518" s="314"/>
      <c r="XAZ518" s="314"/>
      <c r="XBA518" s="314"/>
      <c r="XBB518" s="314"/>
      <c r="XBC518" s="314"/>
      <c r="XBD518" s="281"/>
      <c r="XBE518" s="316"/>
      <c r="XBF518" s="317"/>
      <c r="XBG518" s="314"/>
      <c r="XBH518" s="314"/>
      <c r="XBI518" s="314"/>
      <c r="XBJ518" s="314"/>
      <c r="XBK518" s="263"/>
      <c r="XBL518" s="312"/>
      <c r="XBM518" s="263"/>
      <c r="XBN518" s="314"/>
      <c r="XBO518" s="314"/>
      <c r="XBP518" s="314"/>
      <c r="XBQ518" s="315"/>
      <c r="XBR518" s="314"/>
      <c r="XBS518" s="314"/>
      <c r="XBT518" s="314"/>
      <c r="XBU518" s="314"/>
      <c r="XBV518" s="314"/>
      <c r="XBW518" s="281"/>
      <c r="XBX518" s="317"/>
      <c r="XBY518" s="314"/>
      <c r="XBZ518" s="314"/>
      <c r="XCA518" s="318"/>
      <c r="XCB518" s="312"/>
      <c r="XCC518" s="314"/>
      <c r="XCD518" s="314"/>
      <c r="XCE518" s="263"/>
      <c r="XCF518" s="312"/>
      <c r="XCG518" s="263"/>
      <c r="XCH518" s="314"/>
      <c r="XCI518" s="314"/>
      <c r="XCJ518" s="314"/>
      <c r="XCK518" s="315"/>
      <c r="XCL518" s="314"/>
      <c r="XCM518" s="314"/>
      <c r="XCN518" s="314"/>
      <c r="XCO518" s="314"/>
      <c r="XCP518" s="314"/>
      <c r="XCQ518" s="317"/>
      <c r="XCR518" s="314"/>
      <c r="XCS518" s="318"/>
      <c r="XCT518" s="286"/>
      <c r="XCW518" s="314"/>
      <c r="XCX518" s="314"/>
      <c r="XCY518" s="263"/>
      <c r="XCZ518" s="312"/>
      <c r="XDA518" s="263"/>
      <c r="XDB518" s="314"/>
      <c r="XDC518" s="314"/>
      <c r="XDD518" s="314"/>
      <c r="XDE518" s="315"/>
      <c r="XDF518" s="314"/>
      <c r="XDG518" s="314"/>
      <c r="XDH518" s="314"/>
      <c r="XDI518" s="314"/>
      <c r="XDJ518" s="314"/>
      <c r="XDK518" s="314"/>
      <c r="XDL518" s="286"/>
      <c r="XDQ518" s="314"/>
      <c r="XDR518" s="314"/>
      <c r="XDS518" s="263"/>
      <c r="XDT518" s="312"/>
      <c r="XDU518" s="263"/>
      <c r="XDV518" s="314"/>
      <c r="XDW518" s="314"/>
      <c r="XDX518" s="314"/>
      <c r="XDY518" s="315"/>
      <c r="XDZ518" s="314"/>
      <c r="XEA518" s="314"/>
      <c r="XEB518" s="314"/>
      <c r="XEC518" s="314"/>
      <c r="XED518" s="314"/>
      <c r="XEE518" s="286"/>
      <c r="XEK518" s="314"/>
      <c r="XEL518" s="314"/>
      <c r="XEM518" s="263"/>
      <c r="XEN518" s="312"/>
      <c r="XEO518" s="263"/>
      <c r="XEP518" s="314"/>
      <c r="XEQ518" s="314"/>
      <c r="XER518" s="314"/>
      <c r="XES518" s="315"/>
      <c r="XET518" s="314"/>
      <c r="XEU518" s="314"/>
      <c r="XEV518" s="314"/>
      <c r="XEW518" s="314"/>
      <c r="XEX518" s="314"/>
    </row>
    <row r="519" spans="1:53 16265:16378" ht="40.5" hidden="1" customHeight="1" x14ac:dyDescent="0.2">
      <c r="A519" s="362"/>
      <c r="B519" s="363"/>
      <c r="C519" s="356"/>
      <c r="D519" s="359"/>
      <c r="E519" s="356"/>
      <c r="F519" s="364"/>
      <c r="G519" s="275"/>
      <c r="H519" s="275"/>
      <c r="I519" s="163"/>
      <c r="J519" s="364"/>
      <c r="K519" s="364"/>
      <c r="L519" s="364"/>
      <c r="M519" s="364"/>
      <c r="N519" s="364"/>
      <c r="O519" s="365"/>
      <c r="P519" s="364"/>
      <c r="Q519" s="365"/>
      <c r="R519" s="365"/>
      <c r="S519" s="162" t="s">
        <v>398</v>
      </c>
      <c r="T519" s="334">
        <f t="shared" si="1947"/>
        <v>4</v>
      </c>
      <c r="U519" s="356"/>
      <c r="V519" s="356"/>
      <c r="W519" s="275" t="s">
        <v>2412</v>
      </c>
      <c r="X519" s="364"/>
      <c r="Y519" s="368"/>
      <c r="Z519" s="335">
        <f t="shared" si="1948"/>
        <v>4</v>
      </c>
      <c r="AA519" s="275" t="s">
        <v>330</v>
      </c>
      <c r="AB519" s="275"/>
      <c r="AC519" s="368"/>
      <c r="AD519" s="356"/>
      <c r="AE519" s="336">
        <f t="shared" si="1949"/>
        <v>1</v>
      </c>
      <c r="AF519" s="275" t="s">
        <v>307</v>
      </c>
      <c r="AG519" s="275" t="s">
        <v>2413</v>
      </c>
      <c r="AH519" s="368"/>
      <c r="AI519" s="356"/>
      <c r="AJ519" s="336">
        <f t="shared" si="1950"/>
        <v>1</v>
      </c>
      <c r="AK519" s="275" t="s">
        <v>304</v>
      </c>
      <c r="AL519" s="275" t="s">
        <v>312</v>
      </c>
      <c r="AM519" s="368"/>
      <c r="AN519" s="356"/>
      <c r="AO519" s="336">
        <f t="shared" si="1951"/>
        <v>1</v>
      </c>
      <c r="AP519" s="275" t="s">
        <v>592</v>
      </c>
      <c r="AQ519" s="356"/>
      <c r="AR519" s="356"/>
      <c r="AS519" s="357"/>
      <c r="AT519" s="358"/>
      <c r="AU519" s="366"/>
      <c r="AV519" s="366"/>
      <c r="AW519" s="275"/>
      <c r="AX519" s="275"/>
      <c r="AY519" s="159"/>
      <c r="AZ519" s="159"/>
      <c r="BA519" s="344"/>
      <c r="XAO519" s="314"/>
      <c r="XAP519" s="314"/>
      <c r="XAQ519" s="263"/>
      <c r="XAR519" s="312"/>
      <c r="XAS519" s="263"/>
      <c r="XAT519" s="314"/>
      <c r="XAU519" s="314"/>
      <c r="XAV519" s="314"/>
      <c r="XAW519" s="315"/>
      <c r="XAX519" s="314"/>
      <c r="XAY519" s="314"/>
      <c r="XAZ519" s="314"/>
      <c r="XBA519" s="314"/>
      <c r="XBB519" s="314"/>
      <c r="XBC519" s="314"/>
      <c r="XBD519" s="281"/>
      <c r="XBE519" s="316"/>
      <c r="XBF519" s="317"/>
      <c r="XBG519" s="314"/>
      <c r="XBH519" s="314"/>
      <c r="XBI519" s="314"/>
      <c r="XBJ519" s="314"/>
      <c r="XBK519" s="263"/>
      <c r="XBL519" s="312"/>
      <c r="XBM519" s="263"/>
      <c r="XBN519" s="314"/>
      <c r="XBO519" s="314"/>
      <c r="XBP519" s="314"/>
      <c r="XBQ519" s="315"/>
      <c r="XBR519" s="314"/>
      <c r="XBS519" s="314"/>
      <c r="XBT519" s="314"/>
      <c r="XBU519" s="314"/>
      <c r="XBV519" s="314"/>
      <c r="XBW519" s="281"/>
      <c r="XBX519" s="317"/>
      <c r="XBY519" s="314"/>
      <c r="XBZ519" s="314"/>
      <c r="XCA519" s="318"/>
      <c r="XCB519" s="312"/>
      <c r="XCC519" s="314"/>
      <c r="XCD519" s="314"/>
      <c r="XCE519" s="263"/>
      <c r="XCF519" s="312"/>
      <c r="XCG519" s="263"/>
      <c r="XCH519" s="314"/>
      <c r="XCI519" s="314"/>
      <c r="XCJ519" s="314"/>
      <c r="XCK519" s="315"/>
      <c r="XCL519" s="314"/>
      <c r="XCM519" s="314"/>
      <c r="XCN519" s="314"/>
      <c r="XCO519" s="314"/>
      <c r="XCP519" s="314"/>
      <c r="XCQ519" s="317"/>
      <c r="XCR519" s="314"/>
      <c r="XCS519" s="318"/>
      <c r="XCT519" s="286"/>
      <c r="XCW519" s="314"/>
      <c r="XCX519" s="314"/>
      <c r="XCY519" s="263"/>
      <c r="XCZ519" s="312"/>
      <c r="XDA519" s="263"/>
      <c r="XDB519" s="314"/>
      <c r="XDC519" s="314"/>
      <c r="XDD519" s="314"/>
      <c r="XDE519" s="315"/>
      <c r="XDF519" s="314"/>
      <c r="XDG519" s="314"/>
      <c r="XDH519" s="314"/>
      <c r="XDI519" s="314"/>
      <c r="XDJ519" s="314"/>
      <c r="XDK519" s="314"/>
      <c r="XDL519" s="286"/>
      <c r="XDQ519" s="314"/>
      <c r="XDR519" s="314"/>
      <c r="XDS519" s="263"/>
      <c r="XDT519" s="312"/>
      <c r="XDU519" s="263"/>
      <c r="XDV519" s="314"/>
      <c r="XDW519" s="314"/>
      <c r="XDX519" s="314"/>
      <c r="XDY519" s="315"/>
      <c r="XDZ519" s="314"/>
      <c r="XEA519" s="314"/>
      <c r="XEB519" s="314"/>
      <c r="XEC519" s="314"/>
      <c r="XED519" s="314"/>
      <c r="XEE519" s="286"/>
      <c r="XEK519" s="314"/>
      <c r="XEL519" s="314"/>
      <c r="XEM519" s="263"/>
      <c r="XEN519" s="312"/>
      <c r="XEO519" s="263"/>
      <c r="XEP519" s="314"/>
      <c r="XEQ519" s="314"/>
      <c r="XER519" s="314"/>
      <c r="XES519" s="315"/>
      <c r="XET519" s="314"/>
      <c r="XEU519" s="314"/>
      <c r="XEV519" s="314"/>
      <c r="XEW519" s="314"/>
      <c r="XEX519" s="314"/>
    </row>
    <row r="520" spans="1:53 16265:16378" ht="40.5" hidden="1" customHeight="1" x14ac:dyDescent="0.2">
      <c r="A520" s="362"/>
      <c r="B520" s="363"/>
      <c r="C520" s="356"/>
      <c r="D520" s="359"/>
      <c r="E520" s="356"/>
      <c r="F520" s="364"/>
      <c r="G520" s="275"/>
      <c r="H520" s="275"/>
      <c r="I520" s="275"/>
      <c r="J520" s="364"/>
      <c r="K520" s="364"/>
      <c r="L520" s="364"/>
      <c r="M520" s="364"/>
      <c r="N520" s="364"/>
      <c r="O520" s="365"/>
      <c r="P520" s="364"/>
      <c r="Q520" s="365"/>
      <c r="R520" s="365"/>
      <c r="S520" s="162"/>
      <c r="T520" s="334">
        <f t="shared" si="1947"/>
        <v>0</v>
      </c>
      <c r="U520" s="356"/>
      <c r="V520" s="356"/>
      <c r="W520" s="275"/>
      <c r="X520" s="364"/>
      <c r="Y520" s="368"/>
      <c r="Z520" s="335">
        <f t="shared" si="1948"/>
        <v>0</v>
      </c>
      <c r="AA520" s="275"/>
      <c r="AB520" s="275"/>
      <c r="AC520" s="368"/>
      <c r="AD520" s="356"/>
      <c r="AE520" s="336">
        <f t="shared" si="1949"/>
        <v>0</v>
      </c>
      <c r="AF520" s="275"/>
      <c r="AG520" s="275"/>
      <c r="AH520" s="368"/>
      <c r="AI520" s="356"/>
      <c r="AJ520" s="336">
        <f t="shared" si="1950"/>
        <v>0</v>
      </c>
      <c r="AK520" s="275"/>
      <c r="AL520" s="275"/>
      <c r="AM520" s="368"/>
      <c r="AN520" s="356"/>
      <c r="AO520" s="336">
        <f t="shared" si="1951"/>
        <v>0</v>
      </c>
      <c r="AP520" s="275"/>
      <c r="AQ520" s="356"/>
      <c r="AR520" s="356"/>
      <c r="AS520" s="357"/>
      <c r="AT520" s="358"/>
      <c r="AU520" s="366"/>
      <c r="AV520" s="366"/>
      <c r="AW520" s="275"/>
      <c r="AX520" s="275"/>
      <c r="AY520" s="159"/>
      <c r="AZ520" s="159"/>
      <c r="BA520" s="344"/>
      <c r="XAO520" s="314"/>
      <c r="XAP520" s="314"/>
      <c r="XAQ520" s="263"/>
      <c r="XAR520" s="312"/>
      <c r="XAS520" s="263"/>
      <c r="XAT520" s="314"/>
      <c r="XAU520" s="314"/>
      <c r="XAV520" s="314"/>
      <c r="XAW520" s="315"/>
      <c r="XAX520" s="314"/>
      <c r="XAY520" s="314"/>
      <c r="XAZ520" s="314"/>
      <c r="XBA520" s="314"/>
      <c r="XBB520" s="314"/>
      <c r="XBC520" s="314"/>
      <c r="XBD520" s="281"/>
      <c r="XBE520" s="316"/>
      <c r="XBF520" s="317"/>
      <c r="XBG520" s="314"/>
      <c r="XBH520" s="314"/>
      <c r="XBI520" s="314"/>
      <c r="XBJ520" s="314"/>
      <c r="XBK520" s="263"/>
      <c r="XBL520" s="312"/>
      <c r="XBM520" s="263"/>
      <c r="XBN520" s="314"/>
      <c r="XBO520" s="314"/>
      <c r="XBP520" s="314"/>
      <c r="XBQ520" s="315"/>
      <c r="XBR520" s="314"/>
      <c r="XBS520" s="314"/>
      <c r="XBT520" s="314"/>
      <c r="XBU520" s="314"/>
      <c r="XBV520" s="314"/>
      <c r="XBW520" s="281"/>
      <c r="XBX520" s="317"/>
      <c r="XBY520" s="314"/>
      <c r="XBZ520" s="314"/>
      <c r="XCA520" s="318"/>
      <c r="XCB520" s="312"/>
      <c r="XCC520" s="314"/>
      <c r="XCD520" s="314"/>
      <c r="XCE520" s="263"/>
      <c r="XCF520" s="312"/>
      <c r="XCG520" s="263"/>
      <c r="XCH520" s="314"/>
      <c r="XCI520" s="314"/>
      <c r="XCJ520" s="314"/>
      <c r="XCK520" s="315"/>
      <c r="XCL520" s="314"/>
      <c r="XCM520" s="314"/>
      <c r="XCN520" s="314"/>
      <c r="XCO520" s="314"/>
      <c r="XCP520" s="314"/>
      <c r="XCQ520" s="317"/>
      <c r="XCR520" s="314"/>
      <c r="XCS520" s="318"/>
      <c r="XCT520" s="286"/>
      <c r="XCW520" s="314"/>
      <c r="XCX520" s="314"/>
      <c r="XCY520" s="263"/>
      <c r="XCZ520" s="312"/>
      <c r="XDA520" s="263"/>
      <c r="XDB520" s="314"/>
      <c r="XDC520" s="314"/>
      <c r="XDD520" s="314"/>
      <c r="XDE520" s="315"/>
      <c r="XDF520" s="314"/>
      <c r="XDG520" s="314"/>
      <c r="XDH520" s="314"/>
      <c r="XDI520" s="314"/>
      <c r="XDJ520" s="314"/>
      <c r="XDK520" s="314"/>
      <c r="XDL520" s="286"/>
      <c r="XDQ520" s="314"/>
      <c r="XDR520" s="314"/>
      <c r="XDS520" s="263"/>
      <c r="XDT520" s="312"/>
      <c r="XDU520" s="263"/>
      <c r="XDV520" s="314"/>
      <c r="XDW520" s="314"/>
      <c r="XDX520" s="314"/>
      <c r="XDY520" s="315"/>
      <c r="XDZ520" s="314"/>
      <c r="XEA520" s="314"/>
      <c r="XEB520" s="314"/>
      <c r="XEC520" s="314"/>
      <c r="XED520" s="314"/>
      <c r="XEE520" s="286"/>
      <c r="XEK520" s="314"/>
      <c r="XEL520" s="314"/>
      <c r="XEM520" s="263"/>
      <c r="XEN520" s="312"/>
      <c r="XEO520" s="263"/>
      <c r="XEP520" s="314"/>
      <c r="XEQ520" s="314"/>
      <c r="XER520" s="314"/>
      <c r="XES520" s="315"/>
      <c r="XET520" s="314"/>
      <c r="XEU520" s="314"/>
      <c r="XEV520" s="314"/>
      <c r="XEW520" s="314"/>
      <c r="XEX520" s="314"/>
    </row>
    <row r="521" spans="1:53 16265:16378" ht="40.5" hidden="1" customHeight="1" x14ac:dyDescent="0.2">
      <c r="A521" s="362">
        <v>171</v>
      </c>
      <c r="B521" s="363" t="s">
        <v>164</v>
      </c>
      <c r="C521" s="356" t="str">
        <f t="shared" si="2048"/>
        <v>FRANCISCO ANTORIO URIBE GOMEZ</v>
      </c>
      <c r="D521" s="359" t="s">
        <v>170</v>
      </c>
      <c r="E521" s="356" t="str">
        <f>IF(D521=$D$740,$E$740,IF(D521=$D$741,$E$741,IF(D521=$D$742,$E$742,IF(D521=$D$743,$E$743,IF(D521=$D$744,$E$744,IF(D521=$D$745,$E$745,IF(D521=$D$746,$E$746,IF(D521=$D$747,$E$747,IF(D521=$D$748,$E$748,IF(D521=$D$749,$E$749,IF(D521=VICERRECTORÍA_ACADÉMICA_,$BF$740,IF(D521=_VICERRECTORÍA_INVESTIGACIONES_INNOVACIÓN_Y_EXTENSIÓN_,$BF$741,IF(D521=PLANEACIÓN_,$BF$742,IF(D521=VICERRECTORÍA_ADMINISTRATIVA_FINANCIERA_,$BF$743,IF(D521=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21" s="364" t="s">
        <v>276</v>
      </c>
      <c r="G521" s="275" t="s">
        <v>271</v>
      </c>
      <c r="H521" s="275" t="s">
        <v>34</v>
      </c>
      <c r="I521" s="162" t="s">
        <v>2414</v>
      </c>
      <c r="J521" s="364" t="s">
        <v>108</v>
      </c>
      <c r="K521" s="364" t="s">
        <v>2415</v>
      </c>
      <c r="L521" s="364" t="s">
        <v>2416</v>
      </c>
      <c r="M521" s="364" t="s">
        <v>2417</v>
      </c>
      <c r="N521" s="364" t="s">
        <v>128</v>
      </c>
      <c r="O521" s="365">
        <f t="shared" ref="O521" si="2191">IF(N521="ALTA",5,IF(N521="MEDIO ALTA",4,IF(N521="MEDIA",3,IF(N521="MEDIO BAJA",2,IF(N521="BAJA",1,0)))))</f>
        <v>1</v>
      </c>
      <c r="P521" s="364" t="s">
        <v>144</v>
      </c>
      <c r="Q521" s="365">
        <f t="shared" si="2167"/>
        <v>4</v>
      </c>
      <c r="R521" s="365">
        <f>Q521*O521</f>
        <v>4</v>
      </c>
      <c r="S521" s="162" t="s">
        <v>327</v>
      </c>
      <c r="T521" s="334">
        <f t="shared" si="1947"/>
        <v>1</v>
      </c>
      <c r="U521" s="356">
        <f t="shared" si="2168"/>
        <v>1</v>
      </c>
      <c r="V521" s="356">
        <f t="shared" ref="V521" si="2192">U521*0.6</f>
        <v>0.6</v>
      </c>
      <c r="W521" s="275" t="s">
        <v>2418</v>
      </c>
      <c r="X521" s="364">
        <f>IF(S521="No_existen",5*$X$10,Y521*$X$10)</f>
        <v>0.1</v>
      </c>
      <c r="Y521" s="368">
        <f t="shared" ref="Y521" si="2193">ROUND(AVERAGEIF(Z521:Z523,"&gt;0"),0)</f>
        <v>2</v>
      </c>
      <c r="Z521" s="335">
        <f t="shared" si="1948"/>
        <v>2</v>
      </c>
      <c r="AA521" s="275" t="s">
        <v>331</v>
      </c>
      <c r="AB521" s="275"/>
      <c r="AC521" s="368">
        <f t="shared" si="2171"/>
        <v>0.15</v>
      </c>
      <c r="AD521" s="356">
        <f t="shared" ref="AD521" si="2194">ROUND(AVERAGEIF(AE521:AE523,"&gt;0"),0)</f>
        <v>1</v>
      </c>
      <c r="AE521" s="336">
        <f t="shared" si="1949"/>
        <v>1</v>
      </c>
      <c r="AF521" s="275" t="s">
        <v>307</v>
      </c>
      <c r="AG521" s="275" t="s">
        <v>2419</v>
      </c>
      <c r="AH521" s="368">
        <f t="shared" ref="AH521" si="2195">IF(S521="No_existen",5*$AH$10,AI521*$AH$10)</f>
        <v>0.1</v>
      </c>
      <c r="AI521" s="356">
        <f t="shared" ref="AI521" si="2196">ROUND(AVERAGEIF(AJ521:AJ523,"&gt;0"),0)</f>
        <v>1</v>
      </c>
      <c r="AJ521" s="336">
        <f t="shared" si="1950"/>
        <v>1</v>
      </c>
      <c r="AK521" s="275" t="s">
        <v>304</v>
      </c>
      <c r="AL521" s="275" t="s">
        <v>462</v>
      </c>
      <c r="AM521" s="368">
        <f t="shared" ref="AM521" si="2197">IF(S521="No_existen",5*$AM$10,AN521*$AM$10)</f>
        <v>0.1</v>
      </c>
      <c r="AN521" s="356">
        <f t="shared" ref="AN521" si="2198">ROUND(AVERAGEIF(AO521:AO523,"&gt;0"),0)</f>
        <v>1</v>
      </c>
      <c r="AO521" s="336">
        <f t="shared" si="1951"/>
        <v>1</v>
      </c>
      <c r="AP521" s="275" t="s">
        <v>592</v>
      </c>
      <c r="AQ521" s="356">
        <f t="shared" si="2103"/>
        <v>1</v>
      </c>
      <c r="AR521" s="356" t="str">
        <f t="shared" ref="AR521" si="2199">IF(AQ521&lt;1.5,"FUERTE",IF(AND(AQ521&gt;=1.5,AQ521&lt;2.5),"ACEPTABLE",IF(AQ521&gt;=5,"INEXISTENTE","DÉBIL")))</f>
        <v>FUERTE</v>
      </c>
      <c r="AS521" s="357">
        <f t="shared" ref="AS521" si="2200">IF(R521=0,0,ROUND((R521*AQ521),0))</f>
        <v>4</v>
      </c>
      <c r="AT521" s="358" t="str">
        <f t="shared" ref="AT521" si="2201">IF(AS521&gt;=36,"GRAVE", IF(AS521&lt;=10, "LEVE", "MODERADO"))</f>
        <v>LEVE</v>
      </c>
      <c r="AU521" s="359" t="s">
        <v>2420</v>
      </c>
      <c r="AV521" s="372">
        <v>0.1</v>
      </c>
      <c r="AW521" s="275" t="s">
        <v>90</v>
      </c>
      <c r="AX521" s="275"/>
      <c r="AY521" s="159"/>
      <c r="AZ521" s="159"/>
      <c r="BA521" s="344"/>
      <c r="XAO521" s="314"/>
      <c r="XAP521" s="314"/>
      <c r="XAQ521" s="263"/>
      <c r="XAR521" s="312"/>
      <c r="XAS521" s="263"/>
      <c r="XAT521" s="314"/>
      <c r="XAU521" s="314"/>
      <c r="XAV521" s="314"/>
      <c r="XAW521" s="315"/>
      <c r="XAX521" s="314"/>
      <c r="XAY521" s="314"/>
      <c r="XAZ521" s="314"/>
      <c r="XBA521" s="314"/>
      <c r="XBB521" s="314"/>
      <c r="XBC521" s="314"/>
      <c r="XBD521" s="281"/>
      <c r="XBE521" s="316"/>
      <c r="XBF521" s="317"/>
      <c r="XBG521" s="314"/>
      <c r="XBH521" s="314"/>
      <c r="XBI521" s="314"/>
      <c r="XBJ521" s="314"/>
      <c r="XBK521" s="263"/>
      <c r="XBL521" s="312"/>
      <c r="XBM521" s="263"/>
      <c r="XBN521" s="314"/>
      <c r="XBO521" s="314"/>
      <c r="XBP521" s="314"/>
      <c r="XBQ521" s="315"/>
      <c r="XBR521" s="314"/>
      <c r="XBS521" s="314"/>
      <c r="XBT521" s="314"/>
      <c r="XBU521" s="314"/>
      <c r="XBV521" s="314"/>
      <c r="XBW521" s="281"/>
      <c r="XBX521" s="317"/>
      <c r="XBY521" s="314"/>
      <c r="XBZ521" s="314"/>
      <c r="XCA521" s="318"/>
      <c r="XCB521" s="312"/>
      <c r="XCC521" s="314"/>
      <c r="XCD521" s="314"/>
      <c r="XCE521" s="263"/>
      <c r="XCF521" s="312"/>
      <c r="XCG521" s="263"/>
      <c r="XCH521" s="314"/>
      <c r="XCI521" s="314"/>
      <c r="XCJ521" s="314"/>
      <c r="XCK521" s="315"/>
      <c r="XCL521" s="314"/>
      <c r="XCM521" s="314"/>
      <c r="XCN521" s="314"/>
      <c r="XCO521" s="314"/>
      <c r="XCP521" s="314"/>
      <c r="XCQ521" s="317"/>
      <c r="XCR521" s="314"/>
      <c r="XCS521" s="318"/>
      <c r="XCT521" s="286"/>
      <c r="XCW521" s="314"/>
      <c r="XCX521" s="314"/>
      <c r="XCY521" s="263"/>
      <c r="XCZ521" s="312"/>
      <c r="XDA521" s="263"/>
      <c r="XDB521" s="314"/>
      <c r="XDC521" s="314"/>
      <c r="XDD521" s="314"/>
      <c r="XDE521" s="315"/>
      <c r="XDF521" s="314"/>
      <c r="XDG521" s="314"/>
      <c r="XDH521" s="314"/>
      <c r="XDI521" s="314"/>
      <c r="XDJ521" s="314"/>
      <c r="XDK521" s="314"/>
      <c r="XDL521" s="286"/>
      <c r="XDQ521" s="314"/>
      <c r="XDR521" s="314"/>
      <c r="XDS521" s="263"/>
      <c r="XDT521" s="312"/>
      <c r="XDU521" s="263"/>
      <c r="XDV521" s="314"/>
      <c r="XDW521" s="314"/>
      <c r="XDX521" s="314"/>
      <c r="XDY521" s="315"/>
      <c r="XDZ521" s="314"/>
      <c r="XEA521" s="314"/>
      <c r="XEB521" s="314"/>
      <c r="XEC521" s="314"/>
      <c r="XED521" s="314"/>
      <c r="XEE521" s="286"/>
      <c r="XEK521" s="314"/>
      <c r="XEL521" s="314"/>
      <c r="XEM521" s="263"/>
      <c r="XEN521" s="312"/>
      <c r="XEO521" s="263"/>
      <c r="XEP521" s="314"/>
      <c r="XEQ521" s="314"/>
      <c r="XER521" s="314"/>
      <c r="XES521" s="315"/>
      <c r="XET521" s="314"/>
      <c r="XEU521" s="314"/>
      <c r="XEV521" s="314"/>
      <c r="XEW521" s="314"/>
      <c r="XEX521" s="314"/>
    </row>
    <row r="522" spans="1:53 16265:16378" ht="40.5" hidden="1" customHeight="1" x14ac:dyDescent="0.2">
      <c r="A522" s="362"/>
      <c r="B522" s="363"/>
      <c r="C522" s="356"/>
      <c r="D522" s="359"/>
      <c r="E522" s="356"/>
      <c r="F522" s="364"/>
      <c r="G522" s="275"/>
      <c r="H522" s="275"/>
      <c r="I522" s="275"/>
      <c r="J522" s="364"/>
      <c r="K522" s="364"/>
      <c r="L522" s="364"/>
      <c r="M522" s="364"/>
      <c r="N522" s="364"/>
      <c r="O522" s="365"/>
      <c r="P522" s="364"/>
      <c r="Q522" s="365"/>
      <c r="R522" s="365"/>
      <c r="S522" s="162" t="s">
        <v>327</v>
      </c>
      <c r="T522" s="334">
        <f t="shared" si="1947"/>
        <v>1</v>
      </c>
      <c r="U522" s="356"/>
      <c r="V522" s="356"/>
      <c r="W522" s="275" t="s">
        <v>2421</v>
      </c>
      <c r="X522" s="364"/>
      <c r="Y522" s="368"/>
      <c r="Z522" s="335">
        <f t="shared" si="1948"/>
        <v>2</v>
      </c>
      <c r="AA522" s="275" t="s">
        <v>331</v>
      </c>
      <c r="AB522" s="275"/>
      <c r="AC522" s="368"/>
      <c r="AD522" s="356"/>
      <c r="AE522" s="336">
        <f t="shared" si="1949"/>
        <v>1</v>
      </c>
      <c r="AF522" s="275" t="s">
        <v>307</v>
      </c>
      <c r="AG522" s="275" t="s">
        <v>2413</v>
      </c>
      <c r="AH522" s="368"/>
      <c r="AI522" s="356"/>
      <c r="AJ522" s="336">
        <f t="shared" si="1950"/>
        <v>1</v>
      </c>
      <c r="AK522" s="275" t="s">
        <v>304</v>
      </c>
      <c r="AL522" s="275" t="s">
        <v>462</v>
      </c>
      <c r="AM522" s="368"/>
      <c r="AN522" s="356"/>
      <c r="AO522" s="336">
        <f t="shared" si="1951"/>
        <v>1</v>
      </c>
      <c r="AP522" s="275" t="s">
        <v>592</v>
      </c>
      <c r="AQ522" s="356"/>
      <c r="AR522" s="356"/>
      <c r="AS522" s="357"/>
      <c r="AT522" s="358"/>
      <c r="AU522" s="359"/>
      <c r="AV522" s="359"/>
      <c r="AW522" s="275" t="s">
        <v>90</v>
      </c>
      <c r="AX522" s="275"/>
      <c r="AY522" s="159"/>
      <c r="AZ522" s="159"/>
      <c r="BA522" s="344"/>
      <c r="XAO522" s="314"/>
      <c r="XAP522" s="314"/>
      <c r="XAQ522" s="263"/>
      <c r="XAR522" s="312"/>
      <c r="XAS522" s="263"/>
      <c r="XAT522" s="314"/>
      <c r="XAU522" s="314"/>
      <c r="XAV522" s="314"/>
      <c r="XAW522" s="315"/>
      <c r="XAX522" s="314"/>
      <c r="XAY522" s="314"/>
      <c r="XAZ522" s="314"/>
      <c r="XBA522" s="314"/>
      <c r="XBB522" s="314"/>
      <c r="XBC522" s="314"/>
      <c r="XBD522" s="281"/>
      <c r="XBE522" s="316"/>
      <c r="XBF522" s="317"/>
      <c r="XBG522" s="314"/>
      <c r="XBH522" s="314"/>
      <c r="XBI522" s="314"/>
      <c r="XBJ522" s="314"/>
      <c r="XBK522" s="263"/>
      <c r="XBL522" s="312"/>
      <c r="XBM522" s="263"/>
      <c r="XBN522" s="314"/>
      <c r="XBO522" s="314"/>
      <c r="XBP522" s="314"/>
      <c r="XBQ522" s="315"/>
      <c r="XBR522" s="314"/>
      <c r="XBS522" s="314"/>
      <c r="XBT522" s="314"/>
      <c r="XBU522" s="314"/>
      <c r="XBV522" s="314"/>
      <c r="XBW522" s="281"/>
      <c r="XBX522" s="317"/>
      <c r="XBY522" s="314"/>
      <c r="XBZ522" s="314"/>
      <c r="XCA522" s="318"/>
      <c r="XCB522" s="312"/>
      <c r="XCC522" s="314"/>
      <c r="XCD522" s="314"/>
      <c r="XCE522" s="263"/>
      <c r="XCF522" s="312"/>
      <c r="XCG522" s="263"/>
      <c r="XCH522" s="314"/>
      <c r="XCI522" s="314"/>
      <c r="XCJ522" s="314"/>
      <c r="XCK522" s="315"/>
      <c r="XCL522" s="314"/>
      <c r="XCM522" s="314"/>
      <c r="XCN522" s="314"/>
      <c r="XCO522" s="314"/>
      <c r="XCP522" s="314"/>
      <c r="XCQ522" s="317"/>
      <c r="XCR522" s="314"/>
      <c r="XCS522" s="318"/>
      <c r="XCT522" s="286"/>
      <c r="XCW522" s="314"/>
      <c r="XCX522" s="314"/>
      <c r="XCY522" s="263"/>
      <c r="XCZ522" s="312"/>
      <c r="XDA522" s="263"/>
      <c r="XDB522" s="314"/>
      <c r="XDC522" s="314"/>
      <c r="XDD522" s="314"/>
      <c r="XDE522" s="315"/>
      <c r="XDF522" s="314"/>
      <c r="XDG522" s="314"/>
      <c r="XDH522" s="314"/>
      <c r="XDI522" s="314"/>
      <c r="XDJ522" s="314"/>
      <c r="XDK522" s="314"/>
      <c r="XDL522" s="286"/>
      <c r="XDQ522" s="314"/>
      <c r="XDR522" s="314"/>
      <c r="XDS522" s="263"/>
      <c r="XDT522" s="312"/>
      <c r="XDU522" s="263"/>
      <c r="XDV522" s="314"/>
      <c r="XDW522" s="314"/>
      <c r="XDX522" s="314"/>
      <c r="XDY522" s="315"/>
      <c r="XDZ522" s="314"/>
      <c r="XEA522" s="314"/>
      <c r="XEB522" s="314"/>
      <c r="XEC522" s="314"/>
      <c r="XED522" s="314"/>
      <c r="XEE522" s="286"/>
      <c r="XEK522" s="314"/>
      <c r="XEL522" s="314"/>
      <c r="XEM522" s="263"/>
      <c r="XEN522" s="312"/>
      <c r="XEO522" s="263"/>
      <c r="XEP522" s="314"/>
      <c r="XEQ522" s="314"/>
      <c r="XER522" s="314"/>
      <c r="XES522" s="315"/>
      <c r="XET522" s="314"/>
      <c r="XEU522" s="314"/>
      <c r="XEV522" s="314"/>
      <c r="XEW522" s="314"/>
      <c r="XEX522" s="314"/>
    </row>
    <row r="523" spans="1:53 16265:16378" ht="40.5" hidden="1" customHeight="1" x14ac:dyDescent="0.2">
      <c r="A523" s="362"/>
      <c r="B523" s="363"/>
      <c r="C523" s="356"/>
      <c r="D523" s="359"/>
      <c r="E523" s="356"/>
      <c r="F523" s="364"/>
      <c r="G523" s="275"/>
      <c r="H523" s="275"/>
      <c r="I523" s="275"/>
      <c r="J523" s="364"/>
      <c r="K523" s="364"/>
      <c r="L523" s="364"/>
      <c r="M523" s="364"/>
      <c r="N523" s="364"/>
      <c r="O523" s="365"/>
      <c r="P523" s="364"/>
      <c r="Q523" s="365"/>
      <c r="R523" s="365"/>
      <c r="S523" s="162"/>
      <c r="T523" s="334">
        <f t="shared" si="1947"/>
        <v>0</v>
      </c>
      <c r="U523" s="356"/>
      <c r="V523" s="356"/>
      <c r="W523" s="275"/>
      <c r="X523" s="364"/>
      <c r="Y523" s="368"/>
      <c r="Z523" s="335">
        <f t="shared" si="1948"/>
        <v>0</v>
      </c>
      <c r="AA523" s="275"/>
      <c r="AB523" s="275"/>
      <c r="AC523" s="368"/>
      <c r="AD523" s="356"/>
      <c r="AE523" s="336">
        <f t="shared" si="1949"/>
        <v>0</v>
      </c>
      <c r="AF523" s="275"/>
      <c r="AG523" s="275"/>
      <c r="AH523" s="368"/>
      <c r="AI523" s="356"/>
      <c r="AJ523" s="336">
        <f t="shared" si="1950"/>
        <v>0</v>
      </c>
      <c r="AK523" s="275"/>
      <c r="AL523" s="275"/>
      <c r="AM523" s="368"/>
      <c r="AN523" s="356"/>
      <c r="AO523" s="336">
        <f t="shared" si="1951"/>
        <v>0</v>
      </c>
      <c r="AP523" s="275"/>
      <c r="AQ523" s="356"/>
      <c r="AR523" s="356"/>
      <c r="AS523" s="357"/>
      <c r="AT523" s="358"/>
      <c r="AU523" s="359"/>
      <c r="AV523" s="359"/>
      <c r="AW523" s="275" t="s">
        <v>90</v>
      </c>
      <c r="AX523" s="275"/>
      <c r="AY523" s="159"/>
      <c r="AZ523" s="159"/>
      <c r="BA523" s="344"/>
      <c r="XAO523" s="314"/>
      <c r="XAP523" s="314"/>
      <c r="XAQ523" s="263"/>
      <c r="XAR523" s="312"/>
      <c r="XAS523" s="263"/>
      <c r="XAT523" s="314"/>
      <c r="XAU523" s="314"/>
      <c r="XAV523" s="314"/>
      <c r="XAW523" s="315"/>
      <c r="XAX523" s="314"/>
      <c r="XAY523" s="314"/>
      <c r="XAZ523" s="314"/>
      <c r="XBA523" s="314"/>
      <c r="XBB523" s="314"/>
      <c r="XBC523" s="314"/>
      <c r="XBD523" s="281"/>
      <c r="XBE523" s="316"/>
      <c r="XBF523" s="317"/>
      <c r="XBG523" s="314"/>
      <c r="XBH523" s="314"/>
      <c r="XBI523" s="314"/>
      <c r="XBJ523" s="314"/>
      <c r="XBK523" s="263"/>
      <c r="XBL523" s="312"/>
      <c r="XBM523" s="263"/>
      <c r="XBN523" s="314"/>
      <c r="XBO523" s="314"/>
      <c r="XBP523" s="314"/>
      <c r="XBQ523" s="315"/>
      <c r="XBR523" s="314"/>
      <c r="XBS523" s="314"/>
      <c r="XBT523" s="314"/>
      <c r="XBU523" s="314"/>
      <c r="XBV523" s="314"/>
      <c r="XBW523" s="281"/>
      <c r="XBX523" s="317"/>
      <c r="XBY523" s="314"/>
      <c r="XBZ523" s="314"/>
      <c r="XCA523" s="318"/>
      <c r="XCB523" s="312"/>
      <c r="XCC523" s="314"/>
      <c r="XCD523" s="314"/>
      <c r="XCE523" s="263"/>
      <c r="XCF523" s="312"/>
      <c r="XCG523" s="263"/>
      <c r="XCH523" s="314"/>
      <c r="XCI523" s="314"/>
      <c r="XCJ523" s="314"/>
      <c r="XCK523" s="315"/>
      <c r="XCL523" s="314"/>
      <c r="XCM523" s="314"/>
      <c r="XCN523" s="314"/>
      <c r="XCO523" s="314"/>
      <c r="XCP523" s="314"/>
      <c r="XCQ523" s="317"/>
      <c r="XCR523" s="314"/>
      <c r="XCS523" s="318"/>
      <c r="XCT523" s="286"/>
      <c r="XCW523" s="314"/>
      <c r="XCX523" s="314"/>
      <c r="XCY523" s="263"/>
      <c r="XCZ523" s="312"/>
      <c r="XDA523" s="263"/>
      <c r="XDB523" s="314"/>
      <c r="XDC523" s="314"/>
      <c r="XDD523" s="314"/>
      <c r="XDE523" s="315"/>
      <c r="XDF523" s="314"/>
      <c r="XDG523" s="314"/>
      <c r="XDH523" s="314"/>
      <c r="XDI523" s="314"/>
      <c r="XDJ523" s="314"/>
      <c r="XDK523" s="314"/>
      <c r="XDL523" s="286"/>
      <c r="XDQ523" s="314"/>
      <c r="XDR523" s="314"/>
      <c r="XDS523" s="263"/>
      <c r="XDT523" s="312"/>
      <c r="XDU523" s="263"/>
      <c r="XDV523" s="314"/>
      <c r="XDW523" s="314"/>
      <c r="XDX523" s="314"/>
      <c r="XDY523" s="315"/>
      <c r="XDZ523" s="314"/>
      <c r="XEA523" s="314"/>
      <c r="XEB523" s="314"/>
      <c r="XEC523" s="314"/>
      <c r="XED523" s="314"/>
      <c r="XEE523" s="286"/>
      <c r="XEK523" s="314"/>
      <c r="XEL523" s="314"/>
      <c r="XEM523" s="263"/>
      <c r="XEN523" s="312"/>
      <c r="XEO523" s="263"/>
      <c r="XEP523" s="314"/>
      <c r="XEQ523" s="314"/>
      <c r="XER523" s="314"/>
      <c r="XES523" s="315"/>
      <c r="XET523" s="314"/>
      <c r="XEU523" s="314"/>
      <c r="XEV523" s="314"/>
      <c r="XEW523" s="314"/>
      <c r="XEX523" s="314"/>
    </row>
    <row r="524" spans="1:53 16265:16378" ht="40.5" customHeight="1" x14ac:dyDescent="0.2">
      <c r="A524" s="362">
        <v>172</v>
      </c>
      <c r="B524" s="363" t="s">
        <v>164</v>
      </c>
      <c r="C524" s="356" t="str">
        <f t="shared" si="2048"/>
        <v>FRANCISCO ANTORIO URIBE GOMEZ</v>
      </c>
      <c r="D524" s="359" t="s">
        <v>166</v>
      </c>
      <c r="E524" s="356" t="str">
        <f>IF(D524=$D$740,$E$740,IF(D524=$D$741,$E$741,IF(D524=$D$742,$E$742,IF(D524=$D$743,$E$743,IF(D524=$D$744,$E$744,IF(D524=$D$745,$E$745,IF(D524=$D$746,$E$746,IF(D524=$D$747,$E$747,IF(D524=$D$748,$E$748,IF(D524=$D$749,$E$749,IF(D524=VICERRECTORÍA_ACADÉMICA_,$BF$740,IF(D524=_VICERRECTORÍA_INVESTIGACIONES_INNOVACIÓN_Y_EXTENSIÓN_,$BF$741,IF(D524=PLANEACIÓN_,$BF$742,IF(D524=VICERRECTORÍA_ADMINISTRATIVA_FINANCIERA_,$BF$743,IF(D524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4" s="364" t="s">
        <v>276</v>
      </c>
      <c r="G524" s="275" t="s">
        <v>271</v>
      </c>
      <c r="H524" s="275" t="s">
        <v>37</v>
      </c>
      <c r="I524" s="161" t="s">
        <v>2422</v>
      </c>
      <c r="J524" s="364" t="s">
        <v>108</v>
      </c>
      <c r="K524" s="363" t="s">
        <v>2423</v>
      </c>
      <c r="L524" s="363" t="s">
        <v>2424</v>
      </c>
      <c r="M524" s="363" t="s">
        <v>2425</v>
      </c>
      <c r="N524" s="364" t="s">
        <v>105</v>
      </c>
      <c r="O524" s="365">
        <f t="shared" ref="O524" si="2202">IF(N524="ALTA",5,IF(N524="MEDIO ALTA",4,IF(N524="MEDIA",3,IF(N524="MEDIO BAJA",2,IF(N524="BAJA",1,0)))))</f>
        <v>3</v>
      </c>
      <c r="P524" s="364" t="s">
        <v>144</v>
      </c>
      <c r="Q524" s="365">
        <f t="shared" ref="Q524" si="2203">IF(P524="ALTO",5,IF(P524="MEDIO ALTO",4,IF(P524="MEDIO",3,IF(P524="MEDIO BAJO",2,IF(P524="BAJO",1,0)))))</f>
        <v>4</v>
      </c>
      <c r="R524" s="365">
        <f t="shared" ref="R524" si="2204">Q524*O524</f>
        <v>12</v>
      </c>
      <c r="S524" s="162" t="s">
        <v>327</v>
      </c>
      <c r="T524" s="334">
        <f t="shared" ref="T524:T587" si="2205">IF(S524=$S$826,1,IF(S524=$S$822,5,IF(S524=$S$823,4,IF(S524=$S$824,3,IF(S524=$S$825,2,0)))))</f>
        <v>1</v>
      </c>
      <c r="U524" s="356">
        <f t="shared" si="2168"/>
        <v>1</v>
      </c>
      <c r="V524" s="356">
        <f t="shared" ref="V524" si="2206">U524*0.6</f>
        <v>0.6</v>
      </c>
      <c r="W524" s="272" t="s">
        <v>2426</v>
      </c>
      <c r="X524" s="364">
        <f>IF(S524="No_existen",5*$X$10,Y524*$X$10)</f>
        <v>0.1</v>
      </c>
      <c r="Y524" s="368">
        <f t="shared" ref="Y524" si="2207">ROUND(AVERAGEIF(Z524:Z526,"&gt;0"),0)</f>
        <v>2</v>
      </c>
      <c r="Z524" s="335">
        <f t="shared" ref="Z524:Z587" si="2208">IF(AA524=$AA$824,1,IF(AA524=$AA$823,2,IF(AA524=$AA$822,4,IF(S524="No_existen",5,0))))</f>
        <v>2</v>
      </c>
      <c r="AA524" s="275" t="s">
        <v>331</v>
      </c>
      <c r="AB524" s="275"/>
      <c r="AC524" s="368">
        <f t="shared" si="2171"/>
        <v>0.15</v>
      </c>
      <c r="AD524" s="356">
        <f t="shared" ref="AD524" si="2209">ROUND(AVERAGEIF(AE524:AE526,"&gt;0"),0)</f>
        <v>1</v>
      </c>
      <c r="AE524" s="336">
        <f t="shared" ref="AE524:AE587" si="2210">IF(AF524=$AG$823,1,IF(AF524=$AG$822,4,IF(S524="No_existen",5,0)))</f>
        <v>1</v>
      </c>
      <c r="AF524" s="275" t="s">
        <v>307</v>
      </c>
      <c r="AG524" s="275" t="s">
        <v>2427</v>
      </c>
      <c r="AH524" s="368">
        <f t="shared" ref="AH524" si="2211">IF(S524="No_existen",5*$AH$10,AI524*$AH$10)</f>
        <v>0.1</v>
      </c>
      <c r="AI524" s="356">
        <f t="shared" ref="AI524" si="2212">ROUND(AVERAGEIF(AJ524:AJ526,"&gt;0"),0)</f>
        <v>1</v>
      </c>
      <c r="AJ524" s="336">
        <f t="shared" ref="AJ524:AJ587" si="2213">IF(AK524=$AK$822,1,IF(AK524=$AK$823,4,IF(S524="No_existen",5,0)))</f>
        <v>1</v>
      </c>
      <c r="AK524" s="275" t="s">
        <v>304</v>
      </c>
      <c r="AL524" s="275" t="s">
        <v>319</v>
      </c>
      <c r="AM524" s="368">
        <f t="shared" ref="AM524" si="2214">IF(S524="No_existen",5*$AM$10,AN524*$AM$10)</f>
        <v>0.1</v>
      </c>
      <c r="AN524" s="356">
        <f t="shared" ref="AN524" si="2215">ROUND(AVERAGEIF(AO524:AO526,"&gt;0"),0)</f>
        <v>1</v>
      </c>
      <c r="AO524" s="336">
        <f t="shared" ref="AO524:AO587" si="2216">IF(AP524="Preventivo",1,IF(AP524="Detectivo",4, IF(S524="No_existen",5,0)))</f>
        <v>1</v>
      </c>
      <c r="AP524" s="275" t="s">
        <v>592</v>
      </c>
      <c r="AQ524" s="356">
        <f t="shared" si="2103"/>
        <v>1</v>
      </c>
      <c r="AR524" s="356" t="str">
        <f t="shared" ref="AR524" si="2217">IF(AQ524&lt;1.5,"FUERTE",IF(AND(AQ524&gt;=1.5,AQ524&lt;2.5),"ACEPTABLE",IF(AQ524&gt;=5,"INEXISTENTE","DÉBIL")))</f>
        <v>FUERTE</v>
      </c>
      <c r="AS524" s="357">
        <f t="shared" ref="AS524" si="2218">IF(R524=0,0,ROUND((R524*AQ524),0))</f>
        <v>12</v>
      </c>
      <c r="AT524" s="358" t="str">
        <f t="shared" ref="AT524" si="2219">IF(AS524&gt;=36,"GRAVE", IF(AS524&lt;=10, "LEVE", "MODERADO"))</f>
        <v>MODERADO</v>
      </c>
      <c r="AU524" s="363" t="s">
        <v>2428</v>
      </c>
      <c r="AV524" s="369">
        <v>1</v>
      </c>
      <c r="AW524" s="275" t="s">
        <v>91</v>
      </c>
      <c r="AX524" s="272" t="s">
        <v>2429</v>
      </c>
      <c r="AY524" s="159">
        <v>45107</v>
      </c>
      <c r="AZ524" s="159"/>
      <c r="BA524" s="344"/>
      <c r="XAO524" s="314"/>
      <c r="XAP524" s="314"/>
      <c r="XAQ524" s="263"/>
      <c r="XAR524" s="312"/>
      <c r="XAS524" s="263"/>
      <c r="XAT524" s="314"/>
      <c r="XAU524" s="314"/>
      <c r="XAV524" s="314"/>
      <c r="XAW524" s="315"/>
      <c r="XAX524" s="314"/>
      <c r="XAY524" s="314"/>
      <c r="XAZ524" s="314"/>
      <c r="XBA524" s="314"/>
      <c r="XBB524" s="314"/>
      <c r="XBC524" s="314"/>
      <c r="XBD524" s="281"/>
      <c r="XBE524" s="316"/>
      <c r="XBF524" s="317"/>
      <c r="XBG524" s="314"/>
      <c r="XBH524" s="314"/>
      <c r="XBI524" s="314"/>
      <c r="XBJ524" s="314"/>
      <c r="XBK524" s="263"/>
      <c r="XBL524" s="312"/>
      <c r="XBM524" s="263"/>
      <c r="XBN524" s="314"/>
      <c r="XBO524" s="314"/>
      <c r="XBP524" s="314"/>
      <c r="XBQ524" s="315"/>
      <c r="XBR524" s="314"/>
      <c r="XBS524" s="314"/>
      <c r="XBT524" s="314"/>
      <c r="XBU524" s="314"/>
      <c r="XBV524" s="314"/>
      <c r="XBW524" s="281"/>
      <c r="XBX524" s="317"/>
      <c r="XBY524" s="314"/>
      <c r="XBZ524" s="314"/>
      <c r="XCA524" s="318"/>
      <c r="XCB524" s="312"/>
      <c r="XCC524" s="314"/>
      <c r="XCD524" s="314"/>
      <c r="XCE524" s="263"/>
      <c r="XCF524" s="312"/>
      <c r="XCG524" s="263"/>
      <c r="XCH524" s="314"/>
      <c r="XCI524" s="314"/>
      <c r="XCJ524" s="314"/>
      <c r="XCK524" s="315"/>
      <c r="XCL524" s="314"/>
      <c r="XCM524" s="314"/>
      <c r="XCN524" s="314"/>
      <c r="XCO524" s="314"/>
      <c r="XCP524" s="314"/>
      <c r="XCQ524" s="317"/>
      <c r="XCR524" s="314"/>
      <c r="XCS524" s="318"/>
      <c r="XCT524" s="286"/>
      <c r="XCW524" s="314"/>
      <c r="XCX524" s="314"/>
      <c r="XCY524" s="263"/>
      <c r="XCZ524" s="312"/>
      <c r="XDA524" s="263"/>
      <c r="XDB524" s="314"/>
      <c r="XDC524" s="314"/>
      <c r="XDD524" s="314"/>
      <c r="XDE524" s="315"/>
      <c r="XDF524" s="314"/>
      <c r="XDG524" s="314"/>
      <c r="XDH524" s="314"/>
      <c r="XDI524" s="314"/>
      <c r="XDJ524" s="314"/>
      <c r="XDK524" s="314"/>
      <c r="XDL524" s="286"/>
      <c r="XDQ524" s="314"/>
      <c r="XDR524" s="314"/>
      <c r="XDS524" s="263"/>
      <c r="XDT524" s="312"/>
      <c r="XDU524" s="263"/>
      <c r="XDV524" s="314"/>
      <c r="XDW524" s="314"/>
      <c r="XDX524" s="314"/>
      <c r="XDY524" s="315"/>
      <c r="XDZ524" s="314"/>
      <c r="XEA524" s="314"/>
      <c r="XEB524" s="314"/>
      <c r="XEC524" s="314"/>
      <c r="XED524" s="314"/>
      <c r="XEE524" s="286"/>
      <c r="XEK524" s="314"/>
      <c r="XEL524" s="314"/>
      <c r="XEM524" s="263"/>
      <c r="XEN524" s="312"/>
      <c r="XEO524" s="263"/>
      <c r="XEP524" s="314"/>
      <c r="XEQ524" s="314"/>
      <c r="XER524" s="314"/>
      <c r="XES524" s="315"/>
      <c r="XET524" s="314"/>
      <c r="XEU524" s="314"/>
      <c r="XEV524" s="314"/>
      <c r="XEW524" s="314"/>
      <c r="XEX524" s="314"/>
    </row>
    <row r="525" spans="1:53 16265:16378" ht="40.5" hidden="1" customHeight="1" x14ac:dyDescent="0.2">
      <c r="A525" s="362"/>
      <c r="B525" s="363"/>
      <c r="C525" s="356"/>
      <c r="D525" s="359"/>
      <c r="E525" s="356"/>
      <c r="F525" s="364"/>
      <c r="G525" s="275" t="s">
        <v>271</v>
      </c>
      <c r="H525" s="275" t="s">
        <v>34</v>
      </c>
      <c r="I525" s="161" t="s">
        <v>2430</v>
      </c>
      <c r="J525" s="364"/>
      <c r="K525" s="363"/>
      <c r="L525" s="363"/>
      <c r="M525" s="363"/>
      <c r="N525" s="364"/>
      <c r="O525" s="365"/>
      <c r="P525" s="364"/>
      <c r="Q525" s="365"/>
      <c r="R525" s="365"/>
      <c r="S525" s="162" t="s">
        <v>327</v>
      </c>
      <c r="T525" s="334">
        <f t="shared" si="2205"/>
        <v>1</v>
      </c>
      <c r="U525" s="356"/>
      <c r="V525" s="356"/>
      <c r="W525" s="275" t="s">
        <v>2431</v>
      </c>
      <c r="X525" s="364"/>
      <c r="Y525" s="368"/>
      <c r="Z525" s="335">
        <f t="shared" si="2208"/>
        <v>2</v>
      </c>
      <c r="AA525" s="275" t="s">
        <v>331</v>
      </c>
      <c r="AB525" s="275"/>
      <c r="AC525" s="368"/>
      <c r="AD525" s="356"/>
      <c r="AE525" s="336">
        <f t="shared" si="2210"/>
        <v>1</v>
      </c>
      <c r="AF525" s="275" t="s">
        <v>307</v>
      </c>
      <c r="AG525" s="275" t="s">
        <v>2427</v>
      </c>
      <c r="AH525" s="368"/>
      <c r="AI525" s="356"/>
      <c r="AJ525" s="336">
        <f t="shared" si="2213"/>
        <v>1</v>
      </c>
      <c r="AK525" s="275" t="s">
        <v>304</v>
      </c>
      <c r="AL525" s="275" t="s">
        <v>319</v>
      </c>
      <c r="AM525" s="368"/>
      <c r="AN525" s="356"/>
      <c r="AO525" s="336">
        <f t="shared" si="2216"/>
        <v>1</v>
      </c>
      <c r="AP525" s="275" t="s">
        <v>592</v>
      </c>
      <c r="AQ525" s="356"/>
      <c r="AR525" s="356"/>
      <c r="AS525" s="357"/>
      <c r="AT525" s="358"/>
      <c r="AU525" s="363"/>
      <c r="AV525" s="363"/>
      <c r="AW525" s="275" t="s">
        <v>91</v>
      </c>
      <c r="AX525" s="272" t="s">
        <v>2432</v>
      </c>
      <c r="AY525" s="337">
        <v>45107</v>
      </c>
      <c r="AZ525" s="159"/>
      <c r="BA525" s="344"/>
      <c r="XAO525" s="314"/>
      <c r="XAP525" s="314"/>
      <c r="XAQ525" s="263"/>
      <c r="XAR525" s="312"/>
      <c r="XAS525" s="263"/>
      <c r="XAT525" s="314"/>
      <c r="XAU525" s="314"/>
      <c r="XAV525" s="314"/>
      <c r="XAW525" s="315"/>
      <c r="XAX525" s="314"/>
      <c r="XAY525" s="314"/>
      <c r="XAZ525" s="314"/>
      <c r="XBA525" s="314"/>
      <c r="XBB525" s="314"/>
      <c r="XBC525" s="314"/>
      <c r="XBD525" s="281"/>
      <c r="XBE525" s="316"/>
      <c r="XBF525" s="317"/>
      <c r="XBG525" s="314"/>
      <c r="XBH525" s="314"/>
      <c r="XBI525" s="314"/>
      <c r="XBJ525" s="314"/>
      <c r="XBK525" s="263"/>
      <c r="XBL525" s="312"/>
      <c r="XBM525" s="263"/>
      <c r="XBN525" s="314"/>
      <c r="XBO525" s="314"/>
      <c r="XBP525" s="314"/>
      <c r="XBQ525" s="315"/>
      <c r="XBR525" s="314"/>
      <c r="XBS525" s="314"/>
      <c r="XBT525" s="314"/>
      <c r="XBU525" s="314"/>
      <c r="XBV525" s="314"/>
      <c r="XBW525" s="281"/>
      <c r="XBX525" s="317"/>
      <c r="XBY525" s="314"/>
      <c r="XBZ525" s="314"/>
      <c r="XCA525" s="318"/>
      <c r="XCB525" s="312"/>
      <c r="XCC525" s="314"/>
      <c r="XCD525" s="314"/>
      <c r="XCE525" s="263"/>
      <c r="XCF525" s="312"/>
      <c r="XCG525" s="263"/>
      <c r="XCH525" s="314"/>
      <c r="XCI525" s="314"/>
      <c r="XCJ525" s="314"/>
      <c r="XCK525" s="315"/>
      <c r="XCL525" s="314"/>
      <c r="XCM525" s="314"/>
      <c r="XCN525" s="314"/>
      <c r="XCO525" s="314"/>
      <c r="XCP525" s="314"/>
      <c r="XCQ525" s="317"/>
      <c r="XCR525" s="314"/>
      <c r="XCS525" s="318"/>
      <c r="XCT525" s="286"/>
      <c r="XCW525" s="314"/>
      <c r="XCX525" s="314"/>
      <c r="XCY525" s="263"/>
      <c r="XCZ525" s="312"/>
      <c r="XDA525" s="263"/>
      <c r="XDB525" s="314"/>
      <c r="XDC525" s="314"/>
      <c r="XDD525" s="314"/>
      <c r="XDE525" s="315"/>
      <c r="XDF525" s="314"/>
      <c r="XDG525" s="314"/>
      <c r="XDH525" s="314"/>
      <c r="XDI525" s="314"/>
      <c r="XDJ525" s="314"/>
      <c r="XDK525" s="314"/>
      <c r="XDL525" s="286"/>
      <c r="XDQ525" s="314"/>
      <c r="XDR525" s="314"/>
      <c r="XDS525" s="263"/>
      <c r="XDT525" s="312"/>
      <c r="XDU525" s="263"/>
      <c r="XDV525" s="314"/>
      <c r="XDW525" s="314"/>
      <c r="XDX525" s="314"/>
      <c r="XDY525" s="315"/>
      <c r="XDZ525" s="314"/>
      <c r="XEA525" s="314"/>
      <c r="XEB525" s="314"/>
      <c r="XEC525" s="314"/>
      <c r="XED525" s="314"/>
      <c r="XEE525" s="286"/>
      <c r="XEK525" s="314"/>
      <c r="XEL525" s="314"/>
      <c r="XEM525" s="263"/>
      <c r="XEN525" s="312"/>
      <c r="XEO525" s="263"/>
      <c r="XEP525" s="314"/>
      <c r="XEQ525" s="314"/>
      <c r="XER525" s="314"/>
      <c r="XES525" s="315"/>
      <c r="XET525" s="314"/>
      <c r="XEU525" s="314"/>
      <c r="XEV525" s="314"/>
      <c r="XEW525" s="314"/>
      <c r="XEX525" s="314"/>
    </row>
    <row r="526" spans="1:53 16265:16378" ht="40.5" hidden="1" customHeight="1" x14ac:dyDescent="0.2">
      <c r="A526" s="362"/>
      <c r="B526" s="363"/>
      <c r="C526" s="356"/>
      <c r="D526" s="359"/>
      <c r="E526" s="356"/>
      <c r="F526" s="364"/>
      <c r="G526" s="275"/>
      <c r="H526" s="275"/>
      <c r="I526" s="275"/>
      <c r="J526" s="364"/>
      <c r="K526" s="363"/>
      <c r="L526" s="363"/>
      <c r="M526" s="363"/>
      <c r="N526" s="364"/>
      <c r="O526" s="365"/>
      <c r="P526" s="364"/>
      <c r="Q526" s="365"/>
      <c r="R526" s="365"/>
      <c r="S526" s="162"/>
      <c r="T526" s="334">
        <f t="shared" si="2205"/>
        <v>0</v>
      </c>
      <c r="U526" s="356"/>
      <c r="V526" s="356"/>
      <c r="W526" s="275"/>
      <c r="X526" s="364"/>
      <c r="Y526" s="368"/>
      <c r="Z526" s="335">
        <f t="shared" si="2208"/>
        <v>0</v>
      </c>
      <c r="AA526" s="275"/>
      <c r="AB526" s="275"/>
      <c r="AC526" s="368"/>
      <c r="AD526" s="356"/>
      <c r="AE526" s="336">
        <f t="shared" si="2210"/>
        <v>0</v>
      </c>
      <c r="AF526" s="275"/>
      <c r="AG526" s="275"/>
      <c r="AH526" s="368"/>
      <c r="AI526" s="356"/>
      <c r="AJ526" s="336">
        <f t="shared" si="2213"/>
        <v>0</v>
      </c>
      <c r="AK526" s="275"/>
      <c r="AL526" s="275"/>
      <c r="AM526" s="368"/>
      <c r="AN526" s="356"/>
      <c r="AO526" s="336">
        <f t="shared" si="2216"/>
        <v>0</v>
      </c>
      <c r="AP526" s="275"/>
      <c r="AQ526" s="356"/>
      <c r="AR526" s="356"/>
      <c r="AS526" s="357"/>
      <c r="AT526" s="358"/>
      <c r="AU526" s="363"/>
      <c r="AV526" s="363"/>
      <c r="AW526" s="275"/>
      <c r="AX526" s="275"/>
      <c r="AY526" s="159"/>
      <c r="AZ526" s="159"/>
      <c r="BA526" s="344"/>
      <c r="XAO526" s="314"/>
      <c r="XAP526" s="314"/>
      <c r="XAQ526" s="263"/>
      <c r="XAR526" s="312"/>
      <c r="XAS526" s="263"/>
      <c r="XAT526" s="314"/>
      <c r="XAU526" s="314"/>
      <c r="XAV526" s="314"/>
      <c r="XAW526" s="315"/>
      <c r="XAX526" s="314"/>
      <c r="XAY526" s="314"/>
      <c r="XAZ526" s="314"/>
      <c r="XBA526" s="314"/>
      <c r="XBB526" s="314"/>
      <c r="XBC526" s="314"/>
      <c r="XBD526" s="281"/>
      <c r="XBE526" s="316"/>
      <c r="XBF526" s="317"/>
      <c r="XBG526" s="314"/>
      <c r="XBH526" s="314"/>
      <c r="XBI526" s="314"/>
      <c r="XBJ526" s="314"/>
      <c r="XBK526" s="263"/>
      <c r="XBL526" s="312"/>
      <c r="XBM526" s="263"/>
      <c r="XBN526" s="314"/>
      <c r="XBO526" s="314"/>
      <c r="XBP526" s="314"/>
      <c r="XBQ526" s="315"/>
      <c r="XBR526" s="314"/>
      <c r="XBS526" s="314"/>
      <c r="XBT526" s="314"/>
      <c r="XBU526" s="314"/>
      <c r="XBV526" s="314"/>
      <c r="XBW526" s="281"/>
      <c r="XBX526" s="317"/>
      <c r="XBY526" s="314"/>
      <c r="XBZ526" s="314"/>
      <c r="XCA526" s="318"/>
      <c r="XCB526" s="312"/>
      <c r="XCC526" s="314"/>
      <c r="XCD526" s="314"/>
      <c r="XCE526" s="263"/>
      <c r="XCF526" s="312"/>
      <c r="XCG526" s="263"/>
      <c r="XCH526" s="314"/>
      <c r="XCI526" s="314"/>
      <c r="XCJ526" s="314"/>
      <c r="XCK526" s="315"/>
      <c r="XCL526" s="314"/>
      <c r="XCM526" s="314"/>
      <c r="XCN526" s="314"/>
      <c r="XCO526" s="314"/>
      <c r="XCP526" s="314"/>
      <c r="XCQ526" s="317"/>
      <c r="XCR526" s="314"/>
      <c r="XCS526" s="318"/>
      <c r="XCT526" s="286"/>
      <c r="XCW526" s="314"/>
      <c r="XCX526" s="314"/>
      <c r="XCY526" s="263"/>
      <c r="XCZ526" s="312"/>
      <c r="XDA526" s="263"/>
      <c r="XDB526" s="314"/>
      <c r="XDC526" s="314"/>
      <c r="XDD526" s="314"/>
      <c r="XDE526" s="315"/>
      <c r="XDF526" s="314"/>
      <c r="XDG526" s="314"/>
      <c r="XDH526" s="314"/>
      <c r="XDI526" s="314"/>
      <c r="XDJ526" s="314"/>
      <c r="XDK526" s="314"/>
      <c r="XDL526" s="286"/>
      <c r="XDQ526" s="314"/>
      <c r="XDR526" s="314"/>
      <c r="XDS526" s="263"/>
      <c r="XDT526" s="312"/>
      <c r="XDU526" s="263"/>
      <c r="XDV526" s="314"/>
      <c r="XDW526" s="314"/>
      <c r="XDX526" s="314"/>
      <c r="XDY526" s="315"/>
      <c r="XDZ526" s="314"/>
      <c r="XEA526" s="314"/>
      <c r="XEB526" s="314"/>
      <c r="XEC526" s="314"/>
      <c r="XED526" s="314"/>
      <c r="XEE526" s="286"/>
      <c r="XEK526" s="314"/>
      <c r="XEL526" s="314"/>
      <c r="XEM526" s="263"/>
      <c r="XEN526" s="312"/>
      <c r="XEO526" s="263"/>
      <c r="XEP526" s="314"/>
      <c r="XEQ526" s="314"/>
      <c r="XER526" s="314"/>
      <c r="XES526" s="315"/>
      <c r="XET526" s="314"/>
      <c r="XEU526" s="314"/>
      <c r="XEV526" s="314"/>
      <c r="XEW526" s="314"/>
      <c r="XEX526" s="314"/>
    </row>
    <row r="527" spans="1:53 16265:16378" ht="40.5" customHeight="1" x14ac:dyDescent="0.2">
      <c r="A527" s="362">
        <v>173</v>
      </c>
      <c r="B527" s="363" t="s">
        <v>164</v>
      </c>
      <c r="C527" s="356" t="str">
        <f t="shared" si="2048"/>
        <v>FRANCISCO ANTORIO URIBE GOMEZ</v>
      </c>
      <c r="D527" s="359" t="s">
        <v>166</v>
      </c>
      <c r="E527" s="356" t="str">
        <f>IF(D527=$D$740,$E$740,IF(D527=$D$741,$E$741,IF(D527=$D$742,$E$742,IF(D527=$D$743,$E$743,IF(D527=$D$744,$E$744,IF(D527=$D$745,$E$745,IF(D527=$D$746,$E$746,IF(D527=$D$747,$E$747,IF(D527=$D$748,$E$748,IF(D527=$D$749,$E$749,IF(D527=VICERRECTORÍA_ACADÉMICA_,$BF$740,IF(D527=_VICERRECTORÍA_INVESTIGACIONES_INNOVACIÓN_Y_EXTENSIÓN_,$BF$741,IF(D527=PLANEACIÓN_,$BF$742,IF(D527=VICERRECTORÍA_ADMINISTRATIVA_FINANCIERA_,$BF$743,IF(D527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7" s="364" t="s">
        <v>276</v>
      </c>
      <c r="G527" s="275" t="s">
        <v>271</v>
      </c>
      <c r="H527" s="275" t="s">
        <v>38</v>
      </c>
      <c r="I527" s="166" t="s">
        <v>2433</v>
      </c>
      <c r="J527" s="364" t="s">
        <v>112</v>
      </c>
      <c r="K527" s="364" t="s">
        <v>2434</v>
      </c>
      <c r="L527" s="364" t="s">
        <v>2435</v>
      </c>
      <c r="M527" s="364" t="s">
        <v>2436</v>
      </c>
      <c r="N527" s="364" t="s">
        <v>105</v>
      </c>
      <c r="O527" s="365">
        <f t="shared" ref="O527" si="2220">IF(N527="ALTA",5,IF(N527="MEDIO ALTA",4,IF(N527="MEDIA",3,IF(N527="MEDIO BAJA",2,IF(N527="BAJA",1,0)))))</f>
        <v>3</v>
      </c>
      <c r="P527" s="364" t="s">
        <v>141</v>
      </c>
      <c r="Q527" s="365">
        <f t="shared" ref="Q527" si="2221">IF(P527="ALTO",5,IF(P527="MEDIO ALTO",4,IF(P527="MEDIO",3,IF(P527="MEDIO BAJO",2,IF(P527="BAJO",1,0)))))</f>
        <v>3</v>
      </c>
      <c r="R527" s="365">
        <f>Q527*O527</f>
        <v>9</v>
      </c>
      <c r="S527" s="162" t="s">
        <v>327</v>
      </c>
      <c r="T527" s="334">
        <f t="shared" si="2205"/>
        <v>1</v>
      </c>
      <c r="U527" s="356">
        <f t="shared" si="2168"/>
        <v>1</v>
      </c>
      <c r="V527" s="356">
        <f t="shared" ref="V527" si="2222">U527*0.6</f>
        <v>0.6</v>
      </c>
      <c r="W527" s="275" t="s">
        <v>2437</v>
      </c>
      <c r="X527" s="364">
        <f>IF(S527="No_existen",5*$X$10,Y527*$X$10)</f>
        <v>0.15000000000000002</v>
      </c>
      <c r="Y527" s="368">
        <f t="shared" ref="Y527" si="2223">ROUND(AVERAGEIF(Z527:Z529,"&gt;0"),0)</f>
        <v>3</v>
      </c>
      <c r="Z527" s="335">
        <f t="shared" si="2208"/>
        <v>2</v>
      </c>
      <c r="AA527" s="275" t="s">
        <v>331</v>
      </c>
      <c r="AB527" s="275"/>
      <c r="AC527" s="368">
        <f t="shared" si="2171"/>
        <v>0.15</v>
      </c>
      <c r="AD527" s="356">
        <f t="shared" ref="AD527" si="2224">ROUND(AVERAGEIF(AE527:AE529,"&gt;0"),0)</f>
        <v>1</v>
      </c>
      <c r="AE527" s="336">
        <f t="shared" si="2210"/>
        <v>1</v>
      </c>
      <c r="AF527" s="275" t="s">
        <v>307</v>
      </c>
      <c r="AG527" s="275" t="s">
        <v>2427</v>
      </c>
      <c r="AH527" s="368">
        <f t="shared" ref="AH527" si="2225">IF(S527="No_existen",5*$AH$10,AI527*$AH$10)</f>
        <v>0.1</v>
      </c>
      <c r="AI527" s="356">
        <f t="shared" ref="AI527" si="2226">ROUND(AVERAGEIF(AJ527:AJ529,"&gt;0"),0)</f>
        <v>1</v>
      </c>
      <c r="AJ527" s="336">
        <f t="shared" si="2213"/>
        <v>1</v>
      </c>
      <c r="AK527" s="275" t="s">
        <v>304</v>
      </c>
      <c r="AL527" s="275" t="s">
        <v>319</v>
      </c>
      <c r="AM527" s="368">
        <f t="shared" ref="AM527" si="2227">IF(S527="No_existen",5*$AM$10,AN527*$AM$10)</f>
        <v>0.1</v>
      </c>
      <c r="AN527" s="356">
        <f t="shared" ref="AN527" si="2228">ROUND(AVERAGEIF(AO527:AO529,"&gt;0"),0)</f>
        <v>1</v>
      </c>
      <c r="AO527" s="336">
        <f t="shared" si="2216"/>
        <v>1</v>
      </c>
      <c r="AP527" s="275" t="s">
        <v>592</v>
      </c>
      <c r="AQ527" s="356">
        <f t="shared" si="2103"/>
        <v>1</v>
      </c>
      <c r="AR527" s="356" t="str">
        <f t="shared" ref="AR527" si="2229">IF(AQ527&lt;1.5,"FUERTE",IF(AND(AQ527&gt;=1.5,AQ527&lt;2.5),"ACEPTABLE",IF(AQ527&gt;=5,"INEXISTENTE","DÉBIL")))</f>
        <v>FUERTE</v>
      </c>
      <c r="AS527" s="357">
        <f t="shared" ref="AS527" si="2230">IF(R527=0,0,ROUND((R527*AQ527),0))</f>
        <v>9</v>
      </c>
      <c r="AT527" s="358" t="str">
        <f t="shared" ref="AT527" si="2231">IF(AS527&gt;=36,"GRAVE", IF(AS527&lt;=10, "LEVE", "MODERADO"))</f>
        <v>LEVE</v>
      </c>
      <c r="AU527" s="366" t="s">
        <v>2438</v>
      </c>
      <c r="AV527" s="367">
        <v>1</v>
      </c>
      <c r="AW527" s="275" t="s">
        <v>90</v>
      </c>
      <c r="AX527" s="275"/>
      <c r="AY527" s="159"/>
      <c r="AZ527" s="159"/>
      <c r="BA527" s="344"/>
      <c r="XAO527" s="314"/>
      <c r="XAP527" s="314"/>
      <c r="XAQ527" s="263"/>
      <c r="XAR527" s="312"/>
      <c r="XAS527" s="263"/>
      <c r="XAT527" s="314"/>
      <c r="XAU527" s="314"/>
      <c r="XAV527" s="314"/>
      <c r="XAW527" s="315"/>
      <c r="XAX527" s="314"/>
      <c r="XAY527" s="314"/>
      <c r="XAZ527" s="314"/>
      <c r="XBA527" s="314"/>
      <c r="XBB527" s="314"/>
      <c r="XBC527" s="314"/>
      <c r="XBD527" s="281"/>
      <c r="XBE527" s="316"/>
      <c r="XBF527" s="317"/>
      <c r="XBG527" s="314"/>
      <c r="XBH527" s="314"/>
      <c r="XBI527" s="314"/>
      <c r="XBJ527" s="314"/>
      <c r="XBK527" s="263"/>
      <c r="XBL527" s="312"/>
      <c r="XBM527" s="263"/>
      <c r="XBN527" s="314"/>
      <c r="XBO527" s="314"/>
      <c r="XBP527" s="314"/>
      <c r="XBQ527" s="315"/>
      <c r="XBR527" s="314"/>
      <c r="XBS527" s="314"/>
      <c r="XBT527" s="314"/>
      <c r="XBU527" s="314"/>
      <c r="XBV527" s="314"/>
      <c r="XBW527" s="281"/>
      <c r="XBX527" s="317"/>
      <c r="XBY527" s="314"/>
      <c r="XBZ527" s="314"/>
      <c r="XCA527" s="318"/>
      <c r="XCB527" s="312"/>
      <c r="XCC527" s="314"/>
      <c r="XCD527" s="314"/>
      <c r="XCE527" s="263"/>
      <c r="XCF527" s="312"/>
      <c r="XCG527" s="263"/>
      <c r="XCH527" s="314"/>
      <c r="XCI527" s="314"/>
      <c r="XCJ527" s="314"/>
      <c r="XCK527" s="315"/>
      <c r="XCL527" s="314"/>
      <c r="XCM527" s="314"/>
      <c r="XCN527" s="314"/>
      <c r="XCO527" s="314"/>
      <c r="XCP527" s="314"/>
      <c r="XCQ527" s="317"/>
      <c r="XCR527" s="314"/>
      <c r="XCS527" s="318"/>
      <c r="XCT527" s="286"/>
      <c r="XCW527" s="314"/>
      <c r="XCX527" s="314"/>
      <c r="XCY527" s="263"/>
      <c r="XCZ527" s="312"/>
      <c r="XDA527" s="263"/>
      <c r="XDB527" s="314"/>
      <c r="XDC527" s="314"/>
      <c r="XDD527" s="314"/>
      <c r="XDE527" s="315"/>
      <c r="XDF527" s="314"/>
      <c r="XDG527" s="314"/>
      <c r="XDH527" s="314"/>
      <c r="XDI527" s="314"/>
      <c r="XDJ527" s="314"/>
      <c r="XDK527" s="314"/>
      <c r="XDL527" s="286"/>
      <c r="XDQ527" s="314"/>
      <c r="XDR527" s="314"/>
      <c r="XDS527" s="263"/>
      <c r="XDT527" s="312"/>
      <c r="XDU527" s="263"/>
      <c r="XDV527" s="314"/>
      <c r="XDW527" s="314"/>
      <c r="XDX527" s="314"/>
      <c r="XDY527" s="315"/>
      <c r="XDZ527" s="314"/>
      <c r="XEA527" s="314"/>
      <c r="XEB527" s="314"/>
      <c r="XEC527" s="314"/>
      <c r="XED527" s="314"/>
      <c r="XEE527" s="286"/>
      <c r="XEK527" s="314"/>
      <c r="XEL527" s="314"/>
      <c r="XEM527" s="263"/>
      <c r="XEN527" s="312"/>
      <c r="XEO527" s="263"/>
      <c r="XEP527" s="314"/>
      <c r="XEQ527" s="314"/>
      <c r="XER527" s="314"/>
      <c r="XES527" s="315"/>
      <c r="XET527" s="314"/>
      <c r="XEU527" s="314"/>
      <c r="XEV527" s="314"/>
      <c r="XEW527" s="314"/>
      <c r="XEX527" s="314"/>
    </row>
    <row r="528" spans="1:53 16265:16378" ht="40.5" hidden="1" customHeight="1" x14ac:dyDescent="0.2">
      <c r="A528" s="362"/>
      <c r="B528" s="363"/>
      <c r="C528" s="356"/>
      <c r="D528" s="359"/>
      <c r="E528" s="356"/>
      <c r="F528" s="364"/>
      <c r="G528" s="275" t="s">
        <v>271</v>
      </c>
      <c r="H528" s="275" t="s">
        <v>38</v>
      </c>
      <c r="I528" s="166" t="s">
        <v>2439</v>
      </c>
      <c r="J528" s="364"/>
      <c r="K528" s="364"/>
      <c r="L528" s="364"/>
      <c r="M528" s="364"/>
      <c r="N528" s="364"/>
      <c r="O528" s="365"/>
      <c r="P528" s="364"/>
      <c r="Q528" s="365"/>
      <c r="R528" s="365"/>
      <c r="S528" s="162" t="s">
        <v>327</v>
      </c>
      <c r="T528" s="334">
        <f t="shared" si="2205"/>
        <v>1</v>
      </c>
      <c r="U528" s="356"/>
      <c r="V528" s="356"/>
      <c r="W528" s="275" t="s">
        <v>2440</v>
      </c>
      <c r="X528" s="364"/>
      <c r="Y528" s="368"/>
      <c r="Z528" s="335">
        <f t="shared" si="2208"/>
        <v>4</v>
      </c>
      <c r="AA528" s="275" t="s">
        <v>330</v>
      </c>
      <c r="AB528" s="275"/>
      <c r="AC528" s="368"/>
      <c r="AD528" s="356"/>
      <c r="AE528" s="336">
        <f t="shared" si="2210"/>
        <v>1</v>
      </c>
      <c r="AF528" s="275" t="s">
        <v>307</v>
      </c>
      <c r="AG528" s="275" t="s">
        <v>2427</v>
      </c>
      <c r="AH528" s="368"/>
      <c r="AI528" s="356"/>
      <c r="AJ528" s="336">
        <f t="shared" si="2213"/>
        <v>1</v>
      </c>
      <c r="AK528" s="275" t="s">
        <v>304</v>
      </c>
      <c r="AL528" s="275" t="s">
        <v>319</v>
      </c>
      <c r="AM528" s="368"/>
      <c r="AN528" s="356"/>
      <c r="AO528" s="336">
        <f t="shared" si="2216"/>
        <v>1</v>
      </c>
      <c r="AP528" s="275" t="s">
        <v>592</v>
      </c>
      <c r="AQ528" s="356"/>
      <c r="AR528" s="356"/>
      <c r="AS528" s="357"/>
      <c r="AT528" s="358"/>
      <c r="AU528" s="366"/>
      <c r="AV528" s="366"/>
      <c r="AW528" s="275" t="s">
        <v>90</v>
      </c>
      <c r="AX528" s="275"/>
      <c r="AY528" s="159"/>
      <c r="AZ528" s="159"/>
      <c r="BA528" s="344"/>
      <c r="XAO528" s="314"/>
      <c r="XAP528" s="314"/>
      <c r="XAQ528" s="263"/>
      <c r="XAR528" s="312"/>
      <c r="XAS528" s="263"/>
      <c r="XAT528" s="314"/>
      <c r="XAU528" s="314"/>
      <c r="XAV528" s="314"/>
      <c r="XAW528" s="315"/>
      <c r="XAX528" s="314"/>
      <c r="XAY528" s="314"/>
      <c r="XAZ528" s="314"/>
      <c r="XBA528" s="314"/>
      <c r="XBB528" s="314"/>
      <c r="XBC528" s="314"/>
      <c r="XBD528" s="281"/>
      <c r="XBE528" s="316"/>
      <c r="XBF528" s="317"/>
      <c r="XBG528" s="314"/>
      <c r="XBH528" s="314"/>
      <c r="XBI528" s="314"/>
      <c r="XBJ528" s="314"/>
      <c r="XBK528" s="263"/>
      <c r="XBL528" s="312"/>
      <c r="XBM528" s="263"/>
      <c r="XBN528" s="314"/>
      <c r="XBO528" s="314"/>
      <c r="XBP528" s="314"/>
      <c r="XBQ528" s="315"/>
      <c r="XBR528" s="314"/>
      <c r="XBS528" s="314"/>
      <c r="XBT528" s="314"/>
      <c r="XBU528" s="314"/>
      <c r="XBV528" s="314"/>
      <c r="XBW528" s="281"/>
      <c r="XBX528" s="317"/>
      <c r="XBY528" s="314"/>
      <c r="XBZ528" s="314"/>
      <c r="XCA528" s="318"/>
      <c r="XCB528" s="312"/>
      <c r="XCC528" s="314"/>
      <c r="XCD528" s="314"/>
      <c r="XCE528" s="263"/>
      <c r="XCF528" s="312"/>
      <c r="XCG528" s="263"/>
      <c r="XCH528" s="314"/>
      <c r="XCI528" s="314"/>
      <c r="XCJ528" s="314"/>
      <c r="XCK528" s="315"/>
      <c r="XCL528" s="314"/>
      <c r="XCM528" s="314"/>
      <c r="XCN528" s="314"/>
      <c r="XCO528" s="314"/>
      <c r="XCP528" s="314"/>
      <c r="XCQ528" s="317"/>
      <c r="XCR528" s="314"/>
      <c r="XCS528" s="318"/>
      <c r="XCT528" s="286"/>
      <c r="XCW528" s="314"/>
      <c r="XCX528" s="314"/>
      <c r="XCY528" s="263"/>
      <c r="XCZ528" s="312"/>
      <c r="XDA528" s="263"/>
      <c r="XDB528" s="314"/>
      <c r="XDC528" s="314"/>
      <c r="XDD528" s="314"/>
      <c r="XDE528" s="315"/>
      <c r="XDF528" s="314"/>
      <c r="XDG528" s="314"/>
      <c r="XDH528" s="314"/>
      <c r="XDI528" s="314"/>
      <c r="XDJ528" s="314"/>
      <c r="XDK528" s="314"/>
      <c r="XDL528" s="286"/>
      <c r="XDQ528" s="314"/>
      <c r="XDR528" s="314"/>
      <c r="XDS528" s="263"/>
      <c r="XDT528" s="312"/>
      <c r="XDU528" s="263"/>
      <c r="XDV528" s="314"/>
      <c r="XDW528" s="314"/>
      <c r="XDX528" s="314"/>
      <c r="XDY528" s="315"/>
      <c r="XDZ528" s="314"/>
      <c r="XEA528" s="314"/>
      <c r="XEB528" s="314"/>
      <c r="XEC528" s="314"/>
      <c r="XED528" s="314"/>
      <c r="XEE528" s="286"/>
      <c r="XEK528" s="314"/>
      <c r="XEL528" s="314"/>
      <c r="XEM528" s="263"/>
      <c r="XEN528" s="312"/>
      <c r="XEO528" s="263"/>
      <c r="XEP528" s="314"/>
      <c r="XEQ528" s="314"/>
      <c r="XER528" s="314"/>
      <c r="XES528" s="315"/>
      <c r="XET528" s="314"/>
      <c r="XEU528" s="314"/>
      <c r="XEV528" s="314"/>
      <c r="XEW528" s="314"/>
      <c r="XEX528" s="314"/>
    </row>
    <row r="529" spans="1:53 16265:16378" ht="40.5" hidden="1" customHeight="1" x14ac:dyDescent="0.2">
      <c r="A529" s="362"/>
      <c r="B529" s="363"/>
      <c r="C529" s="356"/>
      <c r="D529" s="359"/>
      <c r="E529" s="356"/>
      <c r="F529" s="364"/>
      <c r="G529" s="275" t="s">
        <v>272</v>
      </c>
      <c r="H529" s="275" t="s">
        <v>41</v>
      </c>
      <c r="I529" s="166" t="s">
        <v>2441</v>
      </c>
      <c r="J529" s="364"/>
      <c r="K529" s="364"/>
      <c r="L529" s="364"/>
      <c r="M529" s="364"/>
      <c r="N529" s="364"/>
      <c r="O529" s="365"/>
      <c r="P529" s="364"/>
      <c r="Q529" s="365"/>
      <c r="R529" s="365"/>
      <c r="S529" s="162" t="s">
        <v>327</v>
      </c>
      <c r="T529" s="334">
        <f t="shared" si="2205"/>
        <v>1</v>
      </c>
      <c r="U529" s="356"/>
      <c r="V529" s="356"/>
      <c r="W529" s="275" t="s">
        <v>2442</v>
      </c>
      <c r="X529" s="364"/>
      <c r="Y529" s="368"/>
      <c r="Z529" s="335">
        <f t="shared" si="2208"/>
        <v>4</v>
      </c>
      <c r="AA529" s="275" t="s">
        <v>330</v>
      </c>
      <c r="AB529" s="275"/>
      <c r="AC529" s="368"/>
      <c r="AD529" s="356"/>
      <c r="AE529" s="336">
        <f t="shared" si="2210"/>
        <v>1</v>
      </c>
      <c r="AF529" s="275" t="s">
        <v>307</v>
      </c>
      <c r="AG529" s="275" t="s">
        <v>2427</v>
      </c>
      <c r="AH529" s="368"/>
      <c r="AI529" s="356"/>
      <c r="AJ529" s="336">
        <f t="shared" si="2213"/>
        <v>1</v>
      </c>
      <c r="AK529" s="275" t="s">
        <v>304</v>
      </c>
      <c r="AL529" s="275" t="s">
        <v>319</v>
      </c>
      <c r="AM529" s="368"/>
      <c r="AN529" s="356"/>
      <c r="AO529" s="336">
        <f t="shared" si="2216"/>
        <v>1</v>
      </c>
      <c r="AP529" s="275" t="s">
        <v>592</v>
      </c>
      <c r="AQ529" s="356"/>
      <c r="AR529" s="356"/>
      <c r="AS529" s="357"/>
      <c r="AT529" s="358"/>
      <c r="AU529" s="366"/>
      <c r="AV529" s="366"/>
      <c r="AW529" s="275" t="s">
        <v>90</v>
      </c>
      <c r="AX529" s="275"/>
      <c r="AY529" s="159"/>
      <c r="AZ529" s="159"/>
      <c r="BA529" s="344"/>
      <c r="XAO529" s="314"/>
      <c r="XAP529" s="314"/>
      <c r="XAQ529" s="263"/>
      <c r="XAR529" s="312"/>
      <c r="XAS529" s="263"/>
      <c r="XAT529" s="314"/>
      <c r="XAU529" s="314"/>
      <c r="XAV529" s="314"/>
      <c r="XAW529" s="315"/>
      <c r="XAX529" s="314"/>
      <c r="XAY529" s="314"/>
      <c r="XAZ529" s="314"/>
      <c r="XBA529" s="314"/>
      <c r="XBB529" s="314"/>
      <c r="XBC529" s="314"/>
      <c r="XBD529" s="281"/>
      <c r="XBE529" s="316"/>
      <c r="XBF529" s="317"/>
      <c r="XBG529" s="314"/>
      <c r="XBH529" s="314"/>
      <c r="XBI529" s="314"/>
      <c r="XBJ529" s="314"/>
      <c r="XBK529" s="263"/>
      <c r="XBL529" s="312"/>
      <c r="XBM529" s="263"/>
      <c r="XBN529" s="314"/>
      <c r="XBO529" s="314"/>
      <c r="XBP529" s="314"/>
      <c r="XBQ529" s="315"/>
      <c r="XBR529" s="314"/>
      <c r="XBS529" s="314"/>
      <c r="XBT529" s="314"/>
      <c r="XBU529" s="314"/>
      <c r="XBV529" s="314"/>
      <c r="XBW529" s="281"/>
      <c r="XBX529" s="317"/>
      <c r="XBY529" s="314"/>
      <c r="XBZ529" s="314"/>
      <c r="XCA529" s="318"/>
      <c r="XCB529" s="312"/>
      <c r="XCC529" s="314"/>
      <c r="XCD529" s="314"/>
      <c r="XCE529" s="263"/>
      <c r="XCF529" s="312"/>
      <c r="XCG529" s="263"/>
      <c r="XCH529" s="314"/>
      <c r="XCI529" s="314"/>
      <c r="XCJ529" s="314"/>
      <c r="XCK529" s="315"/>
      <c r="XCL529" s="314"/>
      <c r="XCM529" s="314"/>
      <c r="XCN529" s="314"/>
      <c r="XCO529" s="314"/>
      <c r="XCP529" s="314"/>
      <c r="XCQ529" s="317"/>
      <c r="XCR529" s="314"/>
      <c r="XCS529" s="318"/>
      <c r="XCT529" s="286"/>
      <c r="XCW529" s="314"/>
      <c r="XCX529" s="314"/>
      <c r="XCY529" s="263"/>
      <c r="XCZ529" s="312"/>
      <c r="XDA529" s="263"/>
      <c r="XDB529" s="314"/>
      <c r="XDC529" s="314"/>
      <c r="XDD529" s="314"/>
      <c r="XDE529" s="315"/>
      <c r="XDF529" s="314"/>
      <c r="XDG529" s="314"/>
      <c r="XDH529" s="314"/>
      <c r="XDI529" s="314"/>
      <c r="XDJ529" s="314"/>
      <c r="XDK529" s="314"/>
      <c r="XDL529" s="286"/>
      <c r="XDQ529" s="314"/>
      <c r="XDR529" s="314"/>
      <c r="XDS529" s="263"/>
      <c r="XDT529" s="312"/>
      <c r="XDU529" s="263"/>
      <c r="XDV529" s="314"/>
      <c r="XDW529" s="314"/>
      <c r="XDX529" s="314"/>
      <c r="XDY529" s="315"/>
      <c r="XDZ529" s="314"/>
      <c r="XEA529" s="314"/>
      <c r="XEB529" s="314"/>
      <c r="XEC529" s="314"/>
      <c r="XED529" s="314"/>
      <c r="XEE529" s="286"/>
      <c r="XEK529" s="314"/>
      <c r="XEL529" s="314"/>
      <c r="XEM529" s="263"/>
      <c r="XEN529" s="312"/>
      <c r="XEO529" s="263"/>
      <c r="XEP529" s="314"/>
      <c r="XEQ529" s="314"/>
      <c r="XER529" s="314"/>
      <c r="XES529" s="315"/>
      <c r="XET529" s="314"/>
      <c r="XEU529" s="314"/>
      <c r="XEV529" s="314"/>
      <c r="XEW529" s="314"/>
      <c r="XEX529" s="314"/>
    </row>
    <row r="530" spans="1:53 16265:16378" ht="40.5" customHeight="1" x14ac:dyDescent="0.2">
      <c r="A530" s="362">
        <v>174</v>
      </c>
      <c r="B530" s="363" t="s">
        <v>184</v>
      </c>
      <c r="C530" s="356" t="str">
        <f t="shared" si="2048"/>
        <v>LILIANA ARDILA GOMEZ</v>
      </c>
      <c r="D530" s="359" t="s">
        <v>166</v>
      </c>
      <c r="E530" s="356" t="str">
        <f>IF(D530=$D$740,$E$740,IF(D530=$D$741,$E$741,IF(D530=$D$742,$E$742,IF(D530=$D$743,$E$743,IF(D530=$D$744,$E$744,IF(D530=$D$745,$E$745,IF(D530=$D$746,$E$746,IF(D530=$D$747,$E$747,IF(D530=$D$748,$E$748,IF(D530=$D$749,$E$749,IF(D530=VICERRECTORÍA_ACADÉMICA_,$BF$740,IF(D530=_VICERRECTORÍA_INVESTIGACIONES_INNOVACIÓN_Y_EXTENSIÓN_,$BF$741,IF(D530=PLANEACIÓN_,$BF$742,IF(D530=VICERRECTORÍA_ADMINISTRATIVA_FINANCIERA_,$BF$743,IF(D530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0" s="364" t="s">
        <v>275</v>
      </c>
      <c r="G530" s="275" t="s">
        <v>271</v>
      </c>
      <c r="H530" s="275" t="s">
        <v>34</v>
      </c>
      <c r="I530" s="161" t="s">
        <v>2451</v>
      </c>
      <c r="J530" s="364" t="s">
        <v>106</v>
      </c>
      <c r="K530" s="364" t="s">
        <v>2452</v>
      </c>
      <c r="L530" s="363" t="s">
        <v>2453</v>
      </c>
      <c r="M530" s="363" t="s">
        <v>2454</v>
      </c>
      <c r="N530" s="364" t="s">
        <v>128</v>
      </c>
      <c r="O530" s="365">
        <f>IF(N530="ALTA",5,IF(N530="MEDIO ALTA",4,IF(N530="MEDIA",3,IF(N530="MEDIO BAJA",2,IF(N530="BAJA",1,0)))))</f>
        <v>1</v>
      </c>
      <c r="P530" s="364" t="s">
        <v>141</v>
      </c>
      <c r="Q530" s="365">
        <f>IF(P530="ALTO",5,IF(P530="MEDIO ALTO",4,IF(P530="MEDIO",3,IF(P530="MEDIO BAJO",2,IF(P530="BAJO",1,0)))))</f>
        <v>3</v>
      </c>
      <c r="R530" s="365">
        <f>Q530*O530</f>
        <v>3</v>
      </c>
      <c r="S530" s="162" t="s">
        <v>327</v>
      </c>
      <c r="T530" s="334">
        <f t="shared" si="2205"/>
        <v>1</v>
      </c>
      <c r="U530" s="356">
        <f t="shared" si="2168"/>
        <v>1</v>
      </c>
      <c r="V530" s="356">
        <f t="shared" ref="V530" si="2232">U530*0.6</f>
        <v>0.6</v>
      </c>
      <c r="W530" s="275" t="s">
        <v>2455</v>
      </c>
      <c r="X530" s="364">
        <f>IF(S530="No_existen",5*$X$10,Y530*$X$10)</f>
        <v>0.05</v>
      </c>
      <c r="Y530" s="368">
        <f t="shared" ref="Y530" si="2233">ROUND(AVERAGEIF(Z530:Z532,"&gt;0"),0)</f>
        <v>1</v>
      </c>
      <c r="Z530" s="335">
        <f t="shared" si="2208"/>
        <v>1</v>
      </c>
      <c r="AA530" s="275" t="s">
        <v>332</v>
      </c>
      <c r="AB530" s="275" t="s">
        <v>2456</v>
      </c>
      <c r="AC530" s="368">
        <f t="shared" si="2171"/>
        <v>0.15</v>
      </c>
      <c r="AD530" s="356">
        <f t="shared" ref="AD530" si="2234">ROUND(AVERAGEIF(AE530:AE532,"&gt;0"),0)</f>
        <v>1</v>
      </c>
      <c r="AE530" s="336">
        <f t="shared" si="2210"/>
        <v>1</v>
      </c>
      <c r="AF530" s="275" t="s">
        <v>307</v>
      </c>
      <c r="AG530" s="275" t="s">
        <v>2457</v>
      </c>
      <c r="AH530" s="368">
        <f t="shared" ref="AH530" si="2235">IF(S530="No_existen",5*$AH$10,AI530*$AH$10)</f>
        <v>0.1</v>
      </c>
      <c r="AI530" s="356">
        <f t="shared" ref="AI530" si="2236">ROUND(AVERAGEIF(AJ530:AJ532,"&gt;0"),0)</f>
        <v>1</v>
      </c>
      <c r="AJ530" s="336">
        <f t="shared" si="2213"/>
        <v>1</v>
      </c>
      <c r="AK530" s="275" t="s">
        <v>304</v>
      </c>
      <c r="AL530" s="275" t="s">
        <v>319</v>
      </c>
      <c r="AM530" s="368">
        <f t="shared" ref="AM530" si="2237">IF(S530="No_existen",5*$AM$10,AN530*$AM$10)</f>
        <v>0.2</v>
      </c>
      <c r="AN530" s="356">
        <f t="shared" ref="AN530" si="2238">ROUND(AVERAGEIF(AO530:AO532,"&gt;0"),0)</f>
        <v>2</v>
      </c>
      <c r="AO530" s="336">
        <f t="shared" si="2216"/>
        <v>4</v>
      </c>
      <c r="AP530" s="275" t="s">
        <v>593</v>
      </c>
      <c r="AQ530" s="356">
        <f t="shared" si="2103"/>
        <v>1</v>
      </c>
      <c r="AR530" s="356" t="str">
        <f t="shared" ref="AR530" si="2239">IF(AQ530&lt;1.5,"FUERTE",IF(AND(AQ530&gt;=1.5,AQ530&lt;2.5),"ACEPTABLE",IF(AQ530&gt;=5,"INEXISTENTE","DÉBIL")))</f>
        <v>FUERTE</v>
      </c>
      <c r="AS530" s="357">
        <f t="shared" ref="AS530" si="2240">IF(R530=0,0,ROUND((R530*AQ530),0))</f>
        <v>3</v>
      </c>
      <c r="AT530" s="358" t="str">
        <f t="shared" ref="AT530" si="2241">IF(AS530&gt;=36,"GRAVE", IF(AS530&lt;=10, "LEVE", "MODERADO"))</f>
        <v>LEVE</v>
      </c>
      <c r="AU530" s="363" t="s">
        <v>2458</v>
      </c>
      <c r="AV530" s="369">
        <v>0</v>
      </c>
      <c r="AW530" s="275" t="s">
        <v>90</v>
      </c>
      <c r="AX530" s="275"/>
      <c r="AY530" s="159"/>
      <c r="AZ530" s="159"/>
      <c r="BA530" s="344"/>
      <c r="XAO530" s="314"/>
      <c r="XAP530" s="314"/>
      <c r="XAQ530" s="263"/>
      <c r="XAR530" s="312"/>
      <c r="XAS530" s="263"/>
      <c r="XAT530" s="314"/>
      <c r="XAU530" s="314"/>
      <c r="XAV530" s="314"/>
      <c r="XAW530" s="315"/>
      <c r="XAX530" s="314"/>
      <c r="XAY530" s="314"/>
      <c r="XAZ530" s="314"/>
      <c r="XBA530" s="314"/>
      <c r="XBB530" s="314"/>
      <c r="XBC530" s="314"/>
      <c r="XBD530" s="281"/>
      <c r="XBE530" s="316"/>
      <c r="XBF530" s="317"/>
      <c r="XBG530" s="314"/>
      <c r="XBH530" s="314"/>
      <c r="XBI530" s="314"/>
      <c r="XBJ530" s="314"/>
      <c r="XBK530" s="263"/>
      <c r="XBL530" s="312"/>
      <c r="XBM530" s="263"/>
      <c r="XBN530" s="314"/>
      <c r="XBO530" s="314"/>
      <c r="XBP530" s="314"/>
      <c r="XBQ530" s="315"/>
      <c r="XBR530" s="314"/>
      <c r="XBS530" s="314"/>
      <c r="XBT530" s="314"/>
      <c r="XBU530" s="314"/>
      <c r="XBV530" s="314"/>
      <c r="XBW530" s="281"/>
      <c r="XBX530" s="317"/>
      <c r="XBY530" s="314"/>
      <c r="XBZ530" s="314"/>
      <c r="XCA530" s="318"/>
      <c r="XCB530" s="312"/>
      <c r="XCC530" s="314"/>
      <c r="XCD530" s="314"/>
      <c r="XCE530" s="263"/>
      <c r="XCF530" s="312"/>
      <c r="XCG530" s="263"/>
      <c r="XCH530" s="314"/>
      <c r="XCI530" s="314"/>
      <c r="XCJ530" s="314"/>
      <c r="XCK530" s="315"/>
      <c r="XCL530" s="314"/>
      <c r="XCM530" s="314"/>
      <c r="XCN530" s="314"/>
      <c r="XCO530" s="314"/>
      <c r="XCP530" s="314"/>
      <c r="XCQ530" s="317"/>
      <c r="XCR530" s="314"/>
      <c r="XCS530" s="318"/>
      <c r="XCT530" s="286"/>
      <c r="XCW530" s="314"/>
      <c r="XCX530" s="314"/>
      <c r="XCY530" s="263"/>
      <c r="XCZ530" s="312"/>
      <c r="XDA530" s="263"/>
      <c r="XDB530" s="314"/>
      <c r="XDC530" s="314"/>
      <c r="XDD530" s="314"/>
      <c r="XDE530" s="315"/>
      <c r="XDF530" s="314"/>
      <c r="XDG530" s="314"/>
      <c r="XDH530" s="314"/>
      <c r="XDI530" s="314"/>
      <c r="XDJ530" s="314"/>
      <c r="XDK530" s="314"/>
      <c r="XDL530" s="286"/>
      <c r="XDQ530" s="314"/>
      <c r="XDR530" s="314"/>
      <c r="XDS530" s="263"/>
      <c r="XDT530" s="312"/>
      <c r="XDU530" s="263"/>
      <c r="XDV530" s="314"/>
      <c r="XDW530" s="314"/>
      <c r="XDX530" s="314"/>
      <c r="XDY530" s="315"/>
      <c r="XDZ530" s="314"/>
      <c r="XEA530" s="314"/>
      <c r="XEB530" s="314"/>
      <c r="XEC530" s="314"/>
      <c r="XED530" s="314"/>
      <c r="XEE530" s="286"/>
      <c r="XEK530" s="314"/>
      <c r="XEL530" s="314"/>
      <c r="XEM530" s="263"/>
      <c r="XEN530" s="312"/>
      <c r="XEO530" s="263"/>
      <c r="XEP530" s="314"/>
      <c r="XEQ530" s="314"/>
      <c r="XER530" s="314"/>
      <c r="XES530" s="315"/>
      <c r="XET530" s="314"/>
      <c r="XEU530" s="314"/>
      <c r="XEV530" s="314"/>
      <c r="XEW530" s="314"/>
      <c r="XEX530" s="314"/>
    </row>
    <row r="531" spans="1:53 16265:16378" ht="40.5" hidden="1" customHeight="1" x14ac:dyDescent="0.2">
      <c r="A531" s="362"/>
      <c r="B531" s="363"/>
      <c r="C531" s="356"/>
      <c r="D531" s="359"/>
      <c r="E531" s="356"/>
      <c r="F531" s="364"/>
      <c r="G531" s="275" t="s">
        <v>271</v>
      </c>
      <c r="H531" s="275" t="s">
        <v>35</v>
      </c>
      <c r="I531" s="161" t="s">
        <v>2459</v>
      </c>
      <c r="J531" s="364"/>
      <c r="K531" s="364"/>
      <c r="L531" s="363"/>
      <c r="M531" s="363"/>
      <c r="N531" s="364"/>
      <c r="O531" s="365"/>
      <c r="P531" s="364"/>
      <c r="Q531" s="365"/>
      <c r="R531" s="365"/>
      <c r="S531" s="162" t="s">
        <v>327</v>
      </c>
      <c r="T531" s="334">
        <f t="shared" si="2205"/>
        <v>1</v>
      </c>
      <c r="U531" s="356"/>
      <c r="V531" s="356"/>
      <c r="W531" s="275" t="s">
        <v>2460</v>
      </c>
      <c r="X531" s="364"/>
      <c r="Y531" s="368"/>
      <c r="Z531" s="335">
        <f t="shared" si="2208"/>
        <v>2</v>
      </c>
      <c r="AA531" s="275" t="s">
        <v>331</v>
      </c>
      <c r="AB531" s="275"/>
      <c r="AC531" s="368"/>
      <c r="AD531" s="356"/>
      <c r="AE531" s="336">
        <f t="shared" si="2210"/>
        <v>1</v>
      </c>
      <c r="AF531" s="275" t="s">
        <v>307</v>
      </c>
      <c r="AG531" s="275" t="s">
        <v>2461</v>
      </c>
      <c r="AH531" s="368"/>
      <c r="AI531" s="356"/>
      <c r="AJ531" s="336">
        <f t="shared" si="2213"/>
        <v>1</v>
      </c>
      <c r="AK531" s="275" t="s">
        <v>304</v>
      </c>
      <c r="AL531" s="275" t="s">
        <v>319</v>
      </c>
      <c r="AM531" s="368"/>
      <c r="AN531" s="356"/>
      <c r="AO531" s="336">
        <f t="shared" si="2216"/>
        <v>1</v>
      </c>
      <c r="AP531" s="275" t="s">
        <v>592</v>
      </c>
      <c r="AQ531" s="356"/>
      <c r="AR531" s="356"/>
      <c r="AS531" s="357"/>
      <c r="AT531" s="358"/>
      <c r="AU531" s="363"/>
      <c r="AV531" s="363"/>
      <c r="AW531" s="275" t="s">
        <v>90</v>
      </c>
      <c r="AX531" s="275"/>
      <c r="AY531" s="159"/>
      <c r="AZ531" s="159"/>
      <c r="BA531" s="344"/>
      <c r="XAO531" s="314"/>
      <c r="XAP531" s="314"/>
      <c r="XAQ531" s="263"/>
      <c r="XAR531" s="312"/>
      <c r="XAS531" s="263"/>
      <c r="XAT531" s="314"/>
      <c r="XAU531" s="314"/>
      <c r="XAV531" s="314"/>
      <c r="XAW531" s="315"/>
      <c r="XAX531" s="314"/>
      <c r="XAY531" s="314"/>
      <c r="XAZ531" s="314"/>
      <c r="XBA531" s="314"/>
      <c r="XBB531" s="314"/>
      <c r="XBC531" s="314"/>
      <c r="XBD531" s="281"/>
      <c r="XBE531" s="316"/>
      <c r="XBF531" s="317"/>
      <c r="XBG531" s="314"/>
      <c r="XBH531" s="314"/>
      <c r="XBI531" s="314"/>
      <c r="XBJ531" s="314"/>
      <c r="XBK531" s="263"/>
      <c r="XBL531" s="312"/>
      <c r="XBM531" s="263"/>
      <c r="XBN531" s="314"/>
      <c r="XBO531" s="314"/>
      <c r="XBP531" s="314"/>
      <c r="XBQ531" s="315"/>
      <c r="XBR531" s="314"/>
      <c r="XBS531" s="314"/>
      <c r="XBT531" s="314"/>
      <c r="XBU531" s="314"/>
      <c r="XBV531" s="314"/>
      <c r="XBW531" s="281"/>
      <c r="XBX531" s="317"/>
      <c r="XBY531" s="314"/>
      <c r="XBZ531" s="314"/>
      <c r="XCA531" s="318"/>
      <c r="XCB531" s="312"/>
      <c r="XCC531" s="314"/>
      <c r="XCD531" s="314"/>
      <c r="XCE531" s="263"/>
      <c r="XCF531" s="312"/>
      <c r="XCG531" s="263"/>
      <c r="XCH531" s="314"/>
      <c r="XCI531" s="314"/>
      <c r="XCJ531" s="314"/>
      <c r="XCK531" s="315"/>
      <c r="XCL531" s="314"/>
      <c r="XCM531" s="314"/>
      <c r="XCN531" s="314"/>
      <c r="XCO531" s="314"/>
      <c r="XCP531" s="314"/>
      <c r="XCQ531" s="317"/>
      <c r="XCR531" s="314"/>
      <c r="XCS531" s="318"/>
      <c r="XCT531" s="286"/>
      <c r="XCW531" s="314"/>
      <c r="XCX531" s="314"/>
      <c r="XCY531" s="263"/>
      <c r="XCZ531" s="312"/>
      <c r="XDA531" s="263"/>
      <c r="XDB531" s="314"/>
      <c r="XDC531" s="314"/>
      <c r="XDD531" s="314"/>
      <c r="XDE531" s="315"/>
      <c r="XDF531" s="314"/>
      <c r="XDG531" s="314"/>
      <c r="XDH531" s="314"/>
      <c r="XDI531" s="314"/>
      <c r="XDJ531" s="314"/>
      <c r="XDK531" s="314"/>
      <c r="XDL531" s="286"/>
      <c r="XDQ531" s="314"/>
      <c r="XDR531" s="314"/>
      <c r="XDS531" s="263"/>
      <c r="XDT531" s="312"/>
      <c r="XDU531" s="263"/>
      <c r="XDV531" s="314"/>
      <c r="XDW531" s="314"/>
      <c r="XDX531" s="314"/>
      <c r="XDY531" s="315"/>
      <c r="XDZ531" s="314"/>
      <c r="XEA531" s="314"/>
      <c r="XEB531" s="314"/>
      <c r="XEC531" s="314"/>
      <c r="XED531" s="314"/>
      <c r="XEE531" s="286"/>
      <c r="XEK531" s="314"/>
      <c r="XEL531" s="314"/>
      <c r="XEM531" s="263"/>
      <c r="XEN531" s="312"/>
      <c r="XEO531" s="263"/>
      <c r="XEP531" s="314"/>
      <c r="XEQ531" s="314"/>
      <c r="XER531" s="314"/>
      <c r="XES531" s="315"/>
      <c r="XET531" s="314"/>
      <c r="XEU531" s="314"/>
      <c r="XEV531" s="314"/>
      <c r="XEW531" s="314"/>
      <c r="XEX531" s="314"/>
    </row>
    <row r="532" spans="1:53 16265:16378" ht="40.5" hidden="1" customHeight="1" x14ac:dyDescent="0.2">
      <c r="A532" s="362"/>
      <c r="B532" s="363"/>
      <c r="C532" s="356"/>
      <c r="D532" s="359"/>
      <c r="E532" s="356"/>
      <c r="F532" s="364"/>
      <c r="G532" s="275" t="s">
        <v>271</v>
      </c>
      <c r="H532" s="275" t="s">
        <v>38</v>
      </c>
      <c r="I532" s="162" t="s">
        <v>2462</v>
      </c>
      <c r="J532" s="364"/>
      <c r="K532" s="364"/>
      <c r="L532" s="363"/>
      <c r="M532" s="363"/>
      <c r="N532" s="364"/>
      <c r="O532" s="365"/>
      <c r="P532" s="364"/>
      <c r="Q532" s="365"/>
      <c r="R532" s="365"/>
      <c r="S532" s="162" t="s">
        <v>327</v>
      </c>
      <c r="T532" s="334">
        <f t="shared" si="2205"/>
        <v>1</v>
      </c>
      <c r="U532" s="356"/>
      <c r="V532" s="356"/>
      <c r="W532" s="275" t="s">
        <v>2463</v>
      </c>
      <c r="X532" s="364"/>
      <c r="Y532" s="368"/>
      <c r="Z532" s="335">
        <f t="shared" si="2208"/>
        <v>1</v>
      </c>
      <c r="AA532" s="275" t="s">
        <v>332</v>
      </c>
      <c r="AB532" s="275" t="s">
        <v>2464</v>
      </c>
      <c r="AC532" s="368"/>
      <c r="AD532" s="356"/>
      <c r="AE532" s="336">
        <f t="shared" si="2210"/>
        <v>1</v>
      </c>
      <c r="AF532" s="275" t="s">
        <v>307</v>
      </c>
      <c r="AG532" s="275" t="s">
        <v>2465</v>
      </c>
      <c r="AH532" s="368"/>
      <c r="AI532" s="356"/>
      <c r="AJ532" s="336">
        <f t="shared" si="2213"/>
        <v>1</v>
      </c>
      <c r="AK532" s="275" t="s">
        <v>304</v>
      </c>
      <c r="AL532" s="275" t="s">
        <v>319</v>
      </c>
      <c r="AM532" s="368"/>
      <c r="AN532" s="356"/>
      <c r="AO532" s="336">
        <f t="shared" si="2216"/>
        <v>1</v>
      </c>
      <c r="AP532" s="275" t="s">
        <v>592</v>
      </c>
      <c r="AQ532" s="356"/>
      <c r="AR532" s="356"/>
      <c r="AS532" s="357"/>
      <c r="AT532" s="358"/>
      <c r="AU532" s="363"/>
      <c r="AV532" s="363"/>
      <c r="AW532" s="275" t="s">
        <v>90</v>
      </c>
      <c r="AX532" s="275"/>
      <c r="AY532" s="159"/>
      <c r="AZ532" s="159"/>
      <c r="BA532" s="344"/>
      <c r="XAO532" s="314"/>
      <c r="XAP532" s="314"/>
      <c r="XAQ532" s="263"/>
      <c r="XAR532" s="312"/>
      <c r="XAS532" s="263"/>
      <c r="XAT532" s="314"/>
      <c r="XAU532" s="314"/>
      <c r="XAV532" s="314"/>
      <c r="XAW532" s="315"/>
      <c r="XAX532" s="314"/>
      <c r="XAY532" s="314"/>
      <c r="XAZ532" s="314"/>
      <c r="XBA532" s="314"/>
      <c r="XBB532" s="314"/>
      <c r="XBC532" s="314"/>
      <c r="XBD532" s="281"/>
      <c r="XBE532" s="316"/>
      <c r="XBF532" s="317"/>
      <c r="XBG532" s="314"/>
      <c r="XBH532" s="314"/>
      <c r="XBI532" s="314"/>
      <c r="XBJ532" s="314"/>
      <c r="XBK532" s="263"/>
      <c r="XBL532" s="312"/>
      <c r="XBM532" s="263"/>
      <c r="XBN532" s="314"/>
      <c r="XBO532" s="314"/>
      <c r="XBP532" s="314"/>
      <c r="XBQ532" s="315"/>
      <c r="XBR532" s="314"/>
      <c r="XBS532" s="314"/>
      <c r="XBT532" s="314"/>
      <c r="XBU532" s="314"/>
      <c r="XBV532" s="314"/>
      <c r="XBW532" s="281"/>
      <c r="XBX532" s="317"/>
      <c r="XBY532" s="314"/>
      <c r="XBZ532" s="314"/>
      <c r="XCA532" s="318"/>
      <c r="XCB532" s="312"/>
      <c r="XCC532" s="314"/>
      <c r="XCD532" s="314"/>
      <c r="XCE532" s="263"/>
      <c r="XCF532" s="312"/>
      <c r="XCG532" s="263"/>
      <c r="XCH532" s="314"/>
      <c r="XCI532" s="314"/>
      <c r="XCJ532" s="314"/>
      <c r="XCK532" s="315"/>
      <c r="XCL532" s="314"/>
      <c r="XCM532" s="314"/>
      <c r="XCN532" s="314"/>
      <c r="XCO532" s="314"/>
      <c r="XCP532" s="314"/>
      <c r="XCQ532" s="317"/>
      <c r="XCR532" s="314"/>
      <c r="XCS532" s="318"/>
      <c r="XCT532" s="286"/>
      <c r="XCW532" s="314"/>
      <c r="XCX532" s="314"/>
      <c r="XCY532" s="263"/>
      <c r="XCZ532" s="312"/>
      <c r="XDA532" s="263"/>
      <c r="XDB532" s="314"/>
      <c r="XDC532" s="314"/>
      <c r="XDD532" s="314"/>
      <c r="XDE532" s="315"/>
      <c r="XDF532" s="314"/>
      <c r="XDG532" s="314"/>
      <c r="XDH532" s="314"/>
      <c r="XDI532" s="314"/>
      <c r="XDJ532" s="314"/>
      <c r="XDK532" s="314"/>
      <c r="XDL532" s="286"/>
      <c r="XDQ532" s="314"/>
      <c r="XDR532" s="314"/>
      <c r="XDS532" s="263"/>
      <c r="XDT532" s="312"/>
      <c r="XDU532" s="263"/>
      <c r="XDV532" s="314"/>
      <c r="XDW532" s="314"/>
      <c r="XDX532" s="314"/>
      <c r="XDY532" s="315"/>
      <c r="XDZ532" s="314"/>
      <c r="XEA532" s="314"/>
      <c r="XEB532" s="314"/>
      <c r="XEC532" s="314"/>
      <c r="XED532" s="314"/>
      <c r="XEE532" s="286"/>
      <c r="XEK532" s="314"/>
      <c r="XEL532" s="314"/>
      <c r="XEM532" s="263"/>
      <c r="XEN532" s="312"/>
      <c r="XEO532" s="263"/>
      <c r="XEP532" s="314"/>
      <c r="XEQ532" s="314"/>
      <c r="XER532" s="314"/>
      <c r="XES532" s="315"/>
      <c r="XET532" s="314"/>
      <c r="XEU532" s="314"/>
      <c r="XEV532" s="314"/>
      <c r="XEW532" s="314"/>
      <c r="XEX532" s="314"/>
    </row>
    <row r="533" spans="1:53 16265:16378" ht="40.5" customHeight="1" x14ac:dyDescent="0.2">
      <c r="A533" s="362">
        <v>175</v>
      </c>
      <c r="B533" s="363" t="s">
        <v>184</v>
      </c>
      <c r="C533" s="356" t="str">
        <f t="shared" si="2048"/>
        <v>LILIANA ARDILA GOMEZ</v>
      </c>
      <c r="D533" s="359" t="s">
        <v>166</v>
      </c>
      <c r="E533" s="356" t="str">
        <f>IF(D533=$D$740,$E$740,IF(D533=$D$741,$E$741,IF(D533=$D$742,$E$742,IF(D533=$D$743,$E$743,IF(D533=$D$744,$E$744,IF(D533=$D$745,$E$745,IF(D533=$D$746,$E$746,IF(D533=$D$747,$E$747,IF(D533=$D$748,$E$748,IF(D533=$D$749,$E$749,IF(D533=VICERRECTORÍA_ACADÉMICA_,$BF$740,IF(D533=_VICERRECTORÍA_INVESTIGACIONES_INNOVACIÓN_Y_EXTENSIÓN_,$BF$741,IF(D533=PLANEACIÓN_,$BF$742,IF(D533=VICERRECTORÍA_ADMINISTRATIVA_FINANCIERA_,$BF$743,IF(D533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3" s="364" t="s">
        <v>275</v>
      </c>
      <c r="G533" s="275" t="s">
        <v>271</v>
      </c>
      <c r="H533" s="275" t="s">
        <v>34</v>
      </c>
      <c r="I533" s="162" t="s">
        <v>2466</v>
      </c>
      <c r="J533" s="364" t="s">
        <v>112</v>
      </c>
      <c r="K533" s="364" t="s">
        <v>2467</v>
      </c>
      <c r="L533" s="364" t="s">
        <v>2468</v>
      </c>
      <c r="M533" s="364" t="s">
        <v>2469</v>
      </c>
      <c r="N533" s="364" t="s">
        <v>128</v>
      </c>
      <c r="O533" s="365">
        <f>IF(N533="ALTA",5,IF(N533="MEDIO ALTA",4,IF(N533="MEDIA",3,IF(N533="MEDIO BAJA",2,IF(N533="BAJA",1,0)))))</f>
        <v>1</v>
      </c>
      <c r="P533" s="364" t="s">
        <v>144</v>
      </c>
      <c r="Q533" s="365">
        <f>IF(P533="ALTO",5,IF(P533="MEDIO ALTO",4,IF(P533="MEDIO",3,IF(P533="MEDIO BAJO",2,IF(P533="BAJO",1,0)))))</f>
        <v>4</v>
      </c>
      <c r="R533" s="365">
        <f>Q533*O533</f>
        <v>4</v>
      </c>
      <c r="S533" s="162" t="s">
        <v>327</v>
      </c>
      <c r="T533" s="334">
        <f t="shared" si="2205"/>
        <v>1</v>
      </c>
      <c r="U533" s="356">
        <f t="shared" si="2168"/>
        <v>1</v>
      </c>
      <c r="V533" s="356">
        <f t="shared" ref="V533" si="2242">U533*0.6</f>
        <v>0.6</v>
      </c>
      <c r="W533" s="275" t="s">
        <v>2470</v>
      </c>
      <c r="X533" s="364">
        <f>IF(S533="No_existen",5*$X$10,Y533*$X$10)</f>
        <v>0.1</v>
      </c>
      <c r="Y533" s="368">
        <f t="shared" ref="Y533" si="2243">ROUND(AVERAGEIF(Z533:Z535,"&gt;0"),0)</f>
        <v>2</v>
      </c>
      <c r="Z533" s="335">
        <f t="shared" si="2208"/>
        <v>2</v>
      </c>
      <c r="AA533" s="275" t="s">
        <v>331</v>
      </c>
      <c r="AB533" s="275"/>
      <c r="AC533" s="368">
        <f t="shared" si="2171"/>
        <v>0.15</v>
      </c>
      <c r="AD533" s="356">
        <f t="shared" ref="AD533" si="2244">ROUND(AVERAGEIF(AE533:AE535,"&gt;0"),0)</f>
        <v>1</v>
      </c>
      <c r="AE533" s="336">
        <f t="shared" si="2210"/>
        <v>1</v>
      </c>
      <c r="AF533" s="275" t="s">
        <v>307</v>
      </c>
      <c r="AG533" s="275" t="s">
        <v>2471</v>
      </c>
      <c r="AH533" s="368">
        <f t="shared" ref="AH533" si="2245">IF(S533="No_existen",5*$AH$10,AI533*$AH$10)</f>
        <v>0.1</v>
      </c>
      <c r="AI533" s="356">
        <f t="shared" ref="AI533" si="2246">ROUND(AVERAGEIF(AJ533:AJ535,"&gt;0"),0)</f>
        <v>1</v>
      </c>
      <c r="AJ533" s="336">
        <f t="shared" si="2213"/>
        <v>1</v>
      </c>
      <c r="AK533" s="275" t="s">
        <v>304</v>
      </c>
      <c r="AL533" s="275" t="s">
        <v>319</v>
      </c>
      <c r="AM533" s="368">
        <f t="shared" ref="AM533" si="2247">IF(S533="No_existen",5*$AM$10,AN533*$AM$10)</f>
        <v>0.1</v>
      </c>
      <c r="AN533" s="356">
        <f t="shared" ref="AN533" si="2248">ROUND(AVERAGEIF(AO533:AO535,"&gt;0"),0)</f>
        <v>1</v>
      </c>
      <c r="AO533" s="336">
        <f t="shared" si="2216"/>
        <v>1</v>
      </c>
      <c r="AP533" s="275" t="s">
        <v>592</v>
      </c>
      <c r="AQ533" s="356">
        <f t="shared" si="2103"/>
        <v>1</v>
      </c>
      <c r="AR533" s="356" t="str">
        <f t="shared" ref="AR533" si="2249">IF(AQ533&lt;1.5,"FUERTE",IF(AND(AQ533&gt;=1.5,AQ533&lt;2.5),"ACEPTABLE",IF(AQ533&gt;=5,"INEXISTENTE","DÉBIL")))</f>
        <v>FUERTE</v>
      </c>
      <c r="AS533" s="357">
        <f t="shared" ref="AS533" si="2250">IF(R533=0,0,ROUND((R533*AQ533),0))</f>
        <v>4</v>
      </c>
      <c r="AT533" s="358" t="str">
        <f t="shared" ref="AT533" si="2251">IF(AS533&gt;=36,"GRAVE", IF(AS533&lt;=10, "LEVE", "MODERADO"))</f>
        <v>LEVE</v>
      </c>
      <c r="AU533" s="366" t="s">
        <v>2472</v>
      </c>
      <c r="AV533" s="369">
        <v>0</v>
      </c>
      <c r="AW533" s="275" t="s">
        <v>90</v>
      </c>
      <c r="AX533" s="275"/>
      <c r="AY533" s="159"/>
      <c r="AZ533" s="159"/>
      <c r="BA533" s="344"/>
      <c r="XAO533" s="314"/>
      <c r="XAP533" s="314"/>
      <c r="XAQ533" s="263"/>
      <c r="XAR533" s="312"/>
      <c r="XAS533" s="263"/>
      <c r="XAT533" s="314"/>
      <c r="XAU533" s="314"/>
      <c r="XAV533" s="314"/>
      <c r="XAW533" s="315"/>
      <c r="XAX533" s="314"/>
      <c r="XAY533" s="314"/>
      <c r="XAZ533" s="314"/>
      <c r="XBA533" s="314"/>
      <c r="XBB533" s="314"/>
      <c r="XBC533" s="314"/>
      <c r="XBD533" s="281"/>
      <c r="XBE533" s="316"/>
      <c r="XBF533" s="317"/>
      <c r="XBG533" s="314"/>
      <c r="XBH533" s="314"/>
      <c r="XBI533" s="314"/>
      <c r="XBJ533" s="314"/>
      <c r="XBK533" s="263"/>
      <c r="XBL533" s="312"/>
      <c r="XBM533" s="263"/>
      <c r="XBN533" s="314"/>
      <c r="XBO533" s="314"/>
      <c r="XBP533" s="314"/>
      <c r="XBQ533" s="315"/>
      <c r="XBR533" s="314"/>
      <c r="XBS533" s="314"/>
      <c r="XBT533" s="314"/>
      <c r="XBU533" s="314"/>
      <c r="XBV533" s="314"/>
      <c r="XBW533" s="281"/>
      <c r="XBX533" s="317"/>
      <c r="XBY533" s="314"/>
      <c r="XBZ533" s="314"/>
      <c r="XCA533" s="318"/>
      <c r="XCB533" s="312"/>
      <c r="XCC533" s="314"/>
      <c r="XCD533" s="314"/>
      <c r="XCE533" s="263"/>
      <c r="XCF533" s="312"/>
      <c r="XCG533" s="263"/>
      <c r="XCH533" s="314"/>
      <c r="XCI533" s="314"/>
      <c r="XCJ533" s="314"/>
      <c r="XCK533" s="315"/>
      <c r="XCL533" s="314"/>
      <c r="XCM533" s="314"/>
      <c r="XCN533" s="314"/>
      <c r="XCO533" s="314"/>
      <c r="XCP533" s="314"/>
      <c r="XCQ533" s="317"/>
      <c r="XCR533" s="314"/>
      <c r="XCS533" s="318"/>
      <c r="XCT533" s="286"/>
      <c r="XCW533" s="314"/>
      <c r="XCX533" s="314"/>
      <c r="XCY533" s="263"/>
      <c r="XCZ533" s="312"/>
      <c r="XDA533" s="263"/>
      <c r="XDB533" s="314"/>
      <c r="XDC533" s="314"/>
      <c r="XDD533" s="314"/>
      <c r="XDE533" s="315"/>
      <c r="XDF533" s="314"/>
      <c r="XDG533" s="314"/>
      <c r="XDH533" s="314"/>
      <c r="XDI533" s="314"/>
      <c r="XDJ533" s="314"/>
      <c r="XDK533" s="314"/>
      <c r="XDL533" s="286"/>
      <c r="XDQ533" s="314"/>
      <c r="XDR533" s="314"/>
      <c r="XDS533" s="263"/>
      <c r="XDT533" s="312"/>
      <c r="XDU533" s="263"/>
      <c r="XDV533" s="314"/>
      <c r="XDW533" s="314"/>
      <c r="XDX533" s="314"/>
      <c r="XDY533" s="315"/>
      <c r="XDZ533" s="314"/>
      <c r="XEA533" s="314"/>
      <c r="XEB533" s="314"/>
      <c r="XEC533" s="314"/>
      <c r="XED533" s="314"/>
      <c r="XEE533" s="286"/>
      <c r="XEK533" s="314"/>
      <c r="XEL533" s="314"/>
      <c r="XEM533" s="263"/>
      <c r="XEN533" s="312"/>
      <c r="XEO533" s="263"/>
      <c r="XEP533" s="314"/>
      <c r="XEQ533" s="314"/>
      <c r="XER533" s="314"/>
      <c r="XES533" s="315"/>
      <c r="XET533" s="314"/>
      <c r="XEU533" s="314"/>
      <c r="XEV533" s="314"/>
      <c r="XEW533" s="314"/>
      <c r="XEX533" s="314"/>
    </row>
    <row r="534" spans="1:53 16265:16378" ht="40.5" hidden="1" customHeight="1" x14ac:dyDescent="0.2">
      <c r="A534" s="362"/>
      <c r="B534" s="363"/>
      <c r="C534" s="356"/>
      <c r="D534" s="359"/>
      <c r="E534" s="356"/>
      <c r="F534" s="364"/>
      <c r="G534" s="275" t="s">
        <v>272</v>
      </c>
      <c r="H534" s="275" t="s">
        <v>41</v>
      </c>
      <c r="I534" s="162" t="s">
        <v>2473</v>
      </c>
      <c r="J534" s="364"/>
      <c r="K534" s="364"/>
      <c r="L534" s="364"/>
      <c r="M534" s="364"/>
      <c r="N534" s="364"/>
      <c r="O534" s="365"/>
      <c r="P534" s="364"/>
      <c r="Q534" s="365"/>
      <c r="R534" s="365"/>
      <c r="S534" s="162" t="s">
        <v>327</v>
      </c>
      <c r="T534" s="334">
        <f t="shared" si="2205"/>
        <v>1</v>
      </c>
      <c r="U534" s="356"/>
      <c r="V534" s="356"/>
      <c r="W534" s="275" t="s">
        <v>2474</v>
      </c>
      <c r="X534" s="364"/>
      <c r="Y534" s="368"/>
      <c r="Z534" s="335">
        <f t="shared" si="2208"/>
        <v>4</v>
      </c>
      <c r="AA534" s="275" t="s">
        <v>330</v>
      </c>
      <c r="AB534" s="275"/>
      <c r="AC534" s="368"/>
      <c r="AD534" s="356"/>
      <c r="AE534" s="336">
        <f t="shared" si="2210"/>
        <v>1</v>
      </c>
      <c r="AF534" s="275" t="s">
        <v>307</v>
      </c>
      <c r="AG534" s="275" t="s">
        <v>2475</v>
      </c>
      <c r="AH534" s="368"/>
      <c r="AI534" s="356"/>
      <c r="AJ534" s="336">
        <f t="shared" si="2213"/>
        <v>1</v>
      </c>
      <c r="AK534" s="275" t="s">
        <v>304</v>
      </c>
      <c r="AL534" s="275" t="s">
        <v>319</v>
      </c>
      <c r="AM534" s="368"/>
      <c r="AN534" s="356"/>
      <c r="AO534" s="336">
        <f t="shared" si="2216"/>
        <v>1</v>
      </c>
      <c r="AP534" s="275" t="s">
        <v>592</v>
      </c>
      <c r="AQ534" s="356"/>
      <c r="AR534" s="356"/>
      <c r="AS534" s="357"/>
      <c r="AT534" s="358"/>
      <c r="AU534" s="366"/>
      <c r="AV534" s="363"/>
      <c r="AW534" s="275" t="s">
        <v>90</v>
      </c>
      <c r="AX534" s="275"/>
      <c r="AY534" s="159"/>
      <c r="AZ534" s="159"/>
      <c r="BA534" s="344"/>
      <c r="XAO534" s="314"/>
      <c r="XAP534" s="314"/>
      <c r="XAQ534" s="263"/>
      <c r="XAR534" s="312"/>
      <c r="XAS534" s="263"/>
      <c r="XAT534" s="314"/>
      <c r="XAU534" s="314"/>
      <c r="XAV534" s="314"/>
      <c r="XAW534" s="315"/>
      <c r="XAX534" s="314"/>
      <c r="XAY534" s="314"/>
      <c r="XAZ534" s="314"/>
      <c r="XBA534" s="314"/>
      <c r="XBB534" s="314"/>
      <c r="XBC534" s="314"/>
      <c r="XBD534" s="281"/>
      <c r="XBE534" s="316"/>
      <c r="XBF534" s="317"/>
      <c r="XBG534" s="314"/>
      <c r="XBH534" s="314"/>
      <c r="XBI534" s="314"/>
      <c r="XBJ534" s="314"/>
      <c r="XBK534" s="263"/>
      <c r="XBL534" s="312"/>
      <c r="XBM534" s="263"/>
      <c r="XBN534" s="314"/>
      <c r="XBO534" s="314"/>
      <c r="XBP534" s="314"/>
      <c r="XBQ534" s="315"/>
      <c r="XBR534" s="314"/>
      <c r="XBS534" s="314"/>
      <c r="XBT534" s="314"/>
      <c r="XBU534" s="314"/>
      <c r="XBV534" s="314"/>
      <c r="XBW534" s="281"/>
      <c r="XBX534" s="317"/>
      <c r="XBY534" s="314"/>
      <c r="XBZ534" s="314"/>
      <c r="XCA534" s="318"/>
      <c r="XCB534" s="312"/>
      <c r="XCC534" s="314"/>
      <c r="XCD534" s="314"/>
      <c r="XCE534" s="263"/>
      <c r="XCF534" s="312"/>
      <c r="XCG534" s="263"/>
      <c r="XCH534" s="314"/>
      <c r="XCI534" s="314"/>
      <c r="XCJ534" s="314"/>
      <c r="XCK534" s="315"/>
      <c r="XCL534" s="314"/>
      <c r="XCM534" s="314"/>
      <c r="XCN534" s="314"/>
      <c r="XCO534" s="314"/>
      <c r="XCP534" s="314"/>
      <c r="XCQ534" s="317"/>
      <c r="XCR534" s="314"/>
      <c r="XCS534" s="318"/>
      <c r="XCT534" s="286"/>
      <c r="XCW534" s="314"/>
      <c r="XCX534" s="314"/>
      <c r="XCY534" s="263"/>
      <c r="XCZ534" s="312"/>
      <c r="XDA534" s="263"/>
      <c r="XDB534" s="314"/>
      <c r="XDC534" s="314"/>
      <c r="XDD534" s="314"/>
      <c r="XDE534" s="315"/>
      <c r="XDF534" s="314"/>
      <c r="XDG534" s="314"/>
      <c r="XDH534" s="314"/>
      <c r="XDI534" s="314"/>
      <c r="XDJ534" s="314"/>
      <c r="XDK534" s="314"/>
      <c r="XDL534" s="286"/>
      <c r="XDQ534" s="314"/>
      <c r="XDR534" s="314"/>
      <c r="XDS534" s="263"/>
      <c r="XDT534" s="312"/>
      <c r="XDU534" s="263"/>
      <c r="XDV534" s="314"/>
      <c r="XDW534" s="314"/>
      <c r="XDX534" s="314"/>
      <c r="XDY534" s="315"/>
      <c r="XDZ534" s="314"/>
      <c r="XEA534" s="314"/>
      <c r="XEB534" s="314"/>
      <c r="XEC534" s="314"/>
      <c r="XED534" s="314"/>
      <c r="XEE534" s="286"/>
      <c r="XEK534" s="314"/>
      <c r="XEL534" s="314"/>
      <c r="XEM534" s="263"/>
      <c r="XEN534" s="312"/>
      <c r="XEO534" s="263"/>
      <c r="XEP534" s="314"/>
      <c r="XEQ534" s="314"/>
      <c r="XER534" s="314"/>
      <c r="XES534" s="315"/>
      <c r="XET534" s="314"/>
      <c r="XEU534" s="314"/>
      <c r="XEV534" s="314"/>
      <c r="XEW534" s="314"/>
      <c r="XEX534" s="314"/>
    </row>
    <row r="535" spans="1:53 16265:16378" ht="40.5" hidden="1" customHeight="1" x14ac:dyDescent="0.2">
      <c r="A535" s="362"/>
      <c r="B535" s="363"/>
      <c r="C535" s="356"/>
      <c r="D535" s="359"/>
      <c r="E535" s="356"/>
      <c r="F535" s="364"/>
      <c r="G535" s="275"/>
      <c r="H535" s="275"/>
      <c r="I535" s="162"/>
      <c r="J535" s="364"/>
      <c r="K535" s="364"/>
      <c r="L535" s="364"/>
      <c r="M535" s="364"/>
      <c r="N535" s="364"/>
      <c r="O535" s="365"/>
      <c r="P535" s="364"/>
      <c r="Q535" s="365"/>
      <c r="R535" s="365"/>
      <c r="S535" s="162" t="s">
        <v>327</v>
      </c>
      <c r="T535" s="334">
        <f t="shared" si="2205"/>
        <v>1</v>
      </c>
      <c r="U535" s="356"/>
      <c r="V535" s="356"/>
      <c r="W535" s="275" t="s">
        <v>2476</v>
      </c>
      <c r="X535" s="364"/>
      <c r="Y535" s="368"/>
      <c r="Z535" s="335">
        <f t="shared" si="2208"/>
        <v>1</v>
      </c>
      <c r="AA535" s="275" t="s">
        <v>332</v>
      </c>
      <c r="AB535" s="275" t="s">
        <v>2477</v>
      </c>
      <c r="AC535" s="368"/>
      <c r="AD535" s="356"/>
      <c r="AE535" s="336">
        <f t="shared" si="2210"/>
        <v>1</v>
      </c>
      <c r="AF535" s="275" t="s">
        <v>307</v>
      </c>
      <c r="AG535" s="275" t="s">
        <v>2478</v>
      </c>
      <c r="AH535" s="368"/>
      <c r="AI535" s="356"/>
      <c r="AJ535" s="336">
        <f t="shared" si="2213"/>
        <v>1</v>
      </c>
      <c r="AK535" s="275" t="s">
        <v>304</v>
      </c>
      <c r="AL535" s="275" t="s">
        <v>319</v>
      </c>
      <c r="AM535" s="368"/>
      <c r="AN535" s="356"/>
      <c r="AO535" s="336">
        <f t="shared" si="2216"/>
        <v>1</v>
      </c>
      <c r="AP535" s="275" t="s">
        <v>592</v>
      </c>
      <c r="AQ535" s="356"/>
      <c r="AR535" s="356"/>
      <c r="AS535" s="357"/>
      <c r="AT535" s="358"/>
      <c r="AU535" s="366"/>
      <c r="AV535" s="363"/>
      <c r="AW535" s="275" t="s">
        <v>90</v>
      </c>
      <c r="AX535" s="275"/>
      <c r="AY535" s="159"/>
      <c r="AZ535" s="159"/>
      <c r="BA535" s="344"/>
      <c r="XAO535" s="314"/>
      <c r="XAP535" s="314"/>
      <c r="XAQ535" s="263"/>
      <c r="XAR535" s="312"/>
      <c r="XAS535" s="263"/>
      <c r="XAT535" s="314"/>
      <c r="XAU535" s="314"/>
      <c r="XAV535" s="314"/>
      <c r="XAW535" s="315"/>
      <c r="XAX535" s="314"/>
      <c r="XAY535" s="314"/>
      <c r="XAZ535" s="314"/>
      <c r="XBA535" s="314"/>
      <c r="XBB535" s="314"/>
      <c r="XBC535" s="314"/>
      <c r="XBD535" s="281"/>
      <c r="XBE535" s="316"/>
      <c r="XBF535" s="317"/>
      <c r="XBG535" s="314"/>
      <c r="XBH535" s="314"/>
      <c r="XBI535" s="314"/>
      <c r="XBJ535" s="314"/>
      <c r="XBK535" s="263"/>
      <c r="XBL535" s="312"/>
      <c r="XBM535" s="263"/>
      <c r="XBN535" s="314"/>
      <c r="XBO535" s="314"/>
      <c r="XBP535" s="314"/>
      <c r="XBQ535" s="315"/>
      <c r="XBR535" s="314"/>
      <c r="XBS535" s="314"/>
      <c r="XBT535" s="314"/>
      <c r="XBU535" s="314"/>
      <c r="XBV535" s="314"/>
      <c r="XBW535" s="281"/>
      <c r="XBX535" s="317"/>
      <c r="XBY535" s="314"/>
      <c r="XBZ535" s="314"/>
      <c r="XCA535" s="318"/>
      <c r="XCB535" s="312"/>
      <c r="XCC535" s="314"/>
      <c r="XCD535" s="314"/>
      <c r="XCE535" s="263"/>
      <c r="XCF535" s="312"/>
      <c r="XCG535" s="263"/>
      <c r="XCH535" s="314"/>
      <c r="XCI535" s="314"/>
      <c r="XCJ535" s="314"/>
      <c r="XCK535" s="315"/>
      <c r="XCL535" s="314"/>
      <c r="XCM535" s="314"/>
      <c r="XCN535" s="314"/>
      <c r="XCO535" s="314"/>
      <c r="XCP535" s="314"/>
      <c r="XCQ535" s="317"/>
      <c r="XCR535" s="314"/>
      <c r="XCS535" s="318"/>
      <c r="XCT535" s="286"/>
      <c r="XCW535" s="314"/>
      <c r="XCX535" s="314"/>
      <c r="XCY535" s="263"/>
      <c r="XCZ535" s="312"/>
      <c r="XDA535" s="263"/>
      <c r="XDB535" s="314"/>
      <c r="XDC535" s="314"/>
      <c r="XDD535" s="314"/>
      <c r="XDE535" s="315"/>
      <c r="XDF535" s="314"/>
      <c r="XDG535" s="314"/>
      <c r="XDH535" s="314"/>
      <c r="XDI535" s="314"/>
      <c r="XDJ535" s="314"/>
      <c r="XDK535" s="314"/>
      <c r="XDL535" s="286"/>
      <c r="XDQ535" s="314"/>
      <c r="XDR535" s="314"/>
      <c r="XDS535" s="263"/>
      <c r="XDT535" s="312"/>
      <c r="XDU535" s="263"/>
      <c r="XDV535" s="314"/>
      <c r="XDW535" s="314"/>
      <c r="XDX535" s="314"/>
      <c r="XDY535" s="315"/>
      <c r="XDZ535" s="314"/>
      <c r="XEA535" s="314"/>
      <c r="XEB535" s="314"/>
      <c r="XEC535" s="314"/>
      <c r="XED535" s="314"/>
      <c r="XEE535" s="286"/>
      <c r="XEK535" s="314"/>
      <c r="XEL535" s="314"/>
      <c r="XEM535" s="263"/>
      <c r="XEN535" s="312"/>
      <c r="XEO535" s="263"/>
      <c r="XEP535" s="314"/>
      <c r="XEQ535" s="314"/>
      <c r="XER535" s="314"/>
      <c r="XES535" s="315"/>
      <c r="XET535" s="314"/>
      <c r="XEU535" s="314"/>
      <c r="XEV535" s="314"/>
      <c r="XEW535" s="314"/>
      <c r="XEX535" s="314"/>
    </row>
    <row r="536" spans="1:53 16265:16378" ht="40.5" customHeight="1" x14ac:dyDescent="0.2">
      <c r="A536" s="362">
        <v>176</v>
      </c>
      <c r="B536" s="363" t="s">
        <v>184</v>
      </c>
      <c r="C536" s="356" t="str">
        <f t="shared" si="2048"/>
        <v>LILIANA ARDILA GOMEZ</v>
      </c>
      <c r="D536" s="359" t="s">
        <v>166</v>
      </c>
      <c r="E536" s="356" t="str">
        <f>IF(D536=$D$740,$E$740,IF(D536=$D$741,$E$741,IF(D536=$D$742,$E$742,IF(D536=$D$743,$E$743,IF(D536=$D$744,$E$744,IF(D536=$D$745,$E$745,IF(D536=$D$746,$E$746,IF(D536=$D$747,$E$747,IF(D536=$D$748,$E$748,IF(D536=$D$749,$E$749,IF(D536=VICERRECTORÍA_ACADÉMICA_,$BF$740,IF(D536=_VICERRECTORÍA_INVESTIGACIONES_INNOVACIÓN_Y_EXTENSIÓN_,$BF$741,IF(D536=PLANEACIÓN_,$BF$742,IF(D536=VICERRECTORÍA_ADMINISTRATIVA_FINANCIERA_,$BF$743,IF(D536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6" s="364" t="s">
        <v>276</v>
      </c>
      <c r="G536" s="275" t="s">
        <v>271</v>
      </c>
      <c r="H536" s="275" t="s">
        <v>37</v>
      </c>
      <c r="I536" s="162" t="s">
        <v>2479</v>
      </c>
      <c r="J536" s="364" t="s">
        <v>112</v>
      </c>
      <c r="K536" s="364" t="s">
        <v>2480</v>
      </c>
      <c r="L536" s="364" t="s">
        <v>2481</v>
      </c>
      <c r="M536" s="364" t="s">
        <v>2482</v>
      </c>
      <c r="N536" s="364" t="s">
        <v>128</v>
      </c>
      <c r="O536" s="365">
        <f t="shared" ref="O536" si="2252">IF(N536="ALTA",5,IF(N536="MEDIO ALTA",4,IF(N536="MEDIA",3,IF(N536="MEDIO BAJA",2,IF(N536="BAJA",1,0)))))</f>
        <v>1</v>
      </c>
      <c r="P536" s="364" t="s">
        <v>144</v>
      </c>
      <c r="Q536" s="365">
        <f t="shared" ref="Q536:Q542" si="2253">IF(P536="ALTO",5,IF(P536="MEDIO ALTO",4,IF(P536="MEDIO",3,IF(P536="MEDIO BAJO",2,IF(P536="BAJO",1,0)))))</f>
        <v>4</v>
      </c>
      <c r="R536" s="365">
        <f>Q536*O536</f>
        <v>4</v>
      </c>
      <c r="S536" s="162" t="s">
        <v>327</v>
      </c>
      <c r="T536" s="334">
        <f t="shared" si="2205"/>
        <v>1</v>
      </c>
      <c r="U536" s="356">
        <f t="shared" si="2168"/>
        <v>1</v>
      </c>
      <c r="V536" s="356">
        <f t="shared" ref="V536" si="2254">U536*0.6</f>
        <v>0.6</v>
      </c>
      <c r="W536" s="275" t="s">
        <v>2483</v>
      </c>
      <c r="X536" s="364">
        <f>IF(S536="No_existen",5*$X$10,Y536*$X$10)</f>
        <v>0.15000000000000002</v>
      </c>
      <c r="Y536" s="368">
        <f t="shared" ref="Y536" si="2255">ROUND(AVERAGEIF(Z536:Z538,"&gt;0"),0)</f>
        <v>3</v>
      </c>
      <c r="Z536" s="335">
        <f t="shared" si="2208"/>
        <v>1</v>
      </c>
      <c r="AA536" s="275" t="s">
        <v>332</v>
      </c>
      <c r="AB536" s="275" t="s">
        <v>2484</v>
      </c>
      <c r="AC536" s="368">
        <f t="shared" si="2171"/>
        <v>0.15</v>
      </c>
      <c r="AD536" s="356">
        <f t="shared" ref="AD536" si="2256">ROUND(AVERAGEIF(AE536:AE538,"&gt;0"),0)</f>
        <v>1</v>
      </c>
      <c r="AE536" s="336">
        <f t="shared" si="2210"/>
        <v>1</v>
      </c>
      <c r="AF536" s="275" t="s">
        <v>307</v>
      </c>
      <c r="AG536" s="275" t="s">
        <v>2475</v>
      </c>
      <c r="AH536" s="368">
        <f t="shared" ref="AH536" si="2257">IF(S536="No_existen",5*$AH$10,AI536*$AH$10)</f>
        <v>0.30000000000000004</v>
      </c>
      <c r="AI536" s="356">
        <f t="shared" ref="AI536" si="2258">ROUND(AVERAGEIF(AJ536:AJ538,"&gt;0"),0)</f>
        <v>3</v>
      </c>
      <c r="AJ536" s="336">
        <f t="shared" si="2213"/>
        <v>1</v>
      </c>
      <c r="AK536" s="275" t="s">
        <v>304</v>
      </c>
      <c r="AL536" s="275" t="s">
        <v>315</v>
      </c>
      <c r="AM536" s="368">
        <f t="shared" ref="AM536" si="2259">IF(S536="No_existen",5*$AM$10,AN536*$AM$10)</f>
        <v>0.1</v>
      </c>
      <c r="AN536" s="356">
        <f t="shared" ref="AN536" si="2260">ROUND(AVERAGEIF(AO536:AO538,"&gt;0"),0)</f>
        <v>1</v>
      </c>
      <c r="AO536" s="336">
        <f t="shared" si="2216"/>
        <v>1</v>
      </c>
      <c r="AP536" s="275" t="s">
        <v>592</v>
      </c>
      <c r="AQ536" s="356">
        <f t="shared" si="2103"/>
        <v>2</v>
      </c>
      <c r="AR536" s="356" t="str">
        <f t="shared" ref="AR536" si="2261">IF(AQ536&lt;1.5,"FUERTE",IF(AND(AQ536&gt;=1.5,AQ536&lt;2.5),"ACEPTABLE",IF(AQ536&gt;=5,"INEXISTENTE","DÉBIL")))</f>
        <v>ACEPTABLE</v>
      </c>
      <c r="AS536" s="357">
        <f t="shared" ref="AS536" si="2262">IF(R536=0,0,ROUND((R536*AQ536),0))</f>
        <v>8</v>
      </c>
      <c r="AT536" s="358" t="str">
        <f t="shared" ref="AT536" si="2263">IF(AS536&gt;=36,"GRAVE", IF(AS536&lt;=10, "LEVE", "MODERADO"))</f>
        <v>LEVE</v>
      </c>
      <c r="AU536" s="366" t="s">
        <v>2485</v>
      </c>
      <c r="AV536" s="369">
        <v>0</v>
      </c>
      <c r="AW536" s="275" t="s">
        <v>90</v>
      </c>
      <c r="AX536" s="275"/>
      <c r="AY536" s="159"/>
      <c r="AZ536" s="159"/>
      <c r="BA536" s="344"/>
      <c r="XAO536" s="314"/>
      <c r="XAP536" s="314"/>
      <c r="XAQ536" s="263"/>
      <c r="XAR536" s="312"/>
      <c r="XAS536" s="263"/>
      <c r="XAT536" s="314"/>
      <c r="XAU536" s="314"/>
      <c r="XAV536" s="314"/>
      <c r="XAW536" s="315"/>
      <c r="XAX536" s="314"/>
      <c r="XAY536" s="314"/>
      <c r="XAZ536" s="314"/>
      <c r="XBA536" s="314"/>
      <c r="XBB536" s="314"/>
      <c r="XBC536" s="314"/>
      <c r="XBD536" s="281"/>
      <c r="XBE536" s="316"/>
      <c r="XBF536" s="317"/>
      <c r="XBG536" s="314"/>
      <c r="XBH536" s="314"/>
      <c r="XBI536" s="314"/>
      <c r="XBJ536" s="314"/>
      <c r="XBK536" s="263"/>
      <c r="XBL536" s="312"/>
      <c r="XBM536" s="263"/>
      <c r="XBN536" s="314"/>
      <c r="XBO536" s="314"/>
      <c r="XBP536" s="314"/>
      <c r="XBQ536" s="315"/>
      <c r="XBR536" s="314"/>
      <c r="XBS536" s="314"/>
      <c r="XBT536" s="314"/>
      <c r="XBU536" s="314"/>
      <c r="XBV536" s="314"/>
      <c r="XBW536" s="281"/>
      <c r="XBX536" s="317"/>
      <c r="XBY536" s="314"/>
      <c r="XBZ536" s="314"/>
      <c r="XCA536" s="318"/>
      <c r="XCB536" s="312"/>
      <c r="XCC536" s="314"/>
      <c r="XCD536" s="314"/>
      <c r="XCE536" s="263"/>
      <c r="XCF536" s="312"/>
      <c r="XCG536" s="263"/>
      <c r="XCH536" s="314"/>
      <c r="XCI536" s="314"/>
      <c r="XCJ536" s="314"/>
      <c r="XCK536" s="315"/>
      <c r="XCL536" s="314"/>
      <c r="XCM536" s="314"/>
      <c r="XCN536" s="314"/>
      <c r="XCO536" s="314"/>
      <c r="XCP536" s="314"/>
      <c r="XCQ536" s="317"/>
      <c r="XCR536" s="314"/>
      <c r="XCS536" s="318"/>
      <c r="XCT536" s="286"/>
      <c r="XCW536" s="314"/>
      <c r="XCX536" s="314"/>
      <c r="XCY536" s="263"/>
      <c r="XCZ536" s="312"/>
      <c r="XDA536" s="263"/>
      <c r="XDB536" s="314"/>
      <c r="XDC536" s="314"/>
      <c r="XDD536" s="314"/>
      <c r="XDE536" s="315"/>
      <c r="XDF536" s="314"/>
      <c r="XDG536" s="314"/>
      <c r="XDH536" s="314"/>
      <c r="XDI536" s="314"/>
      <c r="XDJ536" s="314"/>
      <c r="XDK536" s="314"/>
      <c r="XDL536" s="286"/>
      <c r="XDQ536" s="314"/>
      <c r="XDR536" s="314"/>
      <c r="XDS536" s="263"/>
      <c r="XDT536" s="312"/>
      <c r="XDU536" s="263"/>
      <c r="XDV536" s="314"/>
      <c r="XDW536" s="314"/>
      <c r="XDX536" s="314"/>
      <c r="XDY536" s="315"/>
      <c r="XDZ536" s="314"/>
      <c r="XEA536" s="314"/>
      <c r="XEB536" s="314"/>
      <c r="XEC536" s="314"/>
      <c r="XED536" s="314"/>
      <c r="XEE536" s="286"/>
      <c r="XEK536" s="314"/>
      <c r="XEL536" s="314"/>
      <c r="XEM536" s="263"/>
      <c r="XEN536" s="312"/>
      <c r="XEO536" s="263"/>
      <c r="XEP536" s="314"/>
      <c r="XEQ536" s="314"/>
      <c r="XER536" s="314"/>
      <c r="XES536" s="315"/>
      <c r="XET536" s="314"/>
      <c r="XEU536" s="314"/>
      <c r="XEV536" s="314"/>
      <c r="XEW536" s="314"/>
      <c r="XEX536" s="314"/>
    </row>
    <row r="537" spans="1:53 16265:16378" ht="40.5" hidden="1" customHeight="1" x14ac:dyDescent="0.2">
      <c r="A537" s="362"/>
      <c r="B537" s="363"/>
      <c r="C537" s="356"/>
      <c r="D537" s="359"/>
      <c r="E537" s="356"/>
      <c r="F537" s="364"/>
      <c r="G537" s="275" t="s">
        <v>272</v>
      </c>
      <c r="H537" s="275" t="s">
        <v>41</v>
      </c>
      <c r="I537" s="162" t="s">
        <v>2486</v>
      </c>
      <c r="J537" s="364"/>
      <c r="K537" s="364"/>
      <c r="L537" s="364"/>
      <c r="M537" s="364"/>
      <c r="N537" s="364"/>
      <c r="O537" s="365"/>
      <c r="P537" s="364"/>
      <c r="Q537" s="365"/>
      <c r="R537" s="365"/>
      <c r="S537" s="162" t="s">
        <v>327</v>
      </c>
      <c r="T537" s="334">
        <f t="shared" si="2205"/>
        <v>1</v>
      </c>
      <c r="U537" s="356"/>
      <c r="V537" s="356"/>
      <c r="W537" s="275" t="s">
        <v>2487</v>
      </c>
      <c r="X537" s="364"/>
      <c r="Y537" s="368"/>
      <c r="Z537" s="335">
        <f t="shared" si="2208"/>
        <v>4</v>
      </c>
      <c r="AA537" s="275" t="s">
        <v>330</v>
      </c>
      <c r="AB537" s="275"/>
      <c r="AC537" s="368"/>
      <c r="AD537" s="356"/>
      <c r="AE537" s="336">
        <f t="shared" si="2210"/>
        <v>1</v>
      </c>
      <c r="AF537" s="275" t="s">
        <v>307</v>
      </c>
      <c r="AG537" s="275" t="s">
        <v>2475</v>
      </c>
      <c r="AH537" s="368"/>
      <c r="AI537" s="356"/>
      <c r="AJ537" s="336">
        <f t="shared" si="2213"/>
        <v>4</v>
      </c>
      <c r="AK537" s="275" t="s">
        <v>308</v>
      </c>
      <c r="AL537" s="275" t="s">
        <v>312</v>
      </c>
      <c r="AM537" s="368"/>
      <c r="AN537" s="356"/>
      <c r="AO537" s="336">
        <f t="shared" si="2216"/>
        <v>1</v>
      </c>
      <c r="AP537" s="275" t="s">
        <v>592</v>
      </c>
      <c r="AQ537" s="356"/>
      <c r="AR537" s="356"/>
      <c r="AS537" s="357"/>
      <c r="AT537" s="358"/>
      <c r="AU537" s="366"/>
      <c r="AV537" s="363"/>
      <c r="AW537" s="275" t="s">
        <v>90</v>
      </c>
      <c r="AX537" s="275"/>
      <c r="AY537" s="159"/>
      <c r="AZ537" s="159"/>
      <c r="BA537" s="344"/>
      <c r="XAO537" s="314"/>
      <c r="XAP537" s="314"/>
      <c r="XAQ537" s="263"/>
      <c r="XAR537" s="312"/>
      <c r="XAS537" s="263"/>
      <c r="XAT537" s="314"/>
      <c r="XAU537" s="314"/>
      <c r="XAV537" s="314"/>
      <c r="XAW537" s="315"/>
      <c r="XAX537" s="314"/>
      <c r="XAY537" s="314"/>
      <c r="XAZ537" s="314"/>
      <c r="XBA537" s="314"/>
      <c r="XBB537" s="314"/>
      <c r="XBC537" s="314"/>
      <c r="XBD537" s="281"/>
      <c r="XBE537" s="316"/>
      <c r="XBF537" s="317"/>
      <c r="XBG537" s="314"/>
      <c r="XBH537" s="314"/>
      <c r="XBI537" s="314"/>
      <c r="XBJ537" s="314"/>
      <c r="XBK537" s="263"/>
      <c r="XBL537" s="312"/>
      <c r="XBM537" s="263"/>
      <c r="XBN537" s="314"/>
      <c r="XBO537" s="314"/>
      <c r="XBP537" s="314"/>
      <c r="XBQ537" s="315"/>
      <c r="XBR537" s="314"/>
      <c r="XBS537" s="314"/>
      <c r="XBT537" s="314"/>
      <c r="XBU537" s="314"/>
      <c r="XBV537" s="314"/>
      <c r="XBW537" s="281"/>
      <c r="XBX537" s="317"/>
      <c r="XBY537" s="314"/>
      <c r="XBZ537" s="314"/>
      <c r="XCA537" s="318"/>
      <c r="XCB537" s="312"/>
      <c r="XCC537" s="314"/>
      <c r="XCD537" s="314"/>
      <c r="XCE537" s="263"/>
      <c r="XCF537" s="312"/>
      <c r="XCG537" s="263"/>
      <c r="XCH537" s="314"/>
      <c r="XCI537" s="314"/>
      <c r="XCJ537" s="314"/>
      <c r="XCK537" s="315"/>
      <c r="XCL537" s="314"/>
      <c r="XCM537" s="314"/>
      <c r="XCN537" s="314"/>
      <c r="XCO537" s="314"/>
      <c r="XCP537" s="314"/>
      <c r="XCQ537" s="317"/>
      <c r="XCR537" s="314"/>
      <c r="XCS537" s="318"/>
      <c r="XCT537" s="286"/>
      <c r="XCW537" s="314"/>
      <c r="XCX537" s="314"/>
      <c r="XCY537" s="263"/>
      <c r="XCZ537" s="312"/>
      <c r="XDA537" s="263"/>
      <c r="XDB537" s="314"/>
      <c r="XDC537" s="314"/>
      <c r="XDD537" s="314"/>
      <c r="XDE537" s="315"/>
      <c r="XDF537" s="314"/>
      <c r="XDG537" s="314"/>
      <c r="XDH537" s="314"/>
      <c r="XDI537" s="314"/>
      <c r="XDJ537" s="314"/>
      <c r="XDK537" s="314"/>
      <c r="XDL537" s="286"/>
      <c r="XDQ537" s="314"/>
      <c r="XDR537" s="314"/>
      <c r="XDS537" s="263"/>
      <c r="XDT537" s="312"/>
      <c r="XDU537" s="263"/>
      <c r="XDV537" s="314"/>
      <c r="XDW537" s="314"/>
      <c r="XDX537" s="314"/>
      <c r="XDY537" s="315"/>
      <c r="XDZ537" s="314"/>
      <c r="XEA537" s="314"/>
      <c r="XEB537" s="314"/>
      <c r="XEC537" s="314"/>
      <c r="XED537" s="314"/>
      <c r="XEE537" s="286"/>
      <c r="XEK537" s="314"/>
      <c r="XEL537" s="314"/>
      <c r="XEM537" s="263"/>
      <c r="XEN537" s="312"/>
      <c r="XEO537" s="263"/>
      <c r="XEP537" s="314"/>
      <c r="XEQ537" s="314"/>
      <c r="XER537" s="314"/>
      <c r="XES537" s="315"/>
      <c r="XET537" s="314"/>
      <c r="XEU537" s="314"/>
      <c r="XEV537" s="314"/>
      <c r="XEW537" s="314"/>
      <c r="XEX537" s="314"/>
    </row>
    <row r="538" spans="1:53 16265:16378" ht="40.5" hidden="1" customHeight="1" x14ac:dyDescent="0.2">
      <c r="A538" s="362"/>
      <c r="B538" s="363"/>
      <c r="C538" s="356"/>
      <c r="D538" s="359"/>
      <c r="E538" s="356"/>
      <c r="F538" s="364"/>
      <c r="G538" s="275"/>
      <c r="H538" s="275"/>
      <c r="I538" s="162"/>
      <c r="J538" s="364"/>
      <c r="K538" s="364"/>
      <c r="L538" s="364"/>
      <c r="M538" s="364"/>
      <c r="N538" s="364"/>
      <c r="O538" s="365"/>
      <c r="P538" s="364"/>
      <c r="Q538" s="365"/>
      <c r="R538" s="365"/>
      <c r="S538" s="162"/>
      <c r="T538" s="334">
        <f t="shared" si="2205"/>
        <v>0</v>
      </c>
      <c r="U538" s="356"/>
      <c r="V538" s="356"/>
      <c r="W538" s="275"/>
      <c r="X538" s="364"/>
      <c r="Y538" s="368"/>
      <c r="Z538" s="335">
        <f t="shared" si="2208"/>
        <v>0</v>
      </c>
      <c r="AA538" s="275"/>
      <c r="AB538" s="275"/>
      <c r="AC538" s="368"/>
      <c r="AD538" s="356"/>
      <c r="AE538" s="336">
        <f t="shared" si="2210"/>
        <v>0</v>
      </c>
      <c r="AF538" s="275"/>
      <c r="AG538" s="275"/>
      <c r="AH538" s="368"/>
      <c r="AI538" s="356"/>
      <c r="AJ538" s="336">
        <f t="shared" si="2213"/>
        <v>0</v>
      </c>
      <c r="AK538" s="275"/>
      <c r="AL538" s="275"/>
      <c r="AM538" s="368"/>
      <c r="AN538" s="356"/>
      <c r="AO538" s="336">
        <f t="shared" si="2216"/>
        <v>0</v>
      </c>
      <c r="AP538" s="275"/>
      <c r="AQ538" s="356"/>
      <c r="AR538" s="356"/>
      <c r="AS538" s="357"/>
      <c r="AT538" s="358"/>
      <c r="AU538" s="366"/>
      <c r="AV538" s="363"/>
      <c r="AW538" s="275" t="s">
        <v>90</v>
      </c>
      <c r="AX538" s="275"/>
      <c r="AY538" s="159"/>
      <c r="AZ538" s="159"/>
      <c r="BA538" s="344"/>
      <c r="XAO538" s="314"/>
      <c r="XAP538" s="314"/>
      <c r="XAQ538" s="263"/>
      <c r="XAR538" s="312"/>
      <c r="XAS538" s="263"/>
      <c r="XAT538" s="314"/>
      <c r="XAU538" s="314"/>
      <c r="XAV538" s="314"/>
      <c r="XAW538" s="315"/>
      <c r="XAX538" s="314"/>
      <c r="XAY538" s="314"/>
      <c r="XAZ538" s="314"/>
      <c r="XBA538" s="314"/>
      <c r="XBB538" s="314"/>
      <c r="XBC538" s="314"/>
      <c r="XBD538" s="281"/>
      <c r="XBE538" s="316"/>
      <c r="XBF538" s="317"/>
      <c r="XBG538" s="314"/>
      <c r="XBH538" s="314"/>
      <c r="XBI538" s="314"/>
      <c r="XBJ538" s="314"/>
      <c r="XBK538" s="263"/>
      <c r="XBL538" s="312"/>
      <c r="XBM538" s="263"/>
      <c r="XBN538" s="314"/>
      <c r="XBO538" s="314"/>
      <c r="XBP538" s="314"/>
      <c r="XBQ538" s="315"/>
      <c r="XBR538" s="314"/>
      <c r="XBS538" s="314"/>
      <c r="XBT538" s="314"/>
      <c r="XBU538" s="314"/>
      <c r="XBV538" s="314"/>
      <c r="XBW538" s="281"/>
      <c r="XBX538" s="317"/>
      <c r="XBY538" s="314"/>
      <c r="XBZ538" s="314"/>
      <c r="XCA538" s="318"/>
      <c r="XCB538" s="312"/>
      <c r="XCC538" s="314"/>
      <c r="XCD538" s="314"/>
      <c r="XCE538" s="263"/>
      <c r="XCF538" s="312"/>
      <c r="XCG538" s="263"/>
      <c r="XCH538" s="314"/>
      <c r="XCI538" s="314"/>
      <c r="XCJ538" s="314"/>
      <c r="XCK538" s="315"/>
      <c r="XCL538" s="314"/>
      <c r="XCM538" s="314"/>
      <c r="XCN538" s="314"/>
      <c r="XCO538" s="314"/>
      <c r="XCP538" s="314"/>
      <c r="XCQ538" s="317"/>
      <c r="XCR538" s="314"/>
      <c r="XCS538" s="318"/>
      <c r="XCT538" s="286"/>
      <c r="XCW538" s="314"/>
      <c r="XCX538" s="314"/>
      <c r="XCY538" s="263"/>
      <c r="XCZ538" s="312"/>
      <c r="XDA538" s="263"/>
      <c r="XDB538" s="314"/>
      <c r="XDC538" s="314"/>
      <c r="XDD538" s="314"/>
      <c r="XDE538" s="315"/>
      <c r="XDF538" s="314"/>
      <c r="XDG538" s="314"/>
      <c r="XDH538" s="314"/>
      <c r="XDI538" s="314"/>
      <c r="XDJ538" s="314"/>
      <c r="XDK538" s="314"/>
      <c r="XDL538" s="286"/>
      <c r="XDQ538" s="314"/>
      <c r="XDR538" s="314"/>
      <c r="XDS538" s="263"/>
      <c r="XDT538" s="312"/>
      <c r="XDU538" s="263"/>
      <c r="XDV538" s="314"/>
      <c r="XDW538" s="314"/>
      <c r="XDX538" s="314"/>
      <c r="XDY538" s="315"/>
      <c r="XDZ538" s="314"/>
      <c r="XEA538" s="314"/>
      <c r="XEB538" s="314"/>
      <c r="XEC538" s="314"/>
      <c r="XED538" s="314"/>
      <c r="XEE538" s="286"/>
      <c r="XEK538" s="314"/>
      <c r="XEL538" s="314"/>
      <c r="XEM538" s="263"/>
      <c r="XEN538" s="312"/>
      <c r="XEO538" s="263"/>
      <c r="XEP538" s="314"/>
      <c r="XEQ538" s="314"/>
      <c r="XER538" s="314"/>
      <c r="XES538" s="315"/>
      <c r="XET538" s="314"/>
      <c r="XEU538" s="314"/>
      <c r="XEV538" s="314"/>
      <c r="XEW538" s="314"/>
      <c r="XEX538" s="314"/>
    </row>
    <row r="539" spans="1:53 16265:16378" ht="40.5" customHeight="1" x14ac:dyDescent="0.2">
      <c r="A539" s="362">
        <v>177</v>
      </c>
      <c r="B539" s="363" t="s">
        <v>184</v>
      </c>
      <c r="C539" s="356" t="str">
        <f t="shared" si="2048"/>
        <v>LILIANA ARDILA GOMEZ</v>
      </c>
      <c r="D539" s="359" t="s">
        <v>166</v>
      </c>
      <c r="E539" s="356" t="str">
        <f>IF(D539=$D$740,$E$740,IF(D539=$D$741,$E$741,IF(D539=$D$742,$E$742,IF(D539=$D$743,$E$743,IF(D539=$D$744,$E$744,IF(D539=$D$745,$E$745,IF(D539=$D$746,$E$746,IF(D539=$D$747,$E$747,IF(D539=$D$748,$E$748,IF(D539=$D$749,$E$749,IF(D539=VICERRECTORÍA_ACADÉMICA_,$BF$740,IF(D539=_VICERRECTORÍA_INVESTIGACIONES_INNOVACIÓN_Y_EXTENSIÓN_,$BF$741,IF(D539=PLANEACIÓN_,$BF$742,IF(D539=VICERRECTORÍA_ADMINISTRATIVA_FINANCIERA_,$BF$743,IF(D539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9" s="364" t="s">
        <v>276</v>
      </c>
      <c r="G539" s="275" t="s">
        <v>271</v>
      </c>
      <c r="H539" s="275" t="s">
        <v>37</v>
      </c>
      <c r="I539" s="163" t="s">
        <v>2488</v>
      </c>
      <c r="J539" s="364" t="s">
        <v>108</v>
      </c>
      <c r="K539" s="363" t="s">
        <v>2489</v>
      </c>
      <c r="L539" s="363" t="s">
        <v>2490</v>
      </c>
      <c r="M539" s="363" t="s">
        <v>2491</v>
      </c>
      <c r="N539" s="364" t="s">
        <v>128</v>
      </c>
      <c r="O539" s="365">
        <f t="shared" ref="O539" si="2264">IF(N539="ALTA",5,IF(N539="MEDIO ALTA",4,IF(N539="MEDIA",3,IF(N539="MEDIO BAJA",2,IF(N539="BAJA",1,0)))))</f>
        <v>1</v>
      </c>
      <c r="P539" s="364" t="s">
        <v>140</v>
      </c>
      <c r="Q539" s="365">
        <f t="shared" si="2253"/>
        <v>5</v>
      </c>
      <c r="R539" s="365">
        <f>Q539*O539</f>
        <v>5</v>
      </c>
      <c r="S539" s="162" t="s">
        <v>327</v>
      </c>
      <c r="T539" s="334">
        <f t="shared" si="2205"/>
        <v>1</v>
      </c>
      <c r="U539" s="356">
        <f t="shared" si="2168"/>
        <v>1</v>
      </c>
      <c r="V539" s="356">
        <f t="shared" ref="V539" si="2265">U539*0.6</f>
        <v>0.6</v>
      </c>
      <c r="W539" s="275" t="s">
        <v>2492</v>
      </c>
      <c r="X539" s="364">
        <f>IF(S539="No_existen",5*$X$10,Y539*$X$10)</f>
        <v>0.2</v>
      </c>
      <c r="Y539" s="368">
        <f t="shared" ref="Y539" si="2266">ROUND(AVERAGEIF(Z539:Z541,"&gt;0"),0)</f>
        <v>4</v>
      </c>
      <c r="Z539" s="335">
        <f t="shared" si="2208"/>
        <v>4</v>
      </c>
      <c r="AA539" s="275" t="s">
        <v>330</v>
      </c>
      <c r="AB539" s="275"/>
      <c r="AC539" s="368">
        <f t="shared" si="2171"/>
        <v>0.15</v>
      </c>
      <c r="AD539" s="356">
        <f t="shared" ref="AD539" si="2267">ROUND(AVERAGEIF(AE539:AE541,"&gt;0"),0)</f>
        <v>1</v>
      </c>
      <c r="AE539" s="336">
        <f t="shared" si="2210"/>
        <v>1</v>
      </c>
      <c r="AF539" s="275" t="s">
        <v>307</v>
      </c>
      <c r="AG539" s="275" t="s">
        <v>2493</v>
      </c>
      <c r="AH539" s="368">
        <f t="shared" ref="AH539" si="2268">IF(S539="No_existen",5*$AH$10,AI539*$AH$10)</f>
        <v>0.1</v>
      </c>
      <c r="AI539" s="356">
        <f t="shared" ref="AI539" si="2269">ROUND(AVERAGEIF(AJ539:AJ541,"&gt;0"),0)</f>
        <v>1</v>
      </c>
      <c r="AJ539" s="336">
        <f t="shared" si="2213"/>
        <v>1</v>
      </c>
      <c r="AK539" s="275" t="s">
        <v>304</v>
      </c>
      <c r="AL539" s="275" t="s">
        <v>311</v>
      </c>
      <c r="AM539" s="368">
        <f t="shared" ref="AM539" si="2270">IF(S539="No_existen",5*$AM$10,AN539*$AM$10)</f>
        <v>0.1</v>
      </c>
      <c r="AN539" s="356">
        <f t="shared" ref="AN539" si="2271">ROUND(AVERAGEIF(AO539:AO541,"&gt;0"),0)</f>
        <v>1</v>
      </c>
      <c r="AO539" s="336">
        <f t="shared" si="2216"/>
        <v>1</v>
      </c>
      <c r="AP539" s="275" t="s">
        <v>592</v>
      </c>
      <c r="AQ539" s="356">
        <f t="shared" si="2103"/>
        <v>2</v>
      </c>
      <c r="AR539" s="356" t="str">
        <f t="shared" ref="AR539" si="2272">IF(AQ539&lt;1.5,"FUERTE",IF(AND(AQ539&gt;=1.5,AQ539&lt;2.5),"ACEPTABLE",IF(AQ539&gt;=5,"INEXISTENTE","DÉBIL")))</f>
        <v>ACEPTABLE</v>
      </c>
      <c r="AS539" s="357">
        <f t="shared" ref="AS539" si="2273">IF(R539=0,0,ROUND((R539*AQ539),0))</f>
        <v>10</v>
      </c>
      <c r="AT539" s="358" t="str">
        <f t="shared" ref="AT539" si="2274">IF(AS539&gt;=36,"GRAVE", IF(AS539&lt;=10, "LEVE", "MODERADO"))</f>
        <v>LEVE</v>
      </c>
      <c r="AU539" s="366" t="s">
        <v>2494</v>
      </c>
      <c r="AV539" s="366" t="s">
        <v>2495</v>
      </c>
      <c r="AW539" s="275" t="s">
        <v>90</v>
      </c>
      <c r="AX539" s="275"/>
      <c r="AY539" s="159"/>
      <c r="AZ539" s="159"/>
      <c r="BA539" s="344"/>
      <c r="XAO539" s="314"/>
      <c r="XAP539" s="314"/>
      <c r="XAQ539" s="263"/>
      <c r="XAR539" s="312"/>
      <c r="XAS539" s="263"/>
      <c r="XAT539" s="314"/>
      <c r="XAU539" s="314"/>
      <c r="XAV539" s="314"/>
      <c r="XAW539" s="315"/>
      <c r="XAX539" s="314"/>
      <c r="XAY539" s="314"/>
      <c r="XAZ539" s="314"/>
      <c r="XBA539" s="314"/>
      <c r="XBB539" s="314"/>
      <c r="XBC539" s="314"/>
      <c r="XBD539" s="281"/>
      <c r="XBE539" s="316"/>
      <c r="XBF539" s="317"/>
      <c r="XBG539" s="314"/>
      <c r="XBH539" s="314"/>
      <c r="XBI539" s="314"/>
      <c r="XBJ539" s="314"/>
      <c r="XBK539" s="263"/>
      <c r="XBL539" s="312"/>
      <c r="XBM539" s="263"/>
      <c r="XBN539" s="314"/>
      <c r="XBO539" s="314"/>
      <c r="XBP539" s="314"/>
      <c r="XBQ539" s="315"/>
      <c r="XBR539" s="314"/>
      <c r="XBS539" s="314"/>
      <c r="XBT539" s="314"/>
      <c r="XBU539" s="314"/>
      <c r="XBV539" s="314"/>
      <c r="XBW539" s="281"/>
      <c r="XBX539" s="317"/>
      <c r="XBY539" s="314"/>
      <c r="XBZ539" s="314"/>
      <c r="XCA539" s="318"/>
      <c r="XCB539" s="312"/>
      <c r="XCC539" s="314"/>
      <c r="XCD539" s="314"/>
      <c r="XCE539" s="263"/>
      <c r="XCF539" s="312"/>
      <c r="XCG539" s="263"/>
      <c r="XCH539" s="314"/>
      <c r="XCI539" s="314"/>
      <c r="XCJ539" s="314"/>
      <c r="XCK539" s="315"/>
      <c r="XCL539" s="314"/>
      <c r="XCM539" s="314"/>
      <c r="XCN539" s="314"/>
      <c r="XCO539" s="314"/>
      <c r="XCP539" s="314"/>
      <c r="XCQ539" s="317"/>
      <c r="XCR539" s="314"/>
      <c r="XCS539" s="318"/>
      <c r="XCT539" s="286"/>
      <c r="XCW539" s="314"/>
      <c r="XCX539" s="314"/>
      <c r="XCY539" s="263"/>
      <c r="XCZ539" s="312"/>
      <c r="XDA539" s="263"/>
      <c r="XDB539" s="314"/>
      <c r="XDC539" s="314"/>
      <c r="XDD539" s="314"/>
      <c r="XDE539" s="315"/>
      <c r="XDF539" s="314"/>
      <c r="XDG539" s="314"/>
      <c r="XDH539" s="314"/>
      <c r="XDI539" s="314"/>
      <c r="XDJ539" s="314"/>
      <c r="XDK539" s="314"/>
      <c r="XDL539" s="286"/>
      <c r="XDQ539" s="314"/>
      <c r="XDR539" s="314"/>
      <c r="XDS539" s="263"/>
      <c r="XDT539" s="312"/>
      <c r="XDU539" s="263"/>
      <c r="XDV539" s="314"/>
      <c r="XDW539" s="314"/>
      <c r="XDX539" s="314"/>
      <c r="XDY539" s="315"/>
      <c r="XDZ539" s="314"/>
      <c r="XEA539" s="314"/>
      <c r="XEB539" s="314"/>
      <c r="XEC539" s="314"/>
      <c r="XED539" s="314"/>
      <c r="XEE539" s="286"/>
      <c r="XEK539" s="314"/>
      <c r="XEL539" s="314"/>
      <c r="XEM539" s="263"/>
      <c r="XEN539" s="312"/>
      <c r="XEO539" s="263"/>
      <c r="XEP539" s="314"/>
      <c r="XEQ539" s="314"/>
      <c r="XER539" s="314"/>
      <c r="XES539" s="315"/>
      <c r="XET539" s="314"/>
      <c r="XEU539" s="314"/>
      <c r="XEV539" s="314"/>
      <c r="XEW539" s="314"/>
      <c r="XEX539" s="314"/>
    </row>
    <row r="540" spans="1:53 16265:16378" ht="40.5" hidden="1" customHeight="1" x14ac:dyDescent="0.2">
      <c r="A540" s="362"/>
      <c r="B540" s="363"/>
      <c r="C540" s="356"/>
      <c r="D540" s="359"/>
      <c r="E540" s="356"/>
      <c r="F540" s="364"/>
      <c r="G540" s="275" t="s">
        <v>271</v>
      </c>
      <c r="H540" s="275" t="s">
        <v>38</v>
      </c>
      <c r="I540" s="163" t="s">
        <v>2496</v>
      </c>
      <c r="J540" s="364"/>
      <c r="K540" s="363"/>
      <c r="L540" s="363"/>
      <c r="M540" s="363"/>
      <c r="N540" s="364"/>
      <c r="O540" s="365"/>
      <c r="P540" s="364"/>
      <c r="Q540" s="365"/>
      <c r="R540" s="365"/>
      <c r="S540" s="162" t="s">
        <v>327</v>
      </c>
      <c r="T540" s="334">
        <f t="shared" si="2205"/>
        <v>1</v>
      </c>
      <c r="U540" s="356"/>
      <c r="V540" s="356"/>
      <c r="W540" s="275" t="s">
        <v>2497</v>
      </c>
      <c r="X540" s="364"/>
      <c r="Y540" s="368"/>
      <c r="Z540" s="335">
        <f t="shared" si="2208"/>
        <v>4</v>
      </c>
      <c r="AA540" s="275" t="s">
        <v>330</v>
      </c>
      <c r="AB540" s="275"/>
      <c r="AC540" s="368"/>
      <c r="AD540" s="356"/>
      <c r="AE540" s="336">
        <f t="shared" si="2210"/>
        <v>1</v>
      </c>
      <c r="AF540" s="275" t="s">
        <v>307</v>
      </c>
      <c r="AG540" s="275" t="s">
        <v>2498</v>
      </c>
      <c r="AH540" s="368"/>
      <c r="AI540" s="356"/>
      <c r="AJ540" s="336">
        <f t="shared" si="2213"/>
        <v>1</v>
      </c>
      <c r="AK540" s="275" t="s">
        <v>304</v>
      </c>
      <c r="AL540" s="275" t="s">
        <v>315</v>
      </c>
      <c r="AM540" s="368"/>
      <c r="AN540" s="356"/>
      <c r="AO540" s="336">
        <f t="shared" si="2216"/>
        <v>1</v>
      </c>
      <c r="AP540" s="275" t="s">
        <v>592</v>
      </c>
      <c r="AQ540" s="356"/>
      <c r="AR540" s="356"/>
      <c r="AS540" s="357"/>
      <c r="AT540" s="358"/>
      <c r="AU540" s="366"/>
      <c r="AV540" s="366"/>
      <c r="AW540" s="275" t="s">
        <v>90</v>
      </c>
      <c r="AX540" s="275"/>
      <c r="AY540" s="159"/>
      <c r="AZ540" s="159"/>
      <c r="BA540" s="344"/>
      <c r="XAO540" s="314"/>
      <c r="XAP540" s="314"/>
      <c r="XAQ540" s="263"/>
      <c r="XAR540" s="312"/>
      <c r="XAS540" s="263"/>
      <c r="XAT540" s="314"/>
      <c r="XAU540" s="314"/>
      <c r="XAV540" s="314"/>
      <c r="XAW540" s="315"/>
      <c r="XAX540" s="314"/>
      <c r="XAY540" s="314"/>
      <c r="XAZ540" s="314"/>
      <c r="XBA540" s="314"/>
      <c r="XBB540" s="314"/>
      <c r="XBC540" s="314"/>
      <c r="XBD540" s="281"/>
      <c r="XBE540" s="316"/>
      <c r="XBF540" s="317"/>
      <c r="XBG540" s="314"/>
      <c r="XBH540" s="314"/>
      <c r="XBI540" s="314"/>
      <c r="XBJ540" s="314"/>
      <c r="XBK540" s="263"/>
      <c r="XBL540" s="312"/>
      <c r="XBM540" s="263"/>
      <c r="XBN540" s="314"/>
      <c r="XBO540" s="314"/>
      <c r="XBP540" s="314"/>
      <c r="XBQ540" s="315"/>
      <c r="XBR540" s="314"/>
      <c r="XBS540" s="314"/>
      <c r="XBT540" s="314"/>
      <c r="XBU540" s="314"/>
      <c r="XBV540" s="314"/>
      <c r="XBW540" s="281"/>
      <c r="XBX540" s="317"/>
      <c r="XBY540" s="314"/>
      <c r="XBZ540" s="314"/>
      <c r="XCA540" s="318"/>
      <c r="XCB540" s="312"/>
      <c r="XCC540" s="314"/>
      <c r="XCD540" s="314"/>
      <c r="XCE540" s="263"/>
      <c r="XCF540" s="312"/>
      <c r="XCG540" s="263"/>
      <c r="XCH540" s="314"/>
      <c r="XCI540" s="314"/>
      <c r="XCJ540" s="314"/>
      <c r="XCK540" s="315"/>
      <c r="XCL540" s="314"/>
      <c r="XCM540" s="314"/>
      <c r="XCN540" s="314"/>
      <c r="XCO540" s="314"/>
      <c r="XCP540" s="314"/>
      <c r="XCQ540" s="317"/>
      <c r="XCR540" s="314"/>
      <c r="XCS540" s="318"/>
      <c r="XCT540" s="286"/>
      <c r="XCW540" s="314"/>
      <c r="XCX540" s="314"/>
      <c r="XCY540" s="263"/>
      <c r="XCZ540" s="312"/>
      <c r="XDA540" s="263"/>
      <c r="XDB540" s="314"/>
      <c r="XDC540" s="314"/>
      <c r="XDD540" s="314"/>
      <c r="XDE540" s="315"/>
      <c r="XDF540" s="314"/>
      <c r="XDG540" s="314"/>
      <c r="XDH540" s="314"/>
      <c r="XDI540" s="314"/>
      <c r="XDJ540" s="314"/>
      <c r="XDK540" s="314"/>
      <c r="XDL540" s="286"/>
      <c r="XDQ540" s="314"/>
      <c r="XDR540" s="314"/>
      <c r="XDS540" s="263"/>
      <c r="XDT540" s="312"/>
      <c r="XDU540" s="263"/>
      <c r="XDV540" s="314"/>
      <c r="XDW540" s="314"/>
      <c r="XDX540" s="314"/>
      <c r="XDY540" s="315"/>
      <c r="XDZ540" s="314"/>
      <c r="XEA540" s="314"/>
      <c r="XEB540" s="314"/>
      <c r="XEC540" s="314"/>
      <c r="XED540" s="314"/>
      <c r="XEE540" s="286"/>
      <c r="XEK540" s="314"/>
      <c r="XEL540" s="314"/>
      <c r="XEM540" s="263"/>
      <c r="XEN540" s="312"/>
      <c r="XEO540" s="263"/>
      <c r="XEP540" s="314"/>
      <c r="XEQ540" s="314"/>
      <c r="XER540" s="314"/>
      <c r="XES540" s="315"/>
      <c r="XET540" s="314"/>
      <c r="XEU540" s="314"/>
      <c r="XEV540" s="314"/>
      <c r="XEW540" s="314"/>
      <c r="XEX540" s="314"/>
    </row>
    <row r="541" spans="1:53 16265:16378" ht="40.5" hidden="1" customHeight="1" x14ac:dyDescent="0.2">
      <c r="A541" s="362"/>
      <c r="B541" s="363"/>
      <c r="C541" s="356"/>
      <c r="D541" s="359"/>
      <c r="E541" s="356"/>
      <c r="F541" s="364"/>
      <c r="G541" s="275"/>
      <c r="H541" s="275"/>
      <c r="I541" s="275"/>
      <c r="J541" s="364"/>
      <c r="K541" s="363"/>
      <c r="L541" s="363"/>
      <c r="M541" s="363"/>
      <c r="N541" s="364"/>
      <c r="O541" s="365"/>
      <c r="P541" s="364"/>
      <c r="Q541" s="365"/>
      <c r="R541" s="365"/>
      <c r="S541" s="162" t="s">
        <v>327</v>
      </c>
      <c r="T541" s="334">
        <f t="shared" si="2205"/>
        <v>1</v>
      </c>
      <c r="U541" s="356"/>
      <c r="V541" s="356"/>
      <c r="W541" s="275" t="s">
        <v>2499</v>
      </c>
      <c r="X541" s="364"/>
      <c r="Y541" s="368"/>
      <c r="Z541" s="335">
        <f t="shared" si="2208"/>
        <v>4</v>
      </c>
      <c r="AA541" s="275" t="s">
        <v>330</v>
      </c>
      <c r="AB541" s="275"/>
      <c r="AC541" s="368"/>
      <c r="AD541" s="356"/>
      <c r="AE541" s="336">
        <f t="shared" si="2210"/>
        <v>1</v>
      </c>
      <c r="AF541" s="275" t="s">
        <v>307</v>
      </c>
      <c r="AG541" s="275" t="s">
        <v>2500</v>
      </c>
      <c r="AH541" s="368"/>
      <c r="AI541" s="356"/>
      <c r="AJ541" s="336">
        <f t="shared" si="2213"/>
        <v>1</v>
      </c>
      <c r="AK541" s="275" t="s">
        <v>304</v>
      </c>
      <c r="AL541" s="275" t="s">
        <v>319</v>
      </c>
      <c r="AM541" s="368"/>
      <c r="AN541" s="356"/>
      <c r="AO541" s="336">
        <f t="shared" si="2216"/>
        <v>1</v>
      </c>
      <c r="AP541" s="275" t="s">
        <v>592</v>
      </c>
      <c r="AQ541" s="356"/>
      <c r="AR541" s="356"/>
      <c r="AS541" s="357"/>
      <c r="AT541" s="358"/>
      <c r="AU541" s="366"/>
      <c r="AV541" s="366"/>
      <c r="AW541" s="275" t="s">
        <v>90</v>
      </c>
      <c r="AX541" s="275"/>
      <c r="AY541" s="159"/>
      <c r="AZ541" s="159"/>
      <c r="BA541" s="344"/>
      <c r="XAO541" s="314"/>
      <c r="XAP541" s="314"/>
      <c r="XAQ541" s="263"/>
      <c r="XAR541" s="312"/>
      <c r="XAS541" s="263"/>
      <c r="XAT541" s="314"/>
      <c r="XAU541" s="314"/>
      <c r="XAV541" s="314"/>
      <c r="XAW541" s="315"/>
      <c r="XAX541" s="314"/>
      <c r="XAY541" s="314"/>
      <c r="XAZ541" s="314"/>
      <c r="XBA541" s="314"/>
      <c r="XBB541" s="314"/>
      <c r="XBC541" s="314"/>
      <c r="XBD541" s="281"/>
      <c r="XBE541" s="316"/>
      <c r="XBF541" s="317"/>
      <c r="XBG541" s="314"/>
      <c r="XBH541" s="314"/>
      <c r="XBI541" s="314"/>
      <c r="XBJ541" s="314"/>
      <c r="XBK541" s="263"/>
      <c r="XBL541" s="312"/>
      <c r="XBM541" s="263"/>
      <c r="XBN541" s="314"/>
      <c r="XBO541" s="314"/>
      <c r="XBP541" s="314"/>
      <c r="XBQ541" s="315"/>
      <c r="XBR541" s="314"/>
      <c r="XBS541" s="314"/>
      <c r="XBT541" s="314"/>
      <c r="XBU541" s="314"/>
      <c r="XBV541" s="314"/>
      <c r="XBW541" s="281"/>
      <c r="XBX541" s="317"/>
      <c r="XBY541" s="314"/>
      <c r="XBZ541" s="314"/>
      <c r="XCA541" s="318"/>
      <c r="XCB541" s="312"/>
      <c r="XCC541" s="314"/>
      <c r="XCD541" s="314"/>
      <c r="XCE541" s="263"/>
      <c r="XCF541" s="312"/>
      <c r="XCG541" s="263"/>
      <c r="XCH541" s="314"/>
      <c r="XCI541" s="314"/>
      <c r="XCJ541" s="314"/>
      <c r="XCK541" s="315"/>
      <c r="XCL541" s="314"/>
      <c r="XCM541" s="314"/>
      <c r="XCN541" s="314"/>
      <c r="XCO541" s="314"/>
      <c r="XCP541" s="314"/>
      <c r="XCQ541" s="317"/>
      <c r="XCR541" s="314"/>
      <c r="XCS541" s="318"/>
      <c r="XCT541" s="286"/>
      <c r="XCW541" s="314"/>
      <c r="XCX541" s="314"/>
      <c r="XCY541" s="263"/>
      <c r="XCZ541" s="312"/>
      <c r="XDA541" s="263"/>
      <c r="XDB541" s="314"/>
      <c r="XDC541" s="314"/>
      <c r="XDD541" s="314"/>
      <c r="XDE541" s="315"/>
      <c r="XDF541" s="314"/>
      <c r="XDG541" s="314"/>
      <c r="XDH541" s="314"/>
      <c r="XDI541" s="314"/>
      <c r="XDJ541" s="314"/>
      <c r="XDK541" s="314"/>
      <c r="XDL541" s="286"/>
      <c r="XDQ541" s="314"/>
      <c r="XDR541" s="314"/>
      <c r="XDS541" s="263"/>
      <c r="XDT541" s="312"/>
      <c r="XDU541" s="263"/>
      <c r="XDV541" s="314"/>
      <c r="XDW541" s="314"/>
      <c r="XDX541" s="314"/>
      <c r="XDY541" s="315"/>
      <c r="XDZ541" s="314"/>
      <c r="XEA541" s="314"/>
      <c r="XEB541" s="314"/>
      <c r="XEC541" s="314"/>
      <c r="XED541" s="314"/>
      <c r="XEE541" s="286"/>
      <c r="XEK541" s="314"/>
      <c r="XEL541" s="314"/>
      <c r="XEM541" s="263"/>
      <c r="XEN541" s="312"/>
      <c r="XEO541" s="263"/>
      <c r="XEP541" s="314"/>
      <c r="XEQ541" s="314"/>
      <c r="XER541" s="314"/>
      <c r="XES541" s="315"/>
      <c r="XET541" s="314"/>
      <c r="XEU541" s="314"/>
      <c r="XEV541" s="314"/>
      <c r="XEW541" s="314"/>
      <c r="XEX541" s="314"/>
    </row>
    <row r="542" spans="1:53 16265:16378" ht="40.5" customHeight="1" x14ac:dyDescent="0.2">
      <c r="A542" s="362">
        <v>178</v>
      </c>
      <c r="B542" s="363" t="s">
        <v>184</v>
      </c>
      <c r="C542" s="356" t="str">
        <f t="shared" si="2048"/>
        <v>LILIANA ARDILA GOMEZ</v>
      </c>
      <c r="D542" s="359" t="s">
        <v>166</v>
      </c>
      <c r="E542" s="356" t="str">
        <f>IF(D542=$D$740,$E$740,IF(D542=$D$741,$E$741,IF(D542=$D$742,$E$742,IF(D542=$D$743,$E$743,IF(D542=$D$744,$E$744,IF(D542=$D$745,$E$745,IF(D542=$D$746,$E$746,IF(D542=$D$747,$E$747,IF(D542=$D$748,$E$748,IF(D542=$D$749,$E$749,IF(D542=VICERRECTORÍA_ACADÉMICA_,$BF$740,IF(D542=_VICERRECTORÍA_INVESTIGACIONES_INNOVACIÓN_Y_EXTENSIÓN_,$BF$741,IF(D542=PLANEACIÓN_,$BF$742,IF(D542=VICERRECTORÍA_ADMINISTRATIVA_FINANCIERA_,$BF$743,IF(D542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2" s="364" t="s">
        <v>276</v>
      </c>
      <c r="G542" s="275" t="s">
        <v>271</v>
      </c>
      <c r="H542" s="275" t="s">
        <v>37</v>
      </c>
      <c r="I542" s="162" t="s">
        <v>2501</v>
      </c>
      <c r="J542" s="364" t="s">
        <v>112</v>
      </c>
      <c r="K542" s="364" t="s">
        <v>2502</v>
      </c>
      <c r="L542" s="364" t="s">
        <v>2503</v>
      </c>
      <c r="M542" s="364" t="s">
        <v>2504</v>
      </c>
      <c r="N542" s="364" t="s">
        <v>105</v>
      </c>
      <c r="O542" s="365">
        <f t="shared" ref="O542" si="2275">IF(N542="ALTA",5,IF(N542="MEDIO ALTA",4,IF(N542="MEDIA",3,IF(N542="MEDIO BAJA",2,IF(N542="BAJA",1,0)))))</f>
        <v>3</v>
      </c>
      <c r="P542" s="364" t="s">
        <v>142</v>
      </c>
      <c r="Q542" s="365">
        <f t="shared" si="2253"/>
        <v>1</v>
      </c>
      <c r="R542" s="365">
        <f>Q542*O542</f>
        <v>3</v>
      </c>
      <c r="S542" s="162" t="s">
        <v>327</v>
      </c>
      <c r="T542" s="334">
        <f t="shared" si="2205"/>
        <v>1</v>
      </c>
      <c r="U542" s="356">
        <f t="shared" si="2168"/>
        <v>1</v>
      </c>
      <c r="V542" s="356">
        <f t="shared" ref="V542" si="2276">U542*0.6</f>
        <v>0.6</v>
      </c>
      <c r="W542" s="275" t="s">
        <v>2505</v>
      </c>
      <c r="X542" s="364">
        <f>IF(S542="No_existen",5*$X$10,Y542*$X$10)</f>
        <v>0.2</v>
      </c>
      <c r="Y542" s="368">
        <f t="shared" ref="Y542" si="2277">ROUND(AVERAGEIF(Z542:Z544,"&gt;0"),0)</f>
        <v>4</v>
      </c>
      <c r="Z542" s="335">
        <f t="shared" si="2208"/>
        <v>4</v>
      </c>
      <c r="AA542" s="275" t="s">
        <v>330</v>
      </c>
      <c r="AB542" s="275"/>
      <c r="AC542" s="368">
        <f t="shared" si="2171"/>
        <v>0.15</v>
      </c>
      <c r="AD542" s="356">
        <f t="shared" ref="AD542" si="2278">ROUND(AVERAGEIF(AE542:AE544,"&gt;0"),0)</f>
        <v>1</v>
      </c>
      <c r="AE542" s="336">
        <f t="shared" si="2210"/>
        <v>1</v>
      </c>
      <c r="AF542" s="275" t="s">
        <v>307</v>
      </c>
      <c r="AG542" s="275" t="s">
        <v>2500</v>
      </c>
      <c r="AH542" s="368">
        <f t="shared" ref="AH542" si="2279">IF(S542="No_existen",5*$AH$10,AI542*$AH$10)</f>
        <v>0.1</v>
      </c>
      <c r="AI542" s="356">
        <f t="shared" ref="AI542" si="2280">ROUND(AVERAGEIF(AJ542:AJ544,"&gt;0"),0)</f>
        <v>1</v>
      </c>
      <c r="AJ542" s="336">
        <f t="shared" si="2213"/>
        <v>1</v>
      </c>
      <c r="AK542" s="275" t="s">
        <v>304</v>
      </c>
      <c r="AL542" s="275" t="s">
        <v>319</v>
      </c>
      <c r="AM542" s="368">
        <f t="shared" ref="AM542" si="2281">IF(S542="No_existen",5*$AM$10,AN542*$AM$10)</f>
        <v>0.1</v>
      </c>
      <c r="AN542" s="356">
        <f t="shared" ref="AN542" si="2282">ROUND(AVERAGEIF(AO542:AO544,"&gt;0"),0)</f>
        <v>1</v>
      </c>
      <c r="AO542" s="336">
        <f t="shared" si="2216"/>
        <v>1</v>
      </c>
      <c r="AP542" s="275" t="s">
        <v>592</v>
      </c>
      <c r="AQ542" s="356">
        <f t="shared" si="2103"/>
        <v>2</v>
      </c>
      <c r="AR542" s="356" t="str">
        <f t="shared" ref="AR542" si="2283">IF(AQ542&lt;1.5,"FUERTE",IF(AND(AQ542&gt;=1.5,AQ542&lt;2.5),"ACEPTABLE",IF(AQ542&gt;=5,"INEXISTENTE","DÉBIL")))</f>
        <v>ACEPTABLE</v>
      </c>
      <c r="AS542" s="357">
        <f t="shared" ref="AS542" si="2284">IF(R542=0,0,ROUND((R542*AQ542),0))</f>
        <v>6</v>
      </c>
      <c r="AT542" s="358" t="str">
        <f t="shared" ref="AT542" si="2285">IF(AS542&gt;=36,"GRAVE", IF(AS542&lt;=10, "LEVE", "MODERADO"))</f>
        <v>LEVE</v>
      </c>
      <c r="AU542" s="366" t="s">
        <v>2506</v>
      </c>
      <c r="AV542" s="366">
        <v>4</v>
      </c>
      <c r="AW542" s="275" t="s">
        <v>90</v>
      </c>
      <c r="AX542" s="275"/>
      <c r="AY542" s="159"/>
      <c r="AZ542" s="159"/>
      <c r="BA542" s="344"/>
      <c r="XAO542" s="314"/>
      <c r="XAP542" s="314"/>
      <c r="XAQ542" s="263"/>
      <c r="XAR542" s="312"/>
      <c r="XAS542" s="263"/>
      <c r="XAT542" s="314"/>
      <c r="XAU542" s="314"/>
      <c r="XAV542" s="314"/>
      <c r="XAW542" s="315"/>
      <c r="XAX542" s="314"/>
      <c r="XAY542" s="314"/>
      <c r="XAZ542" s="314"/>
      <c r="XBA542" s="314"/>
      <c r="XBB542" s="314"/>
      <c r="XBC542" s="314"/>
      <c r="XBD542" s="281"/>
      <c r="XBE542" s="316"/>
      <c r="XBF542" s="317"/>
      <c r="XBG542" s="314"/>
      <c r="XBH542" s="314"/>
      <c r="XBI542" s="314"/>
      <c r="XBJ542" s="314"/>
      <c r="XBK542" s="263"/>
      <c r="XBL542" s="312"/>
      <c r="XBM542" s="263"/>
      <c r="XBN542" s="314"/>
      <c r="XBO542" s="314"/>
      <c r="XBP542" s="314"/>
      <c r="XBQ542" s="315"/>
      <c r="XBR542" s="314"/>
      <c r="XBS542" s="314"/>
      <c r="XBT542" s="314"/>
      <c r="XBU542" s="314"/>
      <c r="XBV542" s="314"/>
      <c r="XBW542" s="281"/>
      <c r="XBX542" s="317"/>
      <c r="XBY542" s="314"/>
      <c r="XBZ542" s="314"/>
      <c r="XCA542" s="318"/>
      <c r="XCB542" s="312"/>
      <c r="XCC542" s="314"/>
      <c r="XCD542" s="314"/>
      <c r="XCE542" s="263"/>
      <c r="XCF542" s="312"/>
      <c r="XCG542" s="263"/>
      <c r="XCH542" s="314"/>
      <c r="XCI542" s="314"/>
      <c r="XCJ542" s="314"/>
      <c r="XCK542" s="315"/>
      <c r="XCL542" s="314"/>
      <c r="XCM542" s="314"/>
      <c r="XCN542" s="314"/>
      <c r="XCO542" s="314"/>
      <c r="XCP542" s="314"/>
      <c r="XCQ542" s="317"/>
      <c r="XCR542" s="314"/>
      <c r="XCS542" s="318"/>
      <c r="XCT542" s="286"/>
      <c r="XCW542" s="314"/>
      <c r="XCX542" s="314"/>
      <c r="XCY542" s="263"/>
      <c r="XCZ542" s="312"/>
      <c r="XDA542" s="263"/>
      <c r="XDB542" s="314"/>
      <c r="XDC542" s="314"/>
      <c r="XDD542" s="314"/>
      <c r="XDE542" s="315"/>
      <c r="XDF542" s="314"/>
      <c r="XDG542" s="314"/>
      <c r="XDH542" s="314"/>
      <c r="XDI542" s="314"/>
      <c r="XDJ542" s="314"/>
      <c r="XDK542" s="314"/>
      <c r="XDL542" s="286"/>
      <c r="XDQ542" s="314"/>
      <c r="XDR542" s="314"/>
      <c r="XDS542" s="263"/>
      <c r="XDT542" s="312"/>
      <c r="XDU542" s="263"/>
      <c r="XDV542" s="314"/>
      <c r="XDW542" s="314"/>
      <c r="XDX542" s="314"/>
      <c r="XDY542" s="315"/>
      <c r="XDZ542" s="314"/>
      <c r="XEA542" s="314"/>
      <c r="XEB542" s="314"/>
      <c r="XEC542" s="314"/>
      <c r="XED542" s="314"/>
      <c r="XEE542" s="286"/>
      <c r="XEK542" s="314"/>
      <c r="XEL542" s="314"/>
      <c r="XEM542" s="263"/>
      <c r="XEN542" s="312"/>
      <c r="XEO542" s="263"/>
      <c r="XEP542" s="314"/>
      <c r="XEQ542" s="314"/>
      <c r="XER542" s="314"/>
      <c r="XES542" s="315"/>
      <c r="XET542" s="314"/>
      <c r="XEU542" s="314"/>
      <c r="XEV542" s="314"/>
      <c r="XEW542" s="314"/>
      <c r="XEX542" s="314"/>
    </row>
    <row r="543" spans="1:53 16265:16378" ht="40.5" hidden="1" customHeight="1" x14ac:dyDescent="0.2">
      <c r="A543" s="362"/>
      <c r="B543" s="363"/>
      <c r="C543" s="356"/>
      <c r="D543" s="359"/>
      <c r="E543" s="356"/>
      <c r="F543" s="364"/>
      <c r="G543" s="275" t="s">
        <v>271</v>
      </c>
      <c r="H543" s="275" t="s">
        <v>37</v>
      </c>
      <c r="I543" s="162" t="s">
        <v>2507</v>
      </c>
      <c r="J543" s="364"/>
      <c r="K543" s="364"/>
      <c r="L543" s="364"/>
      <c r="M543" s="364"/>
      <c r="N543" s="364"/>
      <c r="O543" s="365"/>
      <c r="P543" s="364"/>
      <c r="Q543" s="365"/>
      <c r="R543" s="365"/>
      <c r="S543" s="162" t="s">
        <v>327</v>
      </c>
      <c r="T543" s="334">
        <f t="shared" si="2205"/>
        <v>1</v>
      </c>
      <c r="U543" s="356"/>
      <c r="V543" s="356"/>
      <c r="W543" s="275" t="s">
        <v>2508</v>
      </c>
      <c r="X543" s="364"/>
      <c r="Y543" s="368"/>
      <c r="Z543" s="335">
        <f t="shared" si="2208"/>
        <v>4</v>
      </c>
      <c r="AA543" s="275" t="s">
        <v>330</v>
      </c>
      <c r="AB543" s="275"/>
      <c r="AC543" s="368"/>
      <c r="AD543" s="356"/>
      <c r="AE543" s="336">
        <f t="shared" si="2210"/>
        <v>1</v>
      </c>
      <c r="AF543" s="275" t="s">
        <v>307</v>
      </c>
      <c r="AG543" s="275" t="s">
        <v>2509</v>
      </c>
      <c r="AH543" s="368"/>
      <c r="AI543" s="356"/>
      <c r="AJ543" s="336">
        <f t="shared" si="2213"/>
        <v>1</v>
      </c>
      <c r="AK543" s="275" t="s">
        <v>304</v>
      </c>
      <c r="AL543" s="275" t="s">
        <v>319</v>
      </c>
      <c r="AM543" s="368"/>
      <c r="AN543" s="356"/>
      <c r="AO543" s="336">
        <f t="shared" si="2216"/>
        <v>1</v>
      </c>
      <c r="AP543" s="275" t="s">
        <v>592</v>
      </c>
      <c r="AQ543" s="356"/>
      <c r="AR543" s="356"/>
      <c r="AS543" s="357"/>
      <c r="AT543" s="358"/>
      <c r="AU543" s="366"/>
      <c r="AV543" s="366"/>
      <c r="AW543" s="275" t="s">
        <v>90</v>
      </c>
      <c r="AX543" s="275"/>
      <c r="AY543" s="159"/>
      <c r="AZ543" s="159"/>
      <c r="BA543" s="344"/>
      <c r="XAO543" s="314"/>
      <c r="XAP543" s="314"/>
      <c r="XAQ543" s="263"/>
      <c r="XAR543" s="312"/>
      <c r="XAS543" s="263"/>
      <c r="XAT543" s="314"/>
      <c r="XAU543" s="314"/>
      <c r="XAV543" s="314"/>
      <c r="XAW543" s="315"/>
      <c r="XAX543" s="314"/>
      <c r="XAY543" s="314"/>
      <c r="XAZ543" s="314"/>
      <c r="XBA543" s="314"/>
      <c r="XBB543" s="314"/>
      <c r="XBC543" s="314"/>
      <c r="XBD543" s="281"/>
      <c r="XBE543" s="316"/>
      <c r="XBF543" s="317"/>
      <c r="XBG543" s="314"/>
      <c r="XBH543" s="314"/>
      <c r="XBI543" s="314"/>
      <c r="XBJ543" s="314"/>
      <c r="XBK543" s="263"/>
      <c r="XBL543" s="312"/>
      <c r="XBM543" s="263"/>
      <c r="XBN543" s="314"/>
      <c r="XBO543" s="314"/>
      <c r="XBP543" s="314"/>
      <c r="XBQ543" s="315"/>
      <c r="XBR543" s="314"/>
      <c r="XBS543" s="314"/>
      <c r="XBT543" s="314"/>
      <c r="XBU543" s="314"/>
      <c r="XBV543" s="314"/>
      <c r="XBW543" s="281"/>
      <c r="XBX543" s="317"/>
      <c r="XBY543" s="314"/>
      <c r="XBZ543" s="314"/>
      <c r="XCA543" s="318"/>
      <c r="XCB543" s="312"/>
      <c r="XCC543" s="314"/>
      <c r="XCD543" s="314"/>
      <c r="XCE543" s="263"/>
      <c r="XCF543" s="312"/>
      <c r="XCG543" s="263"/>
      <c r="XCH543" s="314"/>
      <c r="XCI543" s="314"/>
      <c r="XCJ543" s="314"/>
      <c r="XCK543" s="315"/>
      <c r="XCL543" s="314"/>
      <c r="XCM543" s="314"/>
      <c r="XCN543" s="314"/>
      <c r="XCO543" s="314"/>
      <c r="XCP543" s="314"/>
      <c r="XCQ543" s="317"/>
      <c r="XCR543" s="314"/>
      <c r="XCS543" s="318"/>
      <c r="XCT543" s="286"/>
      <c r="XCW543" s="314"/>
      <c r="XCX543" s="314"/>
      <c r="XCY543" s="263"/>
      <c r="XCZ543" s="312"/>
      <c r="XDA543" s="263"/>
      <c r="XDB543" s="314"/>
      <c r="XDC543" s="314"/>
      <c r="XDD543" s="314"/>
      <c r="XDE543" s="315"/>
      <c r="XDF543" s="314"/>
      <c r="XDG543" s="314"/>
      <c r="XDH543" s="314"/>
      <c r="XDI543" s="314"/>
      <c r="XDJ543" s="314"/>
      <c r="XDK543" s="314"/>
      <c r="XDL543" s="286"/>
      <c r="XDQ543" s="314"/>
      <c r="XDR543" s="314"/>
      <c r="XDS543" s="263"/>
      <c r="XDT543" s="312"/>
      <c r="XDU543" s="263"/>
      <c r="XDV543" s="314"/>
      <c r="XDW543" s="314"/>
      <c r="XDX543" s="314"/>
      <c r="XDY543" s="315"/>
      <c r="XDZ543" s="314"/>
      <c r="XEA543" s="314"/>
      <c r="XEB543" s="314"/>
      <c r="XEC543" s="314"/>
      <c r="XED543" s="314"/>
      <c r="XEE543" s="286"/>
      <c r="XEK543" s="314"/>
      <c r="XEL543" s="314"/>
      <c r="XEM543" s="263"/>
      <c r="XEN543" s="312"/>
      <c r="XEO543" s="263"/>
      <c r="XEP543" s="314"/>
      <c r="XEQ543" s="314"/>
      <c r="XER543" s="314"/>
      <c r="XES543" s="315"/>
      <c r="XET543" s="314"/>
      <c r="XEU543" s="314"/>
      <c r="XEV543" s="314"/>
      <c r="XEW543" s="314"/>
      <c r="XEX543" s="314"/>
    </row>
    <row r="544" spans="1:53 16265:16378" ht="40.5" hidden="1" customHeight="1" x14ac:dyDescent="0.2">
      <c r="A544" s="362"/>
      <c r="B544" s="363"/>
      <c r="C544" s="356"/>
      <c r="D544" s="359"/>
      <c r="E544" s="356"/>
      <c r="F544" s="364"/>
      <c r="G544" s="275"/>
      <c r="H544" s="275"/>
      <c r="I544" s="161"/>
      <c r="J544" s="364"/>
      <c r="K544" s="364"/>
      <c r="L544" s="364"/>
      <c r="M544" s="364"/>
      <c r="N544" s="364"/>
      <c r="O544" s="365"/>
      <c r="P544" s="364"/>
      <c r="Q544" s="365"/>
      <c r="R544" s="365"/>
      <c r="S544" s="162" t="s">
        <v>327</v>
      </c>
      <c r="T544" s="334">
        <f t="shared" si="2205"/>
        <v>1</v>
      </c>
      <c r="U544" s="356"/>
      <c r="V544" s="356"/>
      <c r="W544" s="275" t="s">
        <v>2510</v>
      </c>
      <c r="X544" s="364"/>
      <c r="Y544" s="368"/>
      <c r="Z544" s="335">
        <f t="shared" si="2208"/>
        <v>4</v>
      </c>
      <c r="AA544" s="275" t="s">
        <v>330</v>
      </c>
      <c r="AB544" s="275"/>
      <c r="AC544" s="368"/>
      <c r="AD544" s="356"/>
      <c r="AE544" s="336">
        <f t="shared" si="2210"/>
        <v>1</v>
      </c>
      <c r="AF544" s="275" t="s">
        <v>307</v>
      </c>
      <c r="AG544" s="275" t="s">
        <v>2511</v>
      </c>
      <c r="AH544" s="368"/>
      <c r="AI544" s="356"/>
      <c r="AJ544" s="336">
        <f t="shared" si="2213"/>
        <v>1</v>
      </c>
      <c r="AK544" s="275" t="s">
        <v>304</v>
      </c>
      <c r="AL544" s="275" t="s">
        <v>319</v>
      </c>
      <c r="AM544" s="368"/>
      <c r="AN544" s="356"/>
      <c r="AO544" s="336">
        <f t="shared" si="2216"/>
        <v>1</v>
      </c>
      <c r="AP544" s="275" t="s">
        <v>592</v>
      </c>
      <c r="AQ544" s="356"/>
      <c r="AR544" s="356"/>
      <c r="AS544" s="357"/>
      <c r="AT544" s="358"/>
      <c r="AU544" s="366"/>
      <c r="AV544" s="366"/>
      <c r="AW544" s="275" t="s">
        <v>90</v>
      </c>
      <c r="AX544" s="275"/>
      <c r="AY544" s="159"/>
      <c r="AZ544" s="159"/>
      <c r="BA544" s="344"/>
      <c r="XAO544" s="314"/>
      <c r="XAP544" s="314"/>
      <c r="XAQ544" s="263"/>
      <c r="XAR544" s="312"/>
      <c r="XAS544" s="263"/>
      <c r="XAT544" s="314"/>
      <c r="XAU544" s="314"/>
      <c r="XAV544" s="314"/>
      <c r="XAW544" s="315"/>
      <c r="XAX544" s="314"/>
      <c r="XAY544" s="314"/>
      <c r="XAZ544" s="314"/>
      <c r="XBA544" s="314"/>
      <c r="XBB544" s="314"/>
      <c r="XBC544" s="314"/>
      <c r="XBD544" s="281"/>
      <c r="XBE544" s="316"/>
      <c r="XBF544" s="317"/>
      <c r="XBG544" s="314"/>
      <c r="XBH544" s="314"/>
      <c r="XBI544" s="314"/>
      <c r="XBJ544" s="314"/>
      <c r="XBK544" s="263"/>
      <c r="XBL544" s="312"/>
      <c r="XBM544" s="263"/>
      <c r="XBN544" s="314"/>
      <c r="XBO544" s="314"/>
      <c r="XBP544" s="314"/>
      <c r="XBQ544" s="315"/>
      <c r="XBR544" s="314"/>
      <c r="XBS544" s="314"/>
      <c r="XBT544" s="314"/>
      <c r="XBU544" s="314"/>
      <c r="XBV544" s="314"/>
      <c r="XBW544" s="281"/>
      <c r="XBX544" s="317"/>
      <c r="XBY544" s="314"/>
      <c r="XBZ544" s="314"/>
      <c r="XCA544" s="318"/>
      <c r="XCB544" s="312"/>
      <c r="XCC544" s="314"/>
      <c r="XCD544" s="314"/>
      <c r="XCE544" s="263"/>
      <c r="XCF544" s="312"/>
      <c r="XCG544" s="263"/>
      <c r="XCH544" s="314"/>
      <c r="XCI544" s="314"/>
      <c r="XCJ544" s="314"/>
      <c r="XCK544" s="315"/>
      <c r="XCL544" s="314"/>
      <c r="XCM544" s="314"/>
      <c r="XCN544" s="314"/>
      <c r="XCO544" s="314"/>
      <c r="XCP544" s="314"/>
      <c r="XCQ544" s="317"/>
      <c r="XCR544" s="314"/>
      <c r="XCS544" s="318"/>
      <c r="XCT544" s="286"/>
      <c r="XCW544" s="314"/>
      <c r="XCX544" s="314"/>
      <c r="XCY544" s="263"/>
      <c r="XCZ544" s="312"/>
      <c r="XDA544" s="263"/>
      <c r="XDB544" s="314"/>
      <c r="XDC544" s="314"/>
      <c r="XDD544" s="314"/>
      <c r="XDE544" s="315"/>
      <c r="XDF544" s="314"/>
      <c r="XDG544" s="314"/>
      <c r="XDH544" s="314"/>
      <c r="XDI544" s="314"/>
      <c r="XDJ544" s="314"/>
      <c r="XDK544" s="314"/>
      <c r="XDL544" s="286"/>
      <c r="XDQ544" s="314"/>
      <c r="XDR544" s="314"/>
      <c r="XDS544" s="263"/>
      <c r="XDT544" s="312"/>
      <c r="XDU544" s="263"/>
      <c r="XDV544" s="314"/>
      <c r="XDW544" s="314"/>
      <c r="XDX544" s="314"/>
      <c r="XDY544" s="315"/>
      <c r="XDZ544" s="314"/>
      <c r="XEA544" s="314"/>
      <c r="XEB544" s="314"/>
      <c r="XEC544" s="314"/>
      <c r="XED544" s="314"/>
      <c r="XEE544" s="286"/>
      <c r="XEK544" s="314"/>
      <c r="XEL544" s="314"/>
      <c r="XEM544" s="263"/>
      <c r="XEN544" s="312"/>
      <c r="XEO544" s="263"/>
      <c r="XEP544" s="314"/>
      <c r="XEQ544" s="314"/>
      <c r="XER544" s="314"/>
      <c r="XES544" s="315"/>
      <c r="XET544" s="314"/>
      <c r="XEU544" s="314"/>
      <c r="XEV544" s="314"/>
      <c r="XEW544" s="314"/>
      <c r="XEX544" s="314"/>
    </row>
    <row r="545" spans="1:53 16265:16378" ht="40.5" customHeight="1" x14ac:dyDescent="0.2">
      <c r="A545" s="362">
        <v>179</v>
      </c>
      <c r="B545" s="363" t="s">
        <v>187</v>
      </c>
      <c r="C545" s="356" t="str">
        <f t="shared" si="2048"/>
        <v>ORLANDO CAÑAS MORENO</v>
      </c>
      <c r="D545" s="359" t="s">
        <v>166</v>
      </c>
      <c r="E545" s="356" t="str">
        <f>IF(D545=$D$740,$E$740,IF(D545=$D$741,$E$741,IF(D545=$D$742,$E$742,IF(D545=$D$743,$E$743,IF(D545=$D$744,$E$744,IF(D545=$D$745,$E$745,IF(D545=$D$746,$E$746,IF(D545=$D$747,$E$747,IF(D545=$D$748,$E$748,IF(D545=$D$749,$E$749,IF(D545=VICERRECTORÍA_ACADÉMICA_,$BF$740,IF(D545=_VICERRECTORÍA_INVESTIGACIONES_INNOVACIÓN_Y_EXTENSIÓN_,$BF$741,IF(D545=PLANEACIÓN_,$BF$742,IF(D545=VICERRECTORÍA_ADMINISTRATIVA_FINANCIERA_,$BF$743,IF(D545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5" s="364" t="s">
        <v>276</v>
      </c>
      <c r="G545" s="275" t="s">
        <v>271</v>
      </c>
      <c r="H545" s="275" t="s">
        <v>38</v>
      </c>
      <c r="I545" s="161" t="s">
        <v>2518</v>
      </c>
      <c r="J545" s="364" t="s">
        <v>106</v>
      </c>
      <c r="K545" s="364" t="s">
        <v>2519</v>
      </c>
      <c r="L545" s="364" t="s">
        <v>2520</v>
      </c>
      <c r="M545" s="364" t="s">
        <v>2521</v>
      </c>
      <c r="N545" s="364" t="s">
        <v>151</v>
      </c>
      <c r="O545" s="365">
        <f>IF(N545="ALTA",5,IF(N545="MEDIO ALTA",4,IF(N545="MEDIA",3,IF(N545="MEDIO BAJA",2,IF(N545="BAJA",1,0)))))</f>
        <v>2</v>
      </c>
      <c r="P545" s="364" t="s">
        <v>144</v>
      </c>
      <c r="Q545" s="365">
        <f>IF(P545="ALTO",5,IF(P545="MEDIO ALTO",4,IF(P545="MEDIO",3,IF(P545="MEDIO BAJO",2,IF(P545="BAJO",1,0)))))</f>
        <v>4</v>
      </c>
      <c r="R545" s="365">
        <f>Q545*O545</f>
        <v>8</v>
      </c>
      <c r="S545" s="162" t="s">
        <v>327</v>
      </c>
      <c r="T545" s="334">
        <f t="shared" si="2205"/>
        <v>1</v>
      </c>
      <c r="U545" s="356">
        <f t="shared" si="2168"/>
        <v>1</v>
      </c>
      <c r="V545" s="356">
        <f t="shared" ref="V545" si="2286">U545*0.6</f>
        <v>0.6</v>
      </c>
      <c r="W545" s="275" t="s">
        <v>2522</v>
      </c>
      <c r="X545" s="364">
        <f>IF(S545="No_existen",5*$X$10,Y545*$X$10)</f>
        <v>0.2</v>
      </c>
      <c r="Y545" s="368">
        <f t="shared" ref="Y545" si="2287">ROUND(AVERAGEIF(Z545:Z547,"&gt;0"),0)</f>
        <v>4</v>
      </c>
      <c r="Z545" s="335">
        <f t="shared" si="2208"/>
        <v>4</v>
      </c>
      <c r="AA545" s="275" t="s">
        <v>330</v>
      </c>
      <c r="AB545" s="275"/>
      <c r="AC545" s="368">
        <f t="shared" ref="AC545:AC593" si="2288">IF(S545="No_existen",5*$AC$10,AD545*$AC$10)</f>
        <v>0.15</v>
      </c>
      <c r="AD545" s="356">
        <f t="shared" ref="AD545" si="2289">ROUND(AVERAGEIF(AE545:AE547,"&gt;0"),0)</f>
        <v>1</v>
      </c>
      <c r="AE545" s="336">
        <f t="shared" si="2210"/>
        <v>1</v>
      </c>
      <c r="AF545" s="275" t="s">
        <v>307</v>
      </c>
      <c r="AG545" s="275" t="s">
        <v>2523</v>
      </c>
      <c r="AH545" s="368">
        <f t="shared" ref="AH545" si="2290">IF(S545="No_existen",5*$AH$10,AI545*$AH$10)</f>
        <v>0.1</v>
      </c>
      <c r="AI545" s="356">
        <f t="shared" ref="AI545" si="2291">ROUND(AVERAGEIF(AJ545:AJ547,"&gt;0"),0)</f>
        <v>1</v>
      </c>
      <c r="AJ545" s="336">
        <f t="shared" si="2213"/>
        <v>1</v>
      </c>
      <c r="AK545" s="275" t="s">
        <v>304</v>
      </c>
      <c r="AL545" s="275" t="s">
        <v>311</v>
      </c>
      <c r="AM545" s="368">
        <f t="shared" ref="AM545" si="2292">IF(S545="No_existen",5*$AM$10,AN545*$AM$10)</f>
        <v>0.2</v>
      </c>
      <c r="AN545" s="356">
        <f t="shared" ref="AN545" si="2293">ROUND(AVERAGEIF(AO545:AO547,"&gt;0"),0)</f>
        <v>2</v>
      </c>
      <c r="AO545" s="336">
        <f t="shared" si="2216"/>
        <v>1</v>
      </c>
      <c r="AP545" s="275" t="s">
        <v>592</v>
      </c>
      <c r="AQ545" s="356">
        <f t="shared" si="2103"/>
        <v>2</v>
      </c>
      <c r="AR545" s="356" t="str">
        <f t="shared" ref="AR545" si="2294">IF(AQ545&lt;1.5,"FUERTE",IF(AND(AQ545&gt;=1.5,AQ545&lt;2.5),"ACEPTABLE",IF(AQ545&gt;=5,"INEXISTENTE","DÉBIL")))</f>
        <v>ACEPTABLE</v>
      </c>
      <c r="AS545" s="357">
        <f t="shared" ref="AS545" si="2295">IF(R545=0,0,ROUND((R545*AQ545),0))</f>
        <v>16</v>
      </c>
      <c r="AT545" s="358" t="str">
        <f t="shared" ref="AT545" si="2296">IF(AS545&gt;=36,"GRAVE", IF(AS545&lt;=10, "LEVE", "MODERADO"))</f>
        <v>MODERADO</v>
      </c>
      <c r="AU545" s="359" t="s">
        <v>2524</v>
      </c>
      <c r="AV545" s="359" t="s">
        <v>2525</v>
      </c>
      <c r="AW545" s="275" t="s">
        <v>91</v>
      </c>
      <c r="AX545" s="275" t="s">
        <v>2526</v>
      </c>
      <c r="AY545" s="159">
        <v>45291</v>
      </c>
      <c r="AZ545" s="159"/>
      <c r="BA545" s="344"/>
      <c r="XAO545" s="314"/>
      <c r="XAP545" s="314"/>
      <c r="XAQ545" s="263"/>
      <c r="XAR545" s="312"/>
      <c r="XAS545" s="263"/>
      <c r="XAT545" s="314"/>
      <c r="XAU545" s="314"/>
      <c r="XAV545" s="314"/>
      <c r="XAW545" s="315"/>
      <c r="XAX545" s="314"/>
      <c r="XAY545" s="314"/>
      <c r="XAZ545" s="314"/>
      <c r="XBA545" s="314"/>
      <c r="XBB545" s="314"/>
      <c r="XBC545" s="314"/>
      <c r="XBD545" s="281"/>
      <c r="XBE545" s="316"/>
      <c r="XBF545" s="317"/>
      <c r="XBG545" s="314"/>
      <c r="XBH545" s="314"/>
      <c r="XBI545" s="314"/>
      <c r="XBJ545" s="314"/>
      <c r="XBK545" s="263"/>
      <c r="XBL545" s="312"/>
      <c r="XBM545" s="263"/>
      <c r="XBN545" s="314"/>
      <c r="XBO545" s="314"/>
      <c r="XBP545" s="314"/>
      <c r="XBQ545" s="315"/>
      <c r="XBR545" s="314"/>
      <c r="XBS545" s="314"/>
      <c r="XBT545" s="314"/>
      <c r="XBU545" s="314"/>
      <c r="XBV545" s="314"/>
      <c r="XBW545" s="281"/>
      <c r="XBX545" s="317"/>
      <c r="XBY545" s="314"/>
      <c r="XBZ545" s="314"/>
      <c r="XCA545" s="318"/>
      <c r="XCB545" s="312"/>
      <c r="XCC545" s="314"/>
      <c r="XCD545" s="314"/>
      <c r="XCE545" s="263"/>
      <c r="XCF545" s="312"/>
      <c r="XCG545" s="263"/>
      <c r="XCH545" s="314"/>
      <c r="XCI545" s="314"/>
      <c r="XCJ545" s="314"/>
      <c r="XCK545" s="315"/>
      <c r="XCL545" s="314"/>
      <c r="XCM545" s="314"/>
      <c r="XCN545" s="314"/>
      <c r="XCO545" s="314"/>
      <c r="XCP545" s="314"/>
      <c r="XCQ545" s="317"/>
      <c r="XCR545" s="314"/>
      <c r="XCS545" s="318"/>
      <c r="XCT545" s="286"/>
      <c r="XCW545" s="314"/>
      <c r="XCX545" s="314"/>
      <c r="XCY545" s="263"/>
      <c r="XCZ545" s="312"/>
      <c r="XDA545" s="263"/>
      <c r="XDB545" s="314"/>
      <c r="XDC545" s="314"/>
      <c r="XDD545" s="314"/>
      <c r="XDE545" s="315"/>
      <c r="XDF545" s="314"/>
      <c r="XDG545" s="314"/>
      <c r="XDH545" s="314"/>
      <c r="XDI545" s="314"/>
      <c r="XDJ545" s="314"/>
      <c r="XDK545" s="314"/>
      <c r="XDL545" s="286"/>
      <c r="XDQ545" s="314"/>
      <c r="XDR545" s="314"/>
      <c r="XDS545" s="263"/>
      <c r="XDT545" s="312"/>
      <c r="XDU545" s="263"/>
      <c r="XDV545" s="314"/>
      <c r="XDW545" s="314"/>
      <c r="XDX545" s="314"/>
      <c r="XDY545" s="315"/>
      <c r="XDZ545" s="314"/>
      <c r="XEA545" s="314"/>
      <c r="XEB545" s="314"/>
      <c r="XEC545" s="314"/>
      <c r="XED545" s="314"/>
      <c r="XEE545" s="286"/>
      <c r="XEK545" s="314"/>
      <c r="XEL545" s="314"/>
      <c r="XEM545" s="263"/>
      <c r="XEN545" s="312"/>
      <c r="XEO545" s="263"/>
      <c r="XEP545" s="314"/>
      <c r="XEQ545" s="314"/>
      <c r="XER545" s="314"/>
      <c r="XES545" s="315"/>
      <c r="XET545" s="314"/>
      <c r="XEU545" s="314"/>
      <c r="XEV545" s="314"/>
      <c r="XEW545" s="314"/>
      <c r="XEX545" s="314"/>
    </row>
    <row r="546" spans="1:53 16265:16378" ht="40.5" hidden="1" customHeight="1" x14ac:dyDescent="0.2">
      <c r="A546" s="362"/>
      <c r="B546" s="363"/>
      <c r="C546" s="356"/>
      <c r="D546" s="359"/>
      <c r="E546" s="356"/>
      <c r="F546" s="364"/>
      <c r="G546" s="275" t="s">
        <v>271</v>
      </c>
      <c r="H546" s="275" t="s">
        <v>34</v>
      </c>
      <c r="I546" s="161" t="s">
        <v>2527</v>
      </c>
      <c r="J546" s="364"/>
      <c r="K546" s="364"/>
      <c r="L546" s="364"/>
      <c r="M546" s="364"/>
      <c r="N546" s="364"/>
      <c r="O546" s="365"/>
      <c r="P546" s="364"/>
      <c r="Q546" s="365"/>
      <c r="R546" s="365"/>
      <c r="S546" s="162" t="s">
        <v>327</v>
      </c>
      <c r="T546" s="334">
        <f t="shared" si="2205"/>
        <v>1</v>
      </c>
      <c r="U546" s="356"/>
      <c r="V546" s="356"/>
      <c r="W546" s="275" t="s">
        <v>2528</v>
      </c>
      <c r="X546" s="364"/>
      <c r="Y546" s="368"/>
      <c r="Z546" s="335">
        <f t="shared" si="2208"/>
        <v>4</v>
      </c>
      <c r="AA546" s="275" t="s">
        <v>330</v>
      </c>
      <c r="AB546" s="275"/>
      <c r="AC546" s="368"/>
      <c r="AD546" s="356"/>
      <c r="AE546" s="336">
        <f t="shared" si="2210"/>
        <v>1</v>
      </c>
      <c r="AF546" s="275" t="s">
        <v>307</v>
      </c>
      <c r="AG546" s="275" t="s">
        <v>2523</v>
      </c>
      <c r="AH546" s="368"/>
      <c r="AI546" s="356"/>
      <c r="AJ546" s="336">
        <f t="shared" si="2213"/>
        <v>1</v>
      </c>
      <c r="AK546" s="275" t="s">
        <v>304</v>
      </c>
      <c r="AL546" s="275" t="s">
        <v>315</v>
      </c>
      <c r="AM546" s="368"/>
      <c r="AN546" s="356"/>
      <c r="AO546" s="336">
        <f t="shared" si="2216"/>
        <v>4</v>
      </c>
      <c r="AP546" s="275" t="s">
        <v>593</v>
      </c>
      <c r="AQ546" s="356"/>
      <c r="AR546" s="356"/>
      <c r="AS546" s="357"/>
      <c r="AT546" s="358"/>
      <c r="AU546" s="359"/>
      <c r="AV546" s="359"/>
      <c r="AW546" s="275" t="s">
        <v>91</v>
      </c>
      <c r="AX546" s="275" t="s">
        <v>2529</v>
      </c>
      <c r="AY546" s="159">
        <v>45291</v>
      </c>
      <c r="AZ546" s="159"/>
      <c r="BA546" s="344"/>
      <c r="XAO546" s="314"/>
      <c r="XAP546" s="314"/>
      <c r="XAQ546" s="263"/>
      <c r="XAR546" s="312"/>
      <c r="XAS546" s="263"/>
      <c r="XAT546" s="314"/>
      <c r="XAU546" s="314"/>
      <c r="XAV546" s="314"/>
      <c r="XAW546" s="315"/>
      <c r="XAX546" s="314"/>
      <c r="XAY546" s="314"/>
      <c r="XAZ546" s="314"/>
      <c r="XBA546" s="314"/>
      <c r="XBB546" s="314"/>
      <c r="XBC546" s="314"/>
      <c r="XBD546" s="281"/>
      <c r="XBE546" s="316"/>
      <c r="XBF546" s="317"/>
      <c r="XBG546" s="314"/>
      <c r="XBH546" s="314"/>
      <c r="XBI546" s="314"/>
      <c r="XBJ546" s="314"/>
      <c r="XBK546" s="263"/>
      <c r="XBL546" s="312"/>
      <c r="XBM546" s="263"/>
      <c r="XBN546" s="314"/>
      <c r="XBO546" s="314"/>
      <c r="XBP546" s="314"/>
      <c r="XBQ546" s="315"/>
      <c r="XBR546" s="314"/>
      <c r="XBS546" s="314"/>
      <c r="XBT546" s="314"/>
      <c r="XBU546" s="314"/>
      <c r="XBV546" s="314"/>
      <c r="XBW546" s="281"/>
      <c r="XBX546" s="317"/>
      <c r="XBY546" s="314"/>
      <c r="XBZ546" s="314"/>
      <c r="XCA546" s="318"/>
      <c r="XCB546" s="312"/>
      <c r="XCC546" s="314"/>
      <c r="XCD546" s="314"/>
      <c r="XCE546" s="263"/>
      <c r="XCF546" s="312"/>
      <c r="XCG546" s="263"/>
      <c r="XCH546" s="314"/>
      <c r="XCI546" s="314"/>
      <c r="XCJ546" s="314"/>
      <c r="XCK546" s="315"/>
      <c r="XCL546" s="314"/>
      <c r="XCM546" s="314"/>
      <c r="XCN546" s="314"/>
      <c r="XCO546" s="314"/>
      <c r="XCP546" s="314"/>
      <c r="XCQ546" s="317"/>
      <c r="XCR546" s="314"/>
      <c r="XCS546" s="318"/>
      <c r="XCT546" s="286"/>
      <c r="XCW546" s="314"/>
      <c r="XCX546" s="314"/>
      <c r="XCY546" s="263"/>
      <c r="XCZ546" s="312"/>
      <c r="XDA546" s="263"/>
      <c r="XDB546" s="314"/>
      <c r="XDC546" s="314"/>
      <c r="XDD546" s="314"/>
      <c r="XDE546" s="315"/>
      <c r="XDF546" s="314"/>
      <c r="XDG546" s="314"/>
      <c r="XDH546" s="314"/>
      <c r="XDI546" s="314"/>
      <c r="XDJ546" s="314"/>
      <c r="XDK546" s="314"/>
      <c r="XDL546" s="286"/>
      <c r="XDQ546" s="314"/>
      <c r="XDR546" s="314"/>
      <c r="XDS546" s="263"/>
      <c r="XDT546" s="312"/>
      <c r="XDU546" s="263"/>
      <c r="XDV546" s="314"/>
      <c r="XDW546" s="314"/>
      <c r="XDX546" s="314"/>
      <c r="XDY546" s="315"/>
      <c r="XDZ546" s="314"/>
      <c r="XEA546" s="314"/>
      <c r="XEB546" s="314"/>
      <c r="XEC546" s="314"/>
      <c r="XED546" s="314"/>
      <c r="XEE546" s="286"/>
      <c r="XEK546" s="314"/>
      <c r="XEL546" s="314"/>
      <c r="XEM546" s="263"/>
      <c r="XEN546" s="312"/>
      <c r="XEO546" s="263"/>
      <c r="XEP546" s="314"/>
      <c r="XEQ546" s="314"/>
      <c r="XER546" s="314"/>
      <c r="XES546" s="315"/>
      <c r="XET546" s="314"/>
      <c r="XEU546" s="314"/>
      <c r="XEV546" s="314"/>
      <c r="XEW546" s="314"/>
      <c r="XEX546" s="314"/>
    </row>
    <row r="547" spans="1:53 16265:16378" ht="40.5" hidden="1" customHeight="1" x14ac:dyDescent="0.2">
      <c r="A547" s="362"/>
      <c r="B547" s="363"/>
      <c r="C547" s="356"/>
      <c r="D547" s="359"/>
      <c r="E547" s="356"/>
      <c r="F547" s="364"/>
      <c r="G547" s="275" t="s">
        <v>271</v>
      </c>
      <c r="H547" s="275" t="s">
        <v>113</v>
      </c>
      <c r="I547" s="162" t="s">
        <v>2530</v>
      </c>
      <c r="J547" s="364"/>
      <c r="K547" s="364"/>
      <c r="L547" s="364"/>
      <c r="M547" s="364"/>
      <c r="N547" s="364"/>
      <c r="O547" s="365"/>
      <c r="P547" s="364"/>
      <c r="Q547" s="365"/>
      <c r="R547" s="365"/>
      <c r="S547" s="162" t="s">
        <v>327</v>
      </c>
      <c r="T547" s="334">
        <f t="shared" si="2205"/>
        <v>1</v>
      </c>
      <c r="U547" s="356"/>
      <c r="V547" s="356"/>
      <c r="W547" s="275" t="s">
        <v>2531</v>
      </c>
      <c r="X547" s="364"/>
      <c r="Y547" s="368"/>
      <c r="Z547" s="335">
        <f t="shared" si="2208"/>
        <v>4</v>
      </c>
      <c r="AA547" s="275" t="s">
        <v>330</v>
      </c>
      <c r="AB547" s="275"/>
      <c r="AC547" s="368"/>
      <c r="AD547" s="356"/>
      <c r="AE547" s="336">
        <f t="shared" si="2210"/>
        <v>1</v>
      </c>
      <c r="AF547" s="275" t="s">
        <v>307</v>
      </c>
      <c r="AG547" s="275" t="s">
        <v>2523</v>
      </c>
      <c r="AH547" s="368"/>
      <c r="AI547" s="356"/>
      <c r="AJ547" s="336">
        <f t="shared" si="2213"/>
        <v>1</v>
      </c>
      <c r="AK547" s="275" t="s">
        <v>304</v>
      </c>
      <c r="AL547" s="275" t="s">
        <v>311</v>
      </c>
      <c r="AM547" s="368"/>
      <c r="AN547" s="356"/>
      <c r="AO547" s="336">
        <f t="shared" si="2216"/>
        <v>1</v>
      </c>
      <c r="AP547" s="275" t="s">
        <v>592</v>
      </c>
      <c r="AQ547" s="356"/>
      <c r="AR547" s="356"/>
      <c r="AS547" s="357"/>
      <c r="AT547" s="358"/>
      <c r="AU547" s="359"/>
      <c r="AV547" s="359"/>
      <c r="AW547" s="275" t="s">
        <v>91</v>
      </c>
      <c r="AX547" s="275" t="s">
        <v>2532</v>
      </c>
      <c r="AY547" s="159">
        <v>45291</v>
      </c>
      <c r="AZ547" s="159"/>
      <c r="BA547" s="344"/>
      <c r="XAO547" s="314"/>
      <c r="XAP547" s="314"/>
      <c r="XAQ547" s="263"/>
      <c r="XAR547" s="312"/>
      <c r="XAS547" s="263"/>
      <c r="XAT547" s="314"/>
      <c r="XAU547" s="314"/>
      <c r="XAV547" s="314"/>
      <c r="XAW547" s="315"/>
      <c r="XAX547" s="314"/>
      <c r="XAY547" s="314"/>
      <c r="XAZ547" s="314"/>
      <c r="XBA547" s="314"/>
      <c r="XBB547" s="314"/>
      <c r="XBC547" s="314"/>
      <c r="XBD547" s="281"/>
      <c r="XBE547" s="316"/>
      <c r="XBF547" s="317"/>
      <c r="XBG547" s="314"/>
      <c r="XBH547" s="314"/>
      <c r="XBI547" s="314"/>
      <c r="XBJ547" s="314"/>
      <c r="XBK547" s="263"/>
      <c r="XBL547" s="312"/>
      <c r="XBM547" s="263"/>
      <c r="XBN547" s="314"/>
      <c r="XBO547" s="314"/>
      <c r="XBP547" s="314"/>
      <c r="XBQ547" s="315"/>
      <c r="XBR547" s="314"/>
      <c r="XBS547" s="314"/>
      <c r="XBT547" s="314"/>
      <c r="XBU547" s="314"/>
      <c r="XBV547" s="314"/>
      <c r="XBW547" s="281"/>
      <c r="XBX547" s="317"/>
      <c r="XBY547" s="314"/>
      <c r="XBZ547" s="314"/>
      <c r="XCA547" s="318"/>
      <c r="XCB547" s="312"/>
      <c r="XCC547" s="314"/>
      <c r="XCD547" s="314"/>
      <c r="XCE547" s="263"/>
      <c r="XCF547" s="312"/>
      <c r="XCG547" s="263"/>
      <c r="XCH547" s="314"/>
      <c r="XCI547" s="314"/>
      <c r="XCJ547" s="314"/>
      <c r="XCK547" s="315"/>
      <c r="XCL547" s="314"/>
      <c r="XCM547" s="314"/>
      <c r="XCN547" s="314"/>
      <c r="XCO547" s="314"/>
      <c r="XCP547" s="314"/>
      <c r="XCQ547" s="317"/>
      <c r="XCR547" s="314"/>
      <c r="XCS547" s="318"/>
      <c r="XCT547" s="286"/>
      <c r="XCW547" s="314"/>
      <c r="XCX547" s="314"/>
      <c r="XCY547" s="263"/>
      <c r="XCZ547" s="312"/>
      <c r="XDA547" s="263"/>
      <c r="XDB547" s="314"/>
      <c r="XDC547" s="314"/>
      <c r="XDD547" s="314"/>
      <c r="XDE547" s="315"/>
      <c r="XDF547" s="314"/>
      <c r="XDG547" s="314"/>
      <c r="XDH547" s="314"/>
      <c r="XDI547" s="314"/>
      <c r="XDJ547" s="314"/>
      <c r="XDK547" s="314"/>
      <c r="XDL547" s="286"/>
      <c r="XDQ547" s="314"/>
      <c r="XDR547" s="314"/>
      <c r="XDS547" s="263"/>
      <c r="XDT547" s="312"/>
      <c r="XDU547" s="263"/>
      <c r="XDV547" s="314"/>
      <c r="XDW547" s="314"/>
      <c r="XDX547" s="314"/>
      <c r="XDY547" s="315"/>
      <c r="XDZ547" s="314"/>
      <c r="XEA547" s="314"/>
      <c r="XEB547" s="314"/>
      <c r="XEC547" s="314"/>
      <c r="XED547" s="314"/>
      <c r="XEE547" s="286"/>
      <c r="XEK547" s="314"/>
      <c r="XEL547" s="314"/>
      <c r="XEM547" s="263"/>
      <c r="XEN547" s="312"/>
      <c r="XEO547" s="263"/>
      <c r="XEP547" s="314"/>
      <c r="XEQ547" s="314"/>
      <c r="XER547" s="314"/>
      <c r="XES547" s="315"/>
      <c r="XET547" s="314"/>
      <c r="XEU547" s="314"/>
      <c r="XEV547" s="314"/>
      <c r="XEW547" s="314"/>
      <c r="XEX547" s="314"/>
    </row>
    <row r="548" spans="1:53 16265:16378" ht="40.5" customHeight="1" x14ac:dyDescent="0.2">
      <c r="A548" s="362">
        <v>180</v>
      </c>
      <c r="B548" s="363" t="s">
        <v>187</v>
      </c>
      <c r="C548" s="356" t="str">
        <f t="shared" si="2048"/>
        <v>ORLANDO CAÑAS MORENO</v>
      </c>
      <c r="D548" s="359" t="s">
        <v>166</v>
      </c>
      <c r="E548" s="356" t="str">
        <f>IF(D548=$D$740,$E$740,IF(D548=$D$741,$E$741,IF(D548=$D$742,$E$742,IF(D548=$D$743,$E$743,IF(D548=$D$744,$E$744,IF(D548=$D$745,$E$745,IF(D548=$D$746,$E$746,IF(D548=$D$747,$E$747,IF(D548=$D$748,$E$748,IF(D548=$D$749,$E$749,IF(D548=VICERRECTORÍA_ACADÉMICA_,$BF$740,IF(D548=_VICERRECTORÍA_INVESTIGACIONES_INNOVACIÓN_Y_EXTENSIÓN_,$BF$741,IF(D548=PLANEACIÓN_,$BF$742,IF(D548=VICERRECTORÍA_ADMINISTRATIVA_FINANCIERA_,$BF$743,IF(D548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8" s="364" t="s">
        <v>276</v>
      </c>
      <c r="G548" s="275" t="s">
        <v>271</v>
      </c>
      <c r="H548" s="275" t="s">
        <v>37</v>
      </c>
      <c r="I548" s="162" t="s">
        <v>2533</v>
      </c>
      <c r="J548" s="364" t="s">
        <v>110</v>
      </c>
      <c r="K548" s="364" t="s">
        <v>2534</v>
      </c>
      <c r="L548" s="364" t="s">
        <v>2535</v>
      </c>
      <c r="M548" s="364" t="s">
        <v>2536</v>
      </c>
      <c r="N548" s="364" t="s">
        <v>149</v>
      </c>
      <c r="O548" s="365">
        <f>IF(N548="ALTA",5,IF(N548="MEDIO ALTA",4,IF(N548="MEDIA",3,IF(N548="MEDIO BAJA",2,IF(N548="BAJA",1,0)))))</f>
        <v>5</v>
      </c>
      <c r="P548" s="364" t="s">
        <v>142</v>
      </c>
      <c r="Q548" s="365">
        <f>IF(P548="ALTO",5,IF(P548="MEDIO ALTO",4,IF(P548="MEDIO",3,IF(P548="MEDIO BAJO",2,IF(P548="BAJO",1,0)))))</f>
        <v>1</v>
      </c>
      <c r="R548" s="365">
        <f>Q548*O548</f>
        <v>5</v>
      </c>
      <c r="S548" s="162" t="s">
        <v>288</v>
      </c>
      <c r="T548" s="334">
        <f t="shared" si="2205"/>
        <v>5</v>
      </c>
      <c r="U548" s="356">
        <f t="shared" si="2168"/>
        <v>5</v>
      </c>
      <c r="V548" s="356">
        <f t="shared" ref="V548" si="2297">U548*0.6</f>
        <v>3</v>
      </c>
      <c r="W548" s="275"/>
      <c r="X548" s="364">
        <f>IF(S548="No_existen",5*$X$10,Y548*$X$10)</f>
        <v>0.25</v>
      </c>
      <c r="Y548" s="368">
        <f t="shared" ref="Y548" si="2298">ROUND(AVERAGEIF(Z548:Z550,"&gt;0"),0)</f>
        <v>5</v>
      </c>
      <c r="Z548" s="335">
        <f t="shared" si="2208"/>
        <v>5</v>
      </c>
      <c r="AA548" s="275"/>
      <c r="AB548" s="275"/>
      <c r="AC548" s="368">
        <f t="shared" si="2288"/>
        <v>0.75</v>
      </c>
      <c r="AD548" s="356">
        <f t="shared" ref="AD548" si="2299">ROUND(AVERAGEIF(AE548:AE550,"&gt;0"),0)</f>
        <v>5</v>
      </c>
      <c r="AE548" s="336">
        <f t="shared" si="2210"/>
        <v>5</v>
      </c>
      <c r="AF548" s="275"/>
      <c r="AG548" s="275"/>
      <c r="AH548" s="368">
        <f t="shared" ref="AH548" si="2300">IF(S548="No_existen",5*$AH$10,AI548*$AH$10)</f>
        <v>0.5</v>
      </c>
      <c r="AI548" s="356">
        <f t="shared" ref="AI548" si="2301">ROUND(AVERAGEIF(AJ548:AJ550,"&gt;0"),0)</f>
        <v>5</v>
      </c>
      <c r="AJ548" s="336">
        <f t="shared" si="2213"/>
        <v>5</v>
      </c>
      <c r="AK548" s="275"/>
      <c r="AL548" s="275"/>
      <c r="AM548" s="368">
        <f t="shared" ref="AM548" si="2302">IF(S548="No_existen",5*$AM$10,AN548*$AM$10)</f>
        <v>0.5</v>
      </c>
      <c r="AN548" s="356">
        <f t="shared" ref="AN548" si="2303">ROUND(AVERAGEIF(AO548:AO550,"&gt;0"),0)</f>
        <v>5</v>
      </c>
      <c r="AO548" s="336">
        <f t="shared" si="2216"/>
        <v>5</v>
      </c>
      <c r="AP548" s="275"/>
      <c r="AQ548" s="356">
        <f t="shared" si="2103"/>
        <v>5</v>
      </c>
      <c r="AR548" s="356" t="str">
        <f t="shared" ref="AR548" si="2304">IF(AQ548&lt;1.5,"FUERTE",IF(AND(AQ548&gt;=1.5,AQ548&lt;2.5),"ACEPTABLE",IF(AQ548&gt;=5,"INEXISTENTE","DÉBIL")))</f>
        <v>INEXISTENTE</v>
      </c>
      <c r="AS548" s="357">
        <f t="shared" ref="AS548" si="2305">IF(R548=0,0,ROUND((R548*AQ548),0))</f>
        <v>25</v>
      </c>
      <c r="AT548" s="358" t="str">
        <f t="shared" ref="AT548" si="2306">IF(AS548&gt;=36,"GRAVE", IF(AS548&lt;=10, "LEVE", "MODERADO"))</f>
        <v>MODERADO</v>
      </c>
      <c r="AU548" s="366" t="s">
        <v>2537</v>
      </c>
      <c r="AV548" s="367" t="s">
        <v>2538</v>
      </c>
      <c r="AW548" s="275"/>
      <c r="AX548" s="275"/>
      <c r="AY548" s="159"/>
      <c r="AZ548" s="159"/>
      <c r="BA548" s="344"/>
      <c r="XAO548" s="314"/>
      <c r="XAP548" s="314"/>
      <c r="XAQ548" s="263"/>
      <c r="XAR548" s="312"/>
      <c r="XAS548" s="263"/>
      <c r="XAT548" s="314"/>
      <c r="XAU548" s="314"/>
      <c r="XAV548" s="314"/>
      <c r="XAW548" s="315"/>
      <c r="XAX548" s="314"/>
      <c r="XAY548" s="314"/>
      <c r="XAZ548" s="314"/>
      <c r="XBA548" s="314"/>
      <c r="XBB548" s="314"/>
      <c r="XBC548" s="314"/>
      <c r="XBD548" s="281"/>
      <c r="XBE548" s="316"/>
      <c r="XBF548" s="317"/>
      <c r="XBG548" s="314"/>
      <c r="XBH548" s="314"/>
      <c r="XBI548" s="314"/>
      <c r="XBJ548" s="314"/>
      <c r="XBK548" s="263"/>
      <c r="XBL548" s="312"/>
      <c r="XBM548" s="263"/>
      <c r="XBN548" s="314"/>
      <c r="XBO548" s="314"/>
      <c r="XBP548" s="314"/>
      <c r="XBQ548" s="315"/>
      <c r="XBR548" s="314"/>
      <c r="XBS548" s="314"/>
      <c r="XBT548" s="314"/>
      <c r="XBU548" s="314"/>
      <c r="XBV548" s="314"/>
      <c r="XBW548" s="281"/>
      <c r="XBX548" s="317"/>
      <c r="XBY548" s="314"/>
      <c r="XBZ548" s="314"/>
      <c r="XCA548" s="318"/>
      <c r="XCB548" s="312"/>
      <c r="XCC548" s="314"/>
      <c r="XCD548" s="314"/>
      <c r="XCE548" s="263"/>
      <c r="XCF548" s="312"/>
      <c r="XCG548" s="263"/>
      <c r="XCH548" s="314"/>
      <c r="XCI548" s="314"/>
      <c r="XCJ548" s="314"/>
      <c r="XCK548" s="315"/>
      <c r="XCL548" s="314"/>
      <c r="XCM548" s="314"/>
      <c r="XCN548" s="314"/>
      <c r="XCO548" s="314"/>
      <c r="XCP548" s="314"/>
      <c r="XCQ548" s="317"/>
      <c r="XCR548" s="314"/>
      <c r="XCS548" s="318"/>
      <c r="XCT548" s="286"/>
      <c r="XCW548" s="314"/>
      <c r="XCX548" s="314"/>
      <c r="XCY548" s="263"/>
      <c r="XCZ548" s="312"/>
      <c r="XDA548" s="263"/>
      <c r="XDB548" s="314"/>
      <c r="XDC548" s="314"/>
      <c r="XDD548" s="314"/>
      <c r="XDE548" s="315"/>
      <c r="XDF548" s="314"/>
      <c r="XDG548" s="314"/>
      <c r="XDH548" s="314"/>
      <c r="XDI548" s="314"/>
      <c r="XDJ548" s="314"/>
      <c r="XDK548" s="314"/>
      <c r="XDL548" s="286"/>
      <c r="XDQ548" s="314"/>
      <c r="XDR548" s="314"/>
      <c r="XDS548" s="263"/>
      <c r="XDT548" s="312"/>
      <c r="XDU548" s="263"/>
      <c r="XDV548" s="314"/>
      <c r="XDW548" s="314"/>
      <c r="XDX548" s="314"/>
      <c r="XDY548" s="315"/>
      <c r="XDZ548" s="314"/>
      <c r="XEA548" s="314"/>
      <c r="XEB548" s="314"/>
      <c r="XEC548" s="314"/>
      <c r="XED548" s="314"/>
      <c r="XEE548" s="286"/>
      <c r="XEK548" s="314"/>
      <c r="XEL548" s="314"/>
      <c r="XEM548" s="263"/>
      <c r="XEN548" s="312"/>
      <c r="XEO548" s="263"/>
      <c r="XEP548" s="314"/>
      <c r="XEQ548" s="314"/>
      <c r="XER548" s="314"/>
      <c r="XES548" s="315"/>
      <c r="XET548" s="314"/>
      <c r="XEU548" s="314"/>
      <c r="XEV548" s="314"/>
      <c r="XEW548" s="314"/>
      <c r="XEX548" s="314"/>
    </row>
    <row r="549" spans="1:53 16265:16378" ht="40.5" hidden="1" customHeight="1" x14ac:dyDescent="0.2">
      <c r="A549" s="362"/>
      <c r="B549" s="363"/>
      <c r="C549" s="356"/>
      <c r="D549" s="359"/>
      <c r="E549" s="356"/>
      <c r="F549" s="364"/>
      <c r="G549" s="275" t="s">
        <v>271</v>
      </c>
      <c r="H549" s="275" t="s">
        <v>37</v>
      </c>
      <c r="I549" s="162" t="s">
        <v>2539</v>
      </c>
      <c r="J549" s="364"/>
      <c r="K549" s="364"/>
      <c r="L549" s="364"/>
      <c r="M549" s="364"/>
      <c r="N549" s="364"/>
      <c r="O549" s="365"/>
      <c r="P549" s="364"/>
      <c r="Q549" s="365"/>
      <c r="R549" s="365"/>
      <c r="S549" s="162" t="s">
        <v>288</v>
      </c>
      <c r="T549" s="334">
        <f t="shared" si="2205"/>
        <v>5</v>
      </c>
      <c r="U549" s="356"/>
      <c r="V549" s="356"/>
      <c r="W549" s="275"/>
      <c r="X549" s="364"/>
      <c r="Y549" s="368"/>
      <c r="Z549" s="335">
        <f t="shared" si="2208"/>
        <v>5</v>
      </c>
      <c r="AA549" s="275"/>
      <c r="AB549" s="275"/>
      <c r="AC549" s="368"/>
      <c r="AD549" s="356"/>
      <c r="AE549" s="336">
        <f t="shared" si="2210"/>
        <v>5</v>
      </c>
      <c r="AF549" s="275"/>
      <c r="AG549" s="275"/>
      <c r="AH549" s="368"/>
      <c r="AI549" s="356"/>
      <c r="AJ549" s="336">
        <f t="shared" si="2213"/>
        <v>5</v>
      </c>
      <c r="AK549" s="275"/>
      <c r="AL549" s="275"/>
      <c r="AM549" s="368"/>
      <c r="AN549" s="356"/>
      <c r="AO549" s="336">
        <f t="shared" si="2216"/>
        <v>5</v>
      </c>
      <c r="AP549" s="275"/>
      <c r="AQ549" s="356"/>
      <c r="AR549" s="356"/>
      <c r="AS549" s="357"/>
      <c r="AT549" s="358"/>
      <c r="AU549" s="366"/>
      <c r="AV549" s="366"/>
      <c r="AW549" s="275"/>
      <c r="AX549" s="275"/>
      <c r="AY549" s="159"/>
      <c r="AZ549" s="159"/>
      <c r="BA549" s="344"/>
      <c r="XAO549" s="314"/>
      <c r="XAP549" s="314"/>
      <c r="XAQ549" s="263"/>
      <c r="XAR549" s="312"/>
      <c r="XAS549" s="263"/>
      <c r="XAT549" s="314"/>
      <c r="XAU549" s="314"/>
      <c r="XAV549" s="314"/>
      <c r="XAW549" s="315"/>
      <c r="XAX549" s="314"/>
      <c r="XAY549" s="314"/>
      <c r="XAZ549" s="314"/>
      <c r="XBA549" s="314"/>
      <c r="XBB549" s="314"/>
      <c r="XBC549" s="314"/>
      <c r="XBD549" s="281"/>
      <c r="XBE549" s="316"/>
      <c r="XBF549" s="317"/>
      <c r="XBG549" s="314"/>
      <c r="XBH549" s="314"/>
      <c r="XBI549" s="314"/>
      <c r="XBJ549" s="314"/>
      <c r="XBK549" s="263"/>
      <c r="XBL549" s="312"/>
      <c r="XBM549" s="263"/>
      <c r="XBN549" s="314"/>
      <c r="XBO549" s="314"/>
      <c r="XBP549" s="314"/>
      <c r="XBQ549" s="315"/>
      <c r="XBR549" s="314"/>
      <c r="XBS549" s="314"/>
      <c r="XBT549" s="314"/>
      <c r="XBU549" s="314"/>
      <c r="XBV549" s="314"/>
      <c r="XBW549" s="281"/>
      <c r="XBX549" s="317"/>
      <c r="XBY549" s="314"/>
      <c r="XBZ549" s="314"/>
      <c r="XCA549" s="318"/>
      <c r="XCB549" s="312"/>
      <c r="XCC549" s="314"/>
      <c r="XCD549" s="314"/>
      <c r="XCE549" s="263"/>
      <c r="XCF549" s="312"/>
      <c r="XCG549" s="263"/>
      <c r="XCH549" s="314"/>
      <c r="XCI549" s="314"/>
      <c r="XCJ549" s="314"/>
      <c r="XCK549" s="315"/>
      <c r="XCL549" s="314"/>
      <c r="XCM549" s="314"/>
      <c r="XCN549" s="314"/>
      <c r="XCO549" s="314"/>
      <c r="XCP549" s="314"/>
      <c r="XCQ549" s="317"/>
      <c r="XCR549" s="314"/>
      <c r="XCS549" s="318"/>
      <c r="XCT549" s="286"/>
      <c r="XCW549" s="314"/>
      <c r="XCX549" s="314"/>
      <c r="XCY549" s="263"/>
      <c r="XCZ549" s="312"/>
      <c r="XDA549" s="263"/>
      <c r="XDB549" s="314"/>
      <c r="XDC549" s="314"/>
      <c r="XDD549" s="314"/>
      <c r="XDE549" s="315"/>
      <c r="XDF549" s="314"/>
      <c r="XDG549" s="314"/>
      <c r="XDH549" s="314"/>
      <c r="XDI549" s="314"/>
      <c r="XDJ549" s="314"/>
      <c r="XDK549" s="314"/>
      <c r="XDL549" s="286"/>
      <c r="XDQ549" s="314"/>
      <c r="XDR549" s="314"/>
      <c r="XDS549" s="263"/>
      <c r="XDT549" s="312"/>
      <c r="XDU549" s="263"/>
      <c r="XDV549" s="314"/>
      <c r="XDW549" s="314"/>
      <c r="XDX549" s="314"/>
      <c r="XDY549" s="315"/>
      <c r="XDZ549" s="314"/>
      <c r="XEA549" s="314"/>
      <c r="XEB549" s="314"/>
      <c r="XEC549" s="314"/>
      <c r="XED549" s="314"/>
      <c r="XEE549" s="286"/>
      <c r="XEK549" s="314"/>
      <c r="XEL549" s="314"/>
      <c r="XEM549" s="263"/>
      <c r="XEN549" s="312"/>
      <c r="XEO549" s="263"/>
      <c r="XEP549" s="314"/>
      <c r="XEQ549" s="314"/>
      <c r="XER549" s="314"/>
      <c r="XES549" s="315"/>
      <c r="XET549" s="314"/>
      <c r="XEU549" s="314"/>
      <c r="XEV549" s="314"/>
      <c r="XEW549" s="314"/>
      <c r="XEX549" s="314"/>
    </row>
    <row r="550" spans="1:53 16265:16378" ht="40.5" hidden="1" customHeight="1" x14ac:dyDescent="0.2">
      <c r="A550" s="362"/>
      <c r="B550" s="363"/>
      <c r="C550" s="356"/>
      <c r="D550" s="359"/>
      <c r="E550" s="356"/>
      <c r="F550" s="364"/>
      <c r="G550" s="275" t="s">
        <v>271</v>
      </c>
      <c r="H550" s="275" t="s">
        <v>37</v>
      </c>
      <c r="I550" s="162" t="s">
        <v>2540</v>
      </c>
      <c r="J550" s="364"/>
      <c r="K550" s="364"/>
      <c r="L550" s="364"/>
      <c r="M550" s="364"/>
      <c r="N550" s="364"/>
      <c r="O550" s="365"/>
      <c r="P550" s="364"/>
      <c r="Q550" s="365"/>
      <c r="R550" s="365"/>
      <c r="S550" s="162" t="s">
        <v>288</v>
      </c>
      <c r="T550" s="334">
        <f t="shared" si="2205"/>
        <v>5</v>
      </c>
      <c r="U550" s="356"/>
      <c r="V550" s="356"/>
      <c r="W550" s="275"/>
      <c r="X550" s="364"/>
      <c r="Y550" s="368"/>
      <c r="Z550" s="335">
        <f t="shared" si="2208"/>
        <v>5</v>
      </c>
      <c r="AA550" s="275"/>
      <c r="AB550" s="275"/>
      <c r="AC550" s="368"/>
      <c r="AD550" s="356"/>
      <c r="AE550" s="336">
        <f t="shared" si="2210"/>
        <v>5</v>
      </c>
      <c r="AF550" s="275"/>
      <c r="AG550" s="275"/>
      <c r="AH550" s="368"/>
      <c r="AI550" s="356"/>
      <c r="AJ550" s="336">
        <f t="shared" si="2213"/>
        <v>5</v>
      </c>
      <c r="AK550" s="275"/>
      <c r="AL550" s="275"/>
      <c r="AM550" s="368"/>
      <c r="AN550" s="356"/>
      <c r="AO550" s="336">
        <f t="shared" si="2216"/>
        <v>5</v>
      </c>
      <c r="AP550" s="275"/>
      <c r="AQ550" s="356"/>
      <c r="AR550" s="356"/>
      <c r="AS550" s="357"/>
      <c r="AT550" s="358"/>
      <c r="AU550" s="366"/>
      <c r="AV550" s="366"/>
      <c r="AW550" s="275"/>
      <c r="AX550" s="275"/>
      <c r="AY550" s="159"/>
      <c r="AZ550" s="159"/>
      <c r="BA550" s="344"/>
      <c r="XAO550" s="314"/>
      <c r="XAP550" s="314"/>
      <c r="XAQ550" s="263"/>
      <c r="XAR550" s="312"/>
      <c r="XAS550" s="263"/>
      <c r="XAT550" s="314"/>
      <c r="XAU550" s="314"/>
      <c r="XAV550" s="314"/>
      <c r="XAW550" s="315"/>
      <c r="XAX550" s="314"/>
      <c r="XAY550" s="314"/>
      <c r="XAZ550" s="314"/>
      <c r="XBA550" s="314"/>
      <c r="XBB550" s="314"/>
      <c r="XBC550" s="314"/>
      <c r="XBD550" s="281"/>
      <c r="XBE550" s="316"/>
      <c r="XBF550" s="317"/>
      <c r="XBG550" s="314"/>
      <c r="XBH550" s="314"/>
      <c r="XBI550" s="314"/>
      <c r="XBJ550" s="314"/>
      <c r="XBK550" s="263"/>
      <c r="XBL550" s="312"/>
      <c r="XBM550" s="263"/>
      <c r="XBN550" s="314"/>
      <c r="XBO550" s="314"/>
      <c r="XBP550" s="314"/>
      <c r="XBQ550" s="315"/>
      <c r="XBR550" s="314"/>
      <c r="XBS550" s="314"/>
      <c r="XBT550" s="314"/>
      <c r="XBU550" s="314"/>
      <c r="XBV550" s="314"/>
      <c r="XBW550" s="281"/>
      <c r="XBX550" s="317"/>
      <c r="XBY550" s="314"/>
      <c r="XBZ550" s="314"/>
      <c r="XCA550" s="318"/>
      <c r="XCB550" s="312"/>
      <c r="XCC550" s="314"/>
      <c r="XCD550" s="314"/>
      <c r="XCE550" s="263"/>
      <c r="XCF550" s="312"/>
      <c r="XCG550" s="263"/>
      <c r="XCH550" s="314"/>
      <c r="XCI550" s="314"/>
      <c r="XCJ550" s="314"/>
      <c r="XCK550" s="315"/>
      <c r="XCL550" s="314"/>
      <c r="XCM550" s="314"/>
      <c r="XCN550" s="314"/>
      <c r="XCO550" s="314"/>
      <c r="XCP550" s="314"/>
      <c r="XCQ550" s="317"/>
      <c r="XCR550" s="314"/>
      <c r="XCS550" s="318"/>
      <c r="XCT550" s="286"/>
      <c r="XCW550" s="314"/>
      <c r="XCX550" s="314"/>
      <c r="XCY550" s="263"/>
      <c r="XCZ550" s="312"/>
      <c r="XDA550" s="263"/>
      <c r="XDB550" s="314"/>
      <c r="XDC550" s="314"/>
      <c r="XDD550" s="314"/>
      <c r="XDE550" s="315"/>
      <c r="XDF550" s="314"/>
      <c r="XDG550" s="314"/>
      <c r="XDH550" s="314"/>
      <c r="XDI550" s="314"/>
      <c r="XDJ550" s="314"/>
      <c r="XDK550" s="314"/>
      <c r="XDL550" s="286"/>
      <c r="XDQ550" s="314"/>
      <c r="XDR550" s="314"/>
      <c r="XDS550" s="263"/>
      <c r="XDT550" s="312"/>
      <c r="XDU550" s="263"/>
      <c r="XDV550" s="314"/>
      <c r="XDW550" s="314"/>
      <c r="XDX550" s="314"/>
      <c r="XDY550" s="315"/>
      <c r="XDZ550" s="314"/>
      <c r="XEA550" s="314"/>
      <c r="XEB550" s="314"/>
      <c r="XEC550" s="314"/>
      <c r="XED550" s="314"/>
      <c r="XEE550" s="286"/>
      <c r="XEK550" s="314"/>
      <c r="XEL550" s="314"/>
      <c r="XEM550" s="263"/>
      <c r="XEN550" s="312"/>
      <c r="XEO550" s="263"/>
      <c r="XEP550" s="314"/>
      <c r="XEQ550" s="314"/>
      <c r="XER550" s="314"/>
      <c r="XES550" s="315"/>
      <c r="XET550" s="314"/>
      <c r="XEU550" s="314"/>
      <c r="XEV550" s="314"/>
      <c r="XEW550" s="314"/>
      <c r="XEX550" s="314"/>
    </row>
    <row r="551" spans="1:53 16265:16378" ht="40.5" customHeight="1" x14ac:dyDescent="0.2">
      <c r="A551" s="362">
        <v>181</v>
      </c>
      <c r="B551" s="363" t="s">
        <v>187</v>
      </c>
      <c r="C551" s="356" t="str">
        <f t="shared" ref="C551:C605" si="2307">+VLOOKUP(B551,$A$770:$B$812,2,0)</f>
        <v>ORLANDO CAÑAS MORENO</v>
      </c>
      <c r="D551" s="359" t="s">
        <v>166</v>
      </c>
      <c r="E551" s="356" t="str">
        <f>IF(D551=$D$740,$E$740,IF(D551=$D$741,$E$741,IF(D551=$D$742,$E$742,IF(D551=$D$743,$E$743,IF(D551=$D$744,$E$744,IF(D551=$D$745,$E$745,IF(D551=$D$746,$E$746,IF(D551=$D$747,$E$747,IF(D551=$D$748,$E$748,IF(D551=$D$749,$E$749,IF(D551=VICERRECTORÍA_ACADÉMICA_,$BF$740,IF(D551=_VICERRECTORÍA_INVESTIGACIONES_INNOVACIÓN_Y_EXTENSIÓN_,$BF$741,IF(D551=PLANEACIÓN_,$BF$742,IF(D551=VICERRECTORÍA_ADMINISTRATIVA_FINANCIERA_,$BF$743,IF(D551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51" s="364" t="s">
        <v>276</v>
      </c>
      <c r="G551" s="275" t="s">
        <v>271</v>
      </c>
      <c r="H551" s="275" t="s">
        <v>38</v>
      </c>
      <c r="I551" s="162" t="s">
        <v>2541</v>
      </c>
      <c r="J551" s="364" t="s">
        <v>106</v>
      </c>
      <c r="K551" s="364" t="s">
        <v>2542</v>
      </c>
      <c r="L551" s="364" t="s">
        <v>2543</v>
      </c>
      <c r="M551" s="364" t="s">
        <v>2544</v>
      </c>
      <c r="N551" s="364" t="s">
        <v>128</v>
      </c>
      <c r="O551" s="365">
        <f t="shared" ref="O551" si="2308">IF(N551="ALTA",5,IF(N551="MEDIO ALTA",4,IF(N551="MEDIA",3,IF(N551="MEDIO BAJA",2,IF(N551="BAJA",1,0)))))</f>
        <v>1</v>
      </c>
      <c r="P551" s="364" t="s">
        <v>145</v>
      </c>
      <c r="Q551" s="365">
        <f t="shared" ref="Q551" si="2309">IF(P551="ALTO",5,IF(P551="MEDIO ALTO",4,IF(P551="MEDIO",3,IF(P551="MEDIO BAJO",2,IF(P551="BAJO",1,0)))))</f>
        <v>2</v>
      </c>
      <c r="R551" s="365">
        <f>Q551*O551</f>
        <v>2</v>
      </c>
      <c r="S551" s="162" t="s">
        <v>327</v>
      </c>
      <c r="T551" s="334">
        <f t="shared" si="2205"/>
        <v>1</v>
      </c>
      <c r="U551" s="356">
        <f t="shared" si="2168"/>
        <v>1</v>
      </c>
      <c r="V551" s="356">
        <f t="shared" ref="V551" si="2310">U551*0.6</f>
        <v>0.6</v>
      </c>
      <c r="W551" s="275" t="s">
        <v>2545</v>
      </c>
      <c r="X551" s="364">
        <f>IF(S551="No_existen",5*$X$10,Y551*$X$10)</f>
        <v>0.2</v>
      </c>
      <c r="Y551" s="368">
        <f t="shared" ref="Y551" si="2311">ROUND(AVERAGEIF(Z551:Z553,"&gt;0"),0)</f>
        <v>4</v>
      </c>
      <c r="Z551" s="335">
        <f t="shared" si="2208"/>
        <v>4</v>
      </c>
      <c r="AA551" s="275" t="s">
        <v>330</v>
      </c>
      <c r="AB551" s="275"/>
      <c r="AC551" s="368">
        <f t="shared" si="2288"/>
        <v>0.15</v>
      </c>
      <c r="AD551" s="356">
        <f t="shared" ref="AD551" si="2312">ROUND(AVERAGEIF(AE551:AE553,"&gt;0"),0)</f>
        <v>1</v>
      </c>
      <c r="AE551" s="336">
        <f t="shared" si="2210"/>
        <v>1</v>
      </c>
      <c r="AF551" s="275" t="s">
        <v>307</v>
      </c>
      <c r="AG551" s="275" t="s">
        <v>2546</v>
      </c>
      <c r="AH551" s="368">
        <f t="shared" ref="AH551" si="2313">IF(S551="No_existen",5*$AH$10,AI551*$AH$10)</f>
        <v>0.1</v>
      </c>
      <c r="AI551" s="356">
        <f t="shared" ref="AI551" si="2314">ROUND(AVERAGEIF(AJ551:AJ553,"&gt;0"),0)</f>
        <v>1</v>
      </c>
      <c r="AJ551" s="336">
        <f t="shared" si="2213"/>
        <v>1</v>
      </c>
      <c r="AK551" s="275" t="s">
        <v>304</v>
      </c>
      <c r="AL551" s="275" t="s">
        <v>317</v>
      </c>
      <c r="AM551" s="368">
        <f t="shared" ref="AM551" si="2315">IF(S551="No_existen",5*$AM$10,AN551*$AM$10)</f>
        <v>0.30000000000000004</v>
      </c>
      <c r="AN551" s="356">
        <f t="shared" ref="AN551" si="2316">ROUND(AVERAGEIF(AO551:AO553,"&gt;0"),0)</f>
        <v>3</v>
      </c>
      <c r="AO551" s="336">
        <f t="shared" si="2216"/>
        <v>4</v>
      </c>
      <c r="AP551" s="275" t="s">
        <v>593</v>
      </c>
      <c r="AQ551" s="356">
        <f t="shared" si="2103"/>
        <v>2</v>
      </c>
      <c r="AR551" s="356" t="str">
        <f t="shared" ref="AR551" si="2317">IF(AQ551&lt;1.5,"FUERTE",IF(AND(AQ551&gt;=1.5,AQ551&lt;2.5),"ACEPTABLE",IF(AQ551&gt;=5,"INEXISTENTE","DÉBIL")))</f>
        <v>ACEPTABLE</v>
      </c>
      <c r="AS551" s="357">
        <f t="shared" ref="AS551" si="2318">IF(R551=0,0,ROUND((R551*AQ551),0))</f>
        <v>4</v>
      </c>
      <c r="AT551" s="358" t="str">
        <f t="shared" ref="AT551" si="2319">IF(AS551&gt;=36,"GRAVE", IF(AS551&lt;=10, "LEVE", "MODERADO"))</f>
        <v>LEVE</v>
      </c>
      <c r="AU551" s="366" t="s">
        <v>2547</v>
      </c>
      <c r="AV551" s="366" t="s">
        <v>2548</v>
      </c>
      <c r="AW551" s="275" t="s">
        <v>90</v>
      </c>
      <c r="AX551" s="275"/>
      <c r="AY551" s="159"/>
      <c r="AZ551" s="159"/>
      <c r="BA551" s="344"/>
      <c r="XAO551" s="314"/>
      <c r="XAP551" s="314"/>
      <c r="XAQ551" s="263"/>
      <c r="XAR551" s="312"/>
      <c r="XAS551" s="263"/>
      <c r="XAT551" s="314"/>
      <c r="XAU551" s="314"/>
      <c r="XAV551" s="314"/>
      <c r="XAW551" s="315"/>
      <c r="XAX551" s="314"/>
      <c r="XAY551" s="314"/>
      <c r="XAZ551" s="314"/>
      <c r="XBA551" s="314"/>
      <c r="XBB551" s="314"/>
      <c r="XBC551" s="314"/>
      <c r="XBD551" s="281"/>
      <c r="XBE551" s="316"/>
      <c r="XBF551" s="317"/>
      <c r="XBG551" s="314"/>
      <c r="XBH551" s="314"/>
      <c r="XBI551" s="314"/>
      <c r="XBJ551" s="314"/>
      <c r="XBK551" s="263"/>
      <c r="XBL551" s="312"/>
      <c r="XBM551" s="263"/>
      <c r="XBN551" s="314"/>
      <c r="XBO551" s="314"/>
      <c r="XBP551" s="314"/>
      <c r="XBQ551" s="315"/>
      <c r="XBR551" s="314"/>
      <c r="XBS551" s="314"/>
      <c r="XBT551" s="314"/>
      <c r="XBU551" s="314"/>
      <c r="XBV551" s="314"/>
      <c r="XBW551" s="281"/>
      <c r="XBX551" s="317"/>
      <c r="XBY551" s="314"/>
      <c r="XBZ551" s="314"/>
      <c r="XCA551" s="318"/>
      <c r="XCB551" s="312"/>
      <c r="XCC551" s="314"/>
      <c r="XCD551" s="314"/>
      <c r="XCE551" s="263"/>
      <c r="XCF551" s="312"/>
      <c r="XCG551" s="263"/>
      <c r="XCH551" s="314"/>
      <c r="XCI551" s="314"/>
      <c r="XCJ551" s="314"/>
      <c r="XCK551" s="315"/>
      <c r="XCL551" s="314"/>
      <c r="XCM551" s="314"/>
      <c r="XCN551" s="314"/>
      <c r="XCO551" s="314"/>
      <c r="XCP551" s="314"/>
      <c r="XCQ551" s="317"/>
      <c r="XCR551" s="314"/>
      <c r="XCS551" s="318"/>
      <c r="XCT551" s="286"/>
      <c r="XCW551" s="314"/>
      <c r="XCX551" s="314"/>
      <c r="XCY551" s="263"/>
      <c r="XCZ551" s="312"/>
      <c r="XDA551" s="263"/>
      <c r="XDB551" s="314"/>
      <c r="XDC551" s="314"/>
      <c r="XDD551" s="314"/>
      <c r="XDE551" s="315"/>
      <c r="XDF551" s="314"/>
      <c r="XDG551" s="314"/>
      <c r="XDH551" s="314"/>
      <c r="XDI551" s="314"/>
      <c r="XDJ551" s="314"/>
      <c r="XDK551" s="314"/>
      <c r="XDL551" s="286"/>
      <c r="XDQ551" s="314"/>
      <c r="XDR551" s="314"/>
      <c r="XDS551" s="263"/>
      <c r="XDT551" s="312"/>
      <c r="XDU551" s="263"/>
      <c r="XDV551" s="314"/>
      <c r="XDW551" s="314"/>
      <c r="XDX551" s="314"/>
      <c r="XDY551" s="315"/>
      <c r="XDZ551" s="314"/>
      <c r="XEA551" s="314"/>
      <c r="XEB551" s="314"/>
      <c r="XEC551" s="314"/>
      <c r="XED551" s="314"/>
      <c r="XEE551" s="286"/>
      <c r="XEK551" s="314"/>
      <c r="XEL551" s="314"/>
      <c r="XEM551" s="263"/>
      <c r="XEN551" s="312"/>
      <c r="XEO551" s="263"/>
      <c r="XEP551" s="314"/>
      <c r="XEQ551" s="314"/>
      <c r="XER551" s="314"/>
      <c r="XES551" s="315"/>
      <c r="XET551" s="314"/>
      <c r="XEU551" s="314"/>
      <c r="XEV551" s="314"/>
      <c r="XEW551" s="314"/>
      <c r="XEX551" s="314"/>
    </row>
    <row r="552" spans="1:53 16265:16378" ht="40.5" hidden="1" customHeight="1" x14ac:dyDescent="0.2">
      <c r="A552" s="362"/>
      <c r="B552" s="363"/>
      <c r="C552" s="356"/>
      <c r="D552" s="359"/>
      <c r="E552" s="356"/>
      <c r="F552" s="364"/>
      <c r="G552" s="275" t="s">
        <v>271</v>
      </c>
      <c r="H552" s="275" t="s">
        <v>38</v>
      </c>
      <c r="I552" s="162" t="s">
        <v>2549</v>
      </c>
      <c r="J552" s="364"/>
      <c r="K552" s="364"/>
      <c r="L552" s="364"/>
      <c r="M552" s="364"/>
      <c r="N552" s="364"/>
      <c r="O552" s="365"/>
      <c r="P552" s="364"/>
      <c r="Q552" s="365"/>
      <c r="R552" s="365"/>
      <c r="S552" s="162" t="s">
        <v>327</v>
      </c>
      <c r="T552" s="334">
        <f t="shared" si="2205"/>
        <v>1</v>
      </c>
      <c r="U552" s="356"/>
      <c r="V552" s="356"/>
      <c r="W552" s="275" t="s">
        <v>2550</v>
      </c>
      <c r="X552" s="364"/>
      <c r="Y552" s="368"/>
      <c r="Z552" s="335">
        <f t="shared" si="2208"/>
        <v>4</v>
      </c>
      <c r="AA552" s="275" t="s">
        <v>330</v>
      </c>
      <c r="AB552" s="275"/>
      <c r="AC552" s="368"/>
      <c r="AD552" s="356"/>
      <c r="AE552" s="336">
        <f t="shared" si="2210"/>
        <v>1</v>
      </c>
      <c r="AF552" s="275" t="s">
        <v>307</v>
      </c>
      <c r="AG552" s="275" t="s">
        <v>2546</v>
      </c>
      <c r="AH552" s="368"/>
      <c r="AI552" s="356"/>
      <c r="AJ552" s="336">
        <f t="shared" si="2213"/>
        <v>1</v>
      </c>
      <c r="AK552" s="275" t="s">
        <v>304</v>
      </c>
      <c r="AL552" s="275" t="s">
        <v>313</v>
      </c>
      <c r="AM552" s="368"/>
      <c r="AN552" s="356"/>
      <c r="AO552" s="336">
        <f t="shared" si="2216"/>
        <v>1</v>
      </c>
      <c r="AP552" s="275" t="s">
        <v>592</v>
      </c>
      <c r="AQ552" s="356"/>
      <c r="AR552" s="356"/>
      <c r="AS552" s="357"/>
      <c r="AT552" s="358"/>
      <c r="AU552" s="366"/>
      <c r="AV552" s="366"/>
      <c r="AW552" s="275" t="s">
        <v>90</v>
      </c>
      <c r="AX552" s="275"/>
      <c r="AY552" s="159"/>
      <c r="AZ552" s="159"/>
      <c r="BA552" s="344"/>
      <c r="XAO552" s="314"/>
      <c r="XAP552" s="314"/>
      <c r="XAQ552" s="263"/>
      <c r="XAR552" s="312"/>
      <c r="XAS552" s="263"/>
      <c r="XAT552" s="314"/>
      <c r="XAU552" s="314"/>
      <c r="XAV552" s="314"/>
      <c r="XAW552" s="315"/>
      <c r="XAX552" s="314"/>
      <c r="XAY552" s="314"/>
      <c r="XAZ552" s="314"/>
      <c r="XBA552" s="314"/>
      <c r="XBB552" s="314"/>
      <c r="XBC552" s="314"/>
      <c r="XBD552" s="281"/>
      <c r="XBE552" s="316"/>
      <c r="XBF552" s="317"/>
      <c r="XBG552" s="314"/>
      <c r="XBH552" s="314"/>
      <c r="XBI552" s="314"/>
      <c r="XBJ552" s="314"/>
      <c r="XBK552" s="263"/>
      <c r="XBL552" s="312"/>
      <c r="XBM552" s="263"/>
      <c r="XBN552" s="314"/>
      <c r="XBO552" s="314"/>
      <c r="XBP552" s="314"/>
      <c r="XBQ552" s="315"/>
      <c r="XBR552" s="314"/>
      <c r="XBS552" s="314"/>
      <c r="XBT552" s="314"/>
      <c r="XBU552" s="314"/>
      <c r="XBV552" s="314"/>
      <c r="XBW552" s="281"/>
      <c r="XBX552" s="317"/>
      <c r="XBY552" s="314"/>
      <c r="XBZ552" s="314"/>
      <c r="XCA552" s="318"/>
      <c r="XCB552" s="312"/>
      <c r="XCC552" s="314"/>
      <c r="XCD552" s="314"/>
      <c r="XCE552" s="263"/>
      <c r="XCF552" s="312"/>
      <c r="XCG552" s="263"/>
      <c r="XCH552" s="314"/>
      <c r="XCI552" s="314"/>
      <c r="XCJ552" s="314"/>
      <c r="XCK552" s="315"/>
      <c r="XCL552" s="314"/>
      <c r="XCM552" s="314"/>
      <c r="XCN552" s="314"/>
      <c r="XCO552" s="314"/>
      <c r="XCP552" s="314"/>
      <c r="XCQ552" s="317"/>
      <c r="XCR552" s="314"/>
      <c r="XCS552" s="318"/>
      <c r="XCT552" s="286"/>
      <c r="XCW552" s="314"/>
      <c r="XCX552" s="314"/>
      <c r="XCY552" s="263"/>
      <c r="XCZ552" s="312"/>
      <c r="XDA552" s="263"/>
      <c r="XDB552" s="314"/>
      <c r="XDC552" s="314"/>
      <c r="XDD552" s="314"/>
      <c r="XDE552" s="315"/>
      <c r="XDF552" s="314"/>
      <c r="XDG552" s="314"/>
      <c r="XDH552" s="314"/>
      <c r="XDI552" s="314"/>
      <c r="XDJ552" s="314"/>
      <c r="XDK552" s="314"/>
      <c r="XDL552" s="286"/>
      <c r="XDQ552" s="314"/>
      <c r="XDR552" s="314"/>
      <c r="XDS552" s="263"/>
      <c r="XDT552" s="312"/>
      <c r="XDU552" s="263"/>
      <c r="XDV552" s="314"/>
      <c r="XDW552" s="314"/>
      <c r="XDX552" s="314"/>
      <c r="XDY552" s="315"/>
      <c r="XDZ552" s="314"/>
      <c r="XEA552" s="314"/>
      <c r="XEB552" s="314"/>
      <c r="XEC552" s="314"/>
      <c r="XED552" s="314"/>
      <c r="XEE552" s="286"/>
      <c r="XEK552" s="314"/>
      <c r="XEL552" s="314"/>
      <c r="XEM552" s="263"/>
      <c r="XEN552" s="312"/>
      <c r="XEO552" s="263"/>
      <c r="XEP552" s="314"/>
      <c r="XEQ552" s="314"/>
      <c r="XER552" s="314"/>
      <c r="XES552" s="315"/>
      <c r="XET552" s="314"/>
      <c r="XEU552" s="314"/>
      <c r="XEV552" s="314"/>
      <c r="XEW552" s="314"/>
      <c r="XEX552" s="314"/>
    </row>
    <row r="553" spans="1:53 16265:16378" ht="40.5" hidden="1" customHeight="1" x14ac:dyDescent="0.2">
      <c r="A553" s="362"/>
      <c r="B553" s="363"/>
      <c r="C553" s="356"/>
      <c r="D553" s="359"/>
      <c r="E553" s="356"/>
      <c r="F553" s="364"/>
      <c r="G553" s="275" t="s">
        <v>272</v>
      </c>
      <c r="H553" s="275" t="s">
        <v>233</v>
      </c>
      <c r="I553" s="162" t="s">
        <v>2551</v>
      </c>
      <c r="J553" s="364"/>
      <c r="K553" s="364"/>
      <c r="L553" s="364"/>
      <c r="M553" s="364"/>
      <c r="N553" s="364"/>
      <c r="O553" s="365"/>
      <c r="P553" s="364"/>
      <c r="Q553" s="365"/>
      <c r="R553" s="365"/>
      <c r="S553" s="162" t="s">
        <v>327</v>
      </c>
      <c r="T553" s="334">
        <f t="shared" si="2205"/>
        <v>1</v>
      </c>
      <c r="U553" s="356"/>
      <c r="V553" s="356"/>
      <c r="W553" s="275" t="s">
        <v>2552</v>
      </c>
      <c r="X553" s="364"/>
      <c r="Y553" s="368"/>
      <c r="Z553" s="335">
        <f t="shared" si="2208"/>
        <v>4</v>
      </c>
      <c r="AA553" s="275" t="s">
        <v>330</v>
      </c>
      <c r="AB553" s="275"/>
      <c r="AC553" s="368"/>
      <c r="AD553" s="356"/>
      <c r="AE553" s="336">
        <f t="shared" si="2210"/>
        <v>1</v>
      </c>
      <c r="AF553" s="275" t="s">
        <v>307</v>
      </c>
      <c r="AG553" s="275" t="s">
        <v>2523</v>
      </c>
      <c r="AH553" s="368"/>
      <c r="AI553" s="356"/>
      <c r="AJ553" s="336">
        <f t="shared" si="2213"/>
        <v>1</v>
      </c>
      <c r="AK553" s="275" t="s">
        <v>304</v>
      </c>
      <c r="AL553" s="275" t="s">
        <v>315</v>
      </c>
      <c r="AM553" s="368"/>
      <c r="AN553" s="356"/>
      <c r="AO553" s="336">
        <f t="shared" si="2216"/>
        <v>4</v>
      </c>
      <c r="AP553" s="275" t="s">
        <v>593</v>
      </c>
      <c r="AQ553" s="356"/>
      <c r="AR553" s="356"/>
      <c r="AS553" s="357"/>
      <c r="AT553" s="358"/>
      <c r="AU553" s="366"/>
      <c r="AV553" s="366"/>
      <c r="AW553" s="275" t="s">
        <v>90</v>
      </c>
      <c r="AX553" s="275"/>
      <c r="AY553" s="159"/>
      <c r="AZ553" s="159"/>
      <c r="BA553" s="344"/>
      <c r="XAO553" s="314"/>
      <c r="XAP553" s="314"/>
      <c r="XAQ553" s="263"/>
      <c r="XAR553" s="312"/>
      <c r="XAS553" s="263"/>
      <c r="XAT553" s="314"/>
      <c r="XAU553" s="314"/>
      <c r="XAV553" s="314"/>
      <c r="XAW553" s="315"/>
      <c r="XAX553" s="314"/>
      <c r="XAY553" s="314"/>
      <c r="XAZ553" s="314"/>
      <c r="XBA553" s="314"/>
      <c r="XBB553" s="314"/>
      <c r="XBC553" s="314"/>
      <c r="XBD553" s="281"/>
      <c r="XBE553" s="316"/>
      <c r="XBF553" s="317"/>
      <c r="XBG553" s="314"/>
      <c r="XBH553" s="314"/>
      <c r="XBI553" s="314"/>
      <c r="XBJ553" s="314"/>
      <c r="XBK553" s="263"/>
      <c r="XBL553" s="312"/>
      <c r="XBM553" s="263"/>
      <c r="XBN553" s="314"/>
      <c r="XBO553" s="314"/>
      <c r="XBP553" s="314"/>
      <c r="XBQ553" s="315"/>
      <c r="XBR553" s="314"/>
      <c r="XBS553" s="314"/>
      <c r="XBT553" s="314"/>
      <c r="XBU553" s="314"/>
      <c r="XBV553" s="314"/>
      <c r="XBW553" s="281"/>
      <c r="XBX553" s="317"/>
      <c r="XBY553" s="314"/>
      <c r="XBZ553" s="314"/>
      <c r="XCA553" s="318"/>
      <c r="XCB553" s="312"/>
      <c r="XCC553" s="314"/>
      <c r="XCD553" s="314"/>
      <c r="XCE553" s="263"/>
      <c r="XCF553" s="312"/>
      <c r="XCG553" s="263"/>
      <c r="XCH553" s="314"/>
      <c r="XCI553" s="314"/>
      <c r="XCJ553" s="314"/>
      <c r="XCK553" s="315"/>
      <c r="XCL553" s="314"/>
      <c r="XCM553" s="314"/>
      <c r="XCN553" s="314"/>
      <c r="XCO553" s="314"/>
      <c r="XCP553" s="314"/>
      <c r="XCQ553" s="317"/>
      <c r="XCR553" s="314"/>
      <c r="XCS553" s="318"/>
      <c r="XCT553" s="286"/>
      <c r="XCW553" s="314"/>
      <c r="XCX553" s="314"/>
      <c r="XCY553" s="263"/>
      <c r="XCZ553" s="312"/>
      <c r="XDA553" s="263"/>
      <c r="XDB553" s="314"/>
      <c r="XDC553" s="314"/>
      <c r="XDD553" s="314"/>
      <c r="XDE553" s="315"/>
      <c r="XDF553" s="314"/>
      <c r="XDG553" s="314"/>
      <c r="XDH553" s="314"/>
      <c r="XDI553" s="314"/>
      <c r="XDJ553" s="314"/>
      <c r="XDK553" s="314"/>
      <c r="XDL553" s="286"/>
      <c r="XDQ553" s="314"/>
      <c r="XDR553" s="314"/>
      <c r="XDS553" s="263"/>
      <c r="XDT553" s="312"/>
      <c r="XDU553" s="263"/>
      <c r="XDV553" s="314"/>
      <c r="XDW553" s="314"/>
      <c r="XDX553" s="314"/>
      <c r="XDY553" s="315"/>
      <c r="XDZ553" s="314"/>
      <c r="XEA553" s="314"/>
      <c r="XEB553" s="314"/>
      <c r="XEC553" s="314"/>
      <c r="XED553" s="314"/>
      <c r="XEE553" s="286"/>
      <c r="XEK553" s="314"/>
      <c r="XEL553" s="314"/>
      <c r="XEM553" s="263"/>
      <c r="XEN553" s="312"/>
      <c r="XEO553" s="263"/>
      <c r="XEP553" s="314"/>
      <c r="XEQ553" s="314"/>
      <c r="XER553" s="314"/>
      <c r="XES553" s="315"/>
      <c r="XET553" s="314"/>
      <c r="XEU553" s="314"/>
      <c r="XEV553" s="314"/>
      <c r="XEW553" s="314"/>
      <c r="XEX553" s="314"/>
    </row>
    <row r="554" spans="1:53 16265:16378" ht="40.5" hidden="1" customHeight="1" x14ac:dyDescent="0.2">
      <c r="A554" s="362">
        <v>182</v>
      </c>
      <c r="B554" s="363" t="s">
        <v>185</v>
      </c>
      <c r="C554" s="356" t="str">
        <f t="shared" si="2307"/>
        <v>JHONNIERS GUERRERO ERAZO</v>
      </c>
      <c r="D554" s="359" t="s">
        <v>156</v>
      </c>
      <c r="E554" s="356" t="str">
        <f>IF(D554=$D$740,$E$740,IF(D554=$D$741,$E$741,IF(D554=$D$742,$E$742,IF(D554=$D$743,$E$743,IF(D554=$D$744,$E$744,IF(D554=$D$745,$E$745,IF(D554=$D$746,$E$746,IF(D554=$D$747,$E$747,IF(D554=$D$748,$E$748,IF(D554=$D$749,$E$749,IF(D554=VICERRECTORÍA_ACADÉMICA_,$BF$740,IF(D554=_VICERRECTORÍA_INVESTIGACIONES_INNOVACIÓN_Y_EXTENSIÓN_,$BF$741,IF(D554=PLANEACIÓN_,$BF$742,IF(D554=VICERRECTORÍA_ADMINISTRATIVA_FINANCIERA_,$BF$743,IF(D554=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4" s="364" t="s">
        <v>276</v>
      </c>
      <c r="G554" s="275" t="s">
        <v>272</v>
      </c>
      <c r="H554" s="275" t="s">
        <v>39</v>
      </c>
      <c r="I554" s="275" t="s">
        <v>2559</v>
      </c>
      <c r="J554" s="364" t="s">
        <v>108</v>
      </c>
      <c r="K554" s="364" t="s">
        <v>2560</v>
      </c>
      <c r="L554" s="364" t="s">
        <v>2561</v>
      </c>
      <c r="M554" s="364" t="s">
        <v>2562</v>
      </c>
      <c r="N554" s="364" t="s">
        <v>105</v>
      </c>
      <c r="O554" s="365">
        <f>IF(N554="ALTA",5,IF(N554="MEDIO ALTA",4,IF(N554="MEDIA",3,IF(N554="MEDIO BAJA",2,IF(N554="BAJA",1,0)))))</f>
        <v>3</v>
      </c>
      <c r="P554" s="364" t="s">
        <v>144</v>
      </c>
      <c r="Q554" s="365">
        <f>IF(P554="ALTO",5,IF(P554="MEDIO ALTO",4,IF(P554="MEDIO",3,IF(P554="MEDIO BAJO",2,IF(P554="BAJO",1,0)))))</f>
        <v>4</v>
      </c>
      <c r="R554" s="365">
        <f>Q554*O554</f>
        <v>12</v>
      </c>
      <c r="S554" s="162" t="s">
        <v>327</v>
      </c>
      <c r="T554" s="334">
        <f t="shared" si="2205"/>
        <v>1</v>
      </c>
      <c r="U554" s="356">
        <f t="shared" si="2168"/>
        <v>1</v>
      </c>
      <c r="V554" s="356">
        <f t="shared" ref="V554" si="2320">U554*0.6</f>
        <v>0.6</v>
      </c>
      <c r="W554" s="275" t="s">
        <v>2563</v>
      </c>
      <c r="X554" s="364">
        <f>IF(S554="No_existen",5*$X$10,Y554*$X$10)</f>
        <v>0.15000000000000002</v>
      </c>
      <c r="Y554" s="368">
        <f t="shared" ref="Y554" si="2321">ROUND(AVERAGEIF(Z554:Z556,"&gt;0"),0)</f>
        <v>3</v>
      </c>
      <c r="Z554" s="335">
        <f t="shared" si="2208"/>
        <v>2</v>
      </c>
      <c r="AA554" s="275" t="s">
        <v>331</v>
      </c>
      <c r="AB554" s="275"/>
      <c r="AC554" s="368">
        <f t="shared" si="2288"/>
        <v>0.15</v>
      </c>
      <c r="AD554" s="356">
        <f t="shared" ref="AD554:AD584" si="2322">ROUND(AVERAGEIF(AE554:AE556,"&gt;0"),0)</f>
        <v>1</v>
      </c>
      <c r="AE554" s="336">
        <f t="shared" si="2210"/>
        <v>1</v>
      </c>
      <c r="AF554" s="275" t="s">
        <v>307</v>
      </c>
      <c r="AG554" s="275" t="s">
        <v>2564</v>
      </c>
      <c r="AH554" s="368">
        <f t="shared" ref="AH554" si="2323">IF(S554="No_existen",5*$AH$10,AI554*$AH$10)</f>
        <v>0.1</v>
      </c>
      <c r="AI554" s="356">
        <f t="shared" ref="AI554" si="2324">ROUND(AVERAGEIF(AJ554:AJ556,"&gt;0"),0)</f>
        <v>1</v>
      </c>
      <c r="AJ554" s="336">
        <f t="shared" si="2213"/>
        <v>1</v>
      </c>
      <c r="AK554" s="275" t="s">
        <v>304</v>
      </c>
      <c r="AL554" s="275" t="s">
        <v>312</v>
      </c>
      <c r="AM554" s="368">
        <f t="shared" ref="AM554" si="2325">IF(S554="No_existen",5*$AM$10,AN554*$AM$10)</f>
        <v>0.30000000000000004</v>
      </c>
      <c r="AN554" s="356">
        <f t="shared" ref="AN554" si="2326">ROUND(AVERAGEIF(AO554:AO556,"&gt;0"),0)</f>
        <v>3</v>
      </c>
      <c r="AO554" s="336">
        <f t="shared" si="2216"/>
        <v>4</v>
      </c>
      <c r="AP554" s="275" t="s">
        <v>593</v>
      </c>
      <c r="AQ554" s="356">
        <f t="shared" si="2103"/>
        <v>2</v>
      </c>
      <c r="AR554" s="356" t="str">
        <f t="shared" ref="AR554" si="2327">IF(AQ554&lt;1.5,"FUERTE",IF(AND(AQ554&gt;=1.5,AQ554&lt;2.5),"ACEPTABLE",IF(AQ554&gt;=5,"INEXISTENTE","DÉBIL")))</f>
        <v>ACEPTABLE</v>
      </c>
      <c r="AS554" s="357">
        <f t="shared" ref="AS554" si="2328">IF(R554=0,0,ROUND((R554*AQ554),0))</f>
        <v>24</v>
      </c>
      <c r="AT554" s="358" t="str">
        <f t="shared" ref="AT554" si="2329">IF(AS554&gt;=36,"GRAVE", IF(AS554&lt;=10, "LEVE", "MODERADO"))</f>
        <v>MODERADO</v>
      </c>
      <c r="AU554" s="359" t="s">
        <v>2565</v>
      </c>
      <c r="AV554" s="359" t="s">
        <v>2566</v>
      </c>
      <c r="AW554" s="275" t="s">
        <v>93</v>
      </c>
      <c r="AX554" s="275" t="s">
        <v>3134</v>
      </c>
      <c r="AY554" s="159">
        <v>45291</v>
      </c>
      <c r="AZ554" s="159"/>
      <c r="BA554" s="344" t="s">
        <v>3137</v>
      </c>
      <c r="XAO554" s="314"/>
      <c r="XAP554" s="314"/>
      <c r="XAQ554" s="263"/>
      <c r="XAR554" s="312"/>
      <c r="XAS554" s="263"/>
      <c r="XAT554" s="314"/>
      <c r="XAU554" s="314"/>
      <c r="XAV554" s="314"/>
      <c r="XAW554" s="315"/>
      <c r="XAX554" s="314"/>
      <c r="XAY554" s="314"/>
      <c r="XAZ554" s="314"/>
      <c r="XBA554" s="314"/>
      <c r="XBB554" s="314"/>
      <c r="XBC554" s="314"/>
      <c r="XBD554" s="281"/>
      <c r="XBE554" s="316"/>
      <c r="XBF554" s="317"/>
      <c r="XBG554" s="314"/>
      <c r="XBH554" s="314"/>
      <c r="XBI554" s="314"/>
      <c r="XBJ554" s="314"/>
      <c r="XBK554" s="263"/>
      <c r="XBL554" s="312"/>
      <c r="XBM554" s="263"/>
      <c r="XBN554" s="314"/>
      <c r="XBO554" s="314"/>
      <c r="XBP554" s="314"/>
      <c r="XBQ554" s="315"/>
      <c r="XBR554" s="314"/>
      <c r="XBS554" s="314"/>
      <c r="XBT554" s="314"/>
      <c r="XBU554" s="314"/>
      <c r="XBV554" s="314"/>
      <c r="XBW554" s="281"/>
      <c r="XBX554" s="317"/>
      <c r="XBY554" s="314"/>
      <c r="XBZ554" s="314"/>
      <c r="XCA554" s="318"/>
      <c r="XCB554" s="312"/>
      <c r="XCC554" s="314"/>
      <c r="XCD554" s="314"/>
      <c r="XCE554" s="263"/>
      <c r="XCF554" s="312"/>
      <c r="XCG554" s="263"/>
      <c r="XCH554" s="314"/>
      <c r="XCI554" s="314"/>
      <c r="XCJ554" s="314"/>
      <c r="XCK554" s="315"/>
      <c r="XCL554" s="314"/>
      <c r="XCM554" s="314"/>
      <c r="XCN554" s="314"/>
      <c r="XCO554" s="314"/>
      <c r="XCP554" s="314"/>
      <c r="XCQ554" s="317"/>
      <c r="XCR554" s="314"/>
      <c r="XCS554" s="318"/>
      <c r="XCT554" s="286"/>
      <c r="XCW554" s="314"/>
      <c r="XCX554" s="314"/>
      <c r="XCY554" s="263"/>
      <c r="XCZ554" s="312"/>
      <c r="XDA554" s="263"/>
      <c r="XDB554" s="314"/>
      <c r="XDC554" s="314"/>
      <c r="XDD554" s="314"/>
      <c r="XDE554" s="315"/>
      <c r="XDF554" s="314"/>
      <c r="XDG554" s="314"/>
      <c r="XDH554" s="314"/>
      <c r="XDI554" s="314"/>
      <c r="XDJ554" s="314"/>
      <c r="XDK554" s="314"/>
      <c r="XDL554" s="286"/>
      <c r="XDQ554" s="314"/>
      <c r="XDR554" s="314"/>
      <c r="XDS554" s="263"/>
      <c r="XDT554" s="312"/>
      <c r="XDU554" s="263"/>
      <c r="XDV554" s="314"/>
      <c r="XDW554" s="314"/>
      <c r="XDX554" s="314"/>
      <c r="XDY554" s="315"/>
      <c r="XDZ554" s="314"/>
      <c r="XEA554" s="314"/>
      <c r="XEB554" s="314"/>
      <c r="XEC554" s="314"/>
      <c r="XED554" s="314"/>
      <c r="XEE554" s="286"/>
      <c r="XEK554" s="314"/>
      <c r="XEL554" s="314"/>
      <c r="XEM554" s="263"/>
      <c r="XEN554" s="312"/>
      <c r="XEO554" s="263"/>
      <c r="XEP554" s="314"/>
      <c r="XEQ554" s="314"/>
      <c r="XER554" s="314"/>
      <c r="XES554" s="315"/>
      <c r="XET554" s="314"/>
      <c r="XEU554" s="314"/>
      <c r="XEV554" s="314"/>
      <c r="XEW554" s="314"/>
      <c r="XEX554" s="314"/>
    </row>
    <row r="555" spans="1:53 16265:16378" ht="40.5" hidden="1" customHeight="1" x14ac:dyDescent="0.2">
      <c r="A555" s="362"/>
      <c r="B555" s="363"/>
      <c r="C555" s="356"/>
      <c r="D555" s="359"/>
      <c r="E555" s="356"/>
      <c r="F555" s="364"/>
      <c r="G555" s="275" t="s">
        <v>271</v>
      </c>
      <c r="H555" s="275" t="s">
        <v>234</v>
      </c>
      <c r="I555" s="275" t="s">
        <v>2567</v>
      </c>
      <c r="J555" s="364"/>
      <c r="K555" s="364"/>
      <c r="L555" s="364"/>
      <c r="M555" s="364"/>
      <c r="N555" s="364"/>
      <c r="O555" s="365"/>
      <c r="P555" s="364"/>
      <c r="Q555" s="365"/>
      <c r="R555" s="365"/>
      <c r="S555" s="162" t="s">
        <v>327</v>
      </c>
      <c r="T555" s="334">
        <f t="shared" si="2205"/>
        <v>1</v>
      </c>
      <c r="U555" s="356"/>
      <c r="V555" s="356"/>
      <c r="W555" s="275" t="s">
        <v>2568</v>
      </c>
      <c r="X555" s="364"/>
      <c r="Y555" s="368"/>
      <c r="Z555" s="335">
        <f t="shared" si="2208"/>
        <v>4</v>
      </c>
      <c r="AA555" s="275" t="s">
        <v>330</v>
      </c>
      <c r="AB555" s="275"/>
      <c r="AC555" s="368"/>
      <c r="AD555" s="356"/>
      <c r="AE555" s="336">
        <f t="shared" si="2210"/>
        <v>1</v>
      </c>
      <c r="AF555" s="275" t="s">
        <v>307</v>
      </c>
      <c r="AG555" s="275" t="s">
        <v>2569</v>
      </c>
      <c r="AH555" s="368"/>
      <c r="AI555" s="356"/>
      <c r="AJ555" s="336">
        <f t="shared" si="2213"/>
        <v>1</v>
      </c>
      <c r="AK555" s="275" t="s">
        <v>304</v>
      </c>
      <c r="AL555" s="275" t="s">
        <v>315</v>
      </c>
      <c r="AM555" s="368"/>
      <c r="AN555" s="356"/>
      <c r="AO555" s="336">
        <f t="shared" si="2216"/>
        <v>1</v>
      </c>
      <c r="AP555" s="275" t="s">
        <v>592</v>
      </c>
      <c r="AQ555" s="356"/>
      <c r="AR555" s="356"/>
      <c r="AS555" s="357"/>
      <c r="AT555" s="358"/>
      <c r="AU555" s="359"/>
      <c r="AV555" s="359"/>
      <c r="AW555" s="275" t="s">
        <v>91</v>
      </c>
      <c r="AX555" s="275" t="s">
        <v>3135</v>
      </c>
      <c r="AY555" s="159">
        <v>45291</v>
      </c>
      <c r="AZ555" s="159"/>
      <c r="BA555" s="344"/>
      <c r="XAO555" s="314"/>
      <c r="XAP555" s="314"/>
      <c r="XAQ555" s="263"/>
      <c r="XAR555" s="312"/>
      <c r="XAS555" s="263"/>
      <c r="XAT555" s="314"/>
      <c r="XAU555" s="314"/>
      <c r="XAV555" s="314"/>
      <c r="XAW555" s="315"/>
      <c r="XAX555" s="314"/>
      <c r="XAY555" s="314"/>
      <c r="XAZ555" s="314"/>
      <c r="XBA555" s="314"/>
      <c r="XBB555" s="314"/>
      <c r="XBC555" s="314"/>
      <c r="XBD555" s="281"/>
      <c r="XBE555" s="316"/>
      <c r="XBF555" s="317"/>
      <c r="XBG555" s="314"/>
      <c r="XBH555" s="314"/>
      <c r="XBI555" s="314"/>
      <c r="XBJ555" s="314"/>
      <c r="XBK555" s="263"/>
      <c r="XBL555" s="312"/>
      <c r="XBM555" s="263"/>
      <c r="XBN555" s="314"/>
      <c r="XBO555" s="314"/>
      <c r="XBP555" s="314"/>
      <c r="XBQ555" s="315"/>
      <c r="XBR555" s="314"/>
      <c r="XBS555" s="314"/>
      <c r="XBT555" s="314"/>
      <c r="XBU555" s="314"/>
      <c r="XBV555" s="314"/>
      <c r="XBW555" s="281"/>
      <c r="XBX555" s="317"/>
      <c r="XBY555" s="314"/>
      <c r="XBZ555" s="314"/>
      <c r="XCA555" s="318"/>
      <c r="XCB555" s="312"/>
      <c r="XCC555" s="314"/>
      <c r="XCD555" s="314"/>
      <c r="XCE555" s="263"/>
      <c r="XCF555" s="312"/>
      <c r="XCG555" s="263"/>
      <c r="XCH555" s="314"/>
      <c r="XCI555" s="314"/>
      <c r="XCJ555" s="314"/>
      <c r="XCK555" s="315"/>
      <c r="XCL555" s="314"/>
      <c r="XCM555" s="314"/>
      <c r="XCN555" s="314"/>
      <c r="XCO555" s="314"/>
      <c r="XCP555" s="314"/>
      <c r="XCQ555" s="317"/>
      <c r="XCR555" s="314"/>
      <c r="XCS555" s="318"/>
      <c r="XCT555" s="286"/>
      <c r="XCW555" s="314"/>
      <c r="XCX555" s="314"/>
      <c r="XCY555" s="263"/>
      <c r="XCZ555" s="312"/>
      <c r="XDA555" s="263"/>
      <c r="XDB555" s="314"/>
      <c r="XDC555" s="314"/>
      <c r="XDD555" s="314"/>
      <c r="XDE555" s="315"/>
      <c r="XDF555" s="314"/>
      <c r="XDG555" s="314"/>
      <c r="XDH555" s="314"/>
      <c r="XDI555" s="314"/>
      <c r="XDJ555" s="314"/>
      <c r="XDK555" s="314"/>
      <c r="XDL555" s="286"/>
      <c r="XDQ555" s="314"/>
      <c r="XDR555" s="314"/>
      <c r="XDS555" s="263"/>
      <c r="XDT555" s="312"/>
      <c r="XDU555" s="263"/>
      <c r="XDV555" s="314"/>
      <c r="XDW555" s="314"/>
      <c r="XDX555" s="314"/>
      <c r="XDY555" s="315"/>
      <c r="XDZ555" s="314"/>
      <c r="XEA555" s="314"/>
      <c r="XEB555" s="314"/>
      <c r="XEC555" s="314"/>
      <c r="XED555" s="314"/>
      <c r="XEE555" s="286"/>
      <c r="XEK555" s="314"/>
      <c r="XEL555" s="314"/>
      <c r="XEM555" s="263"/>
      <c r="XEN555" s="312"/>
      <c r="XEO555" s="263"/>
      <c r="XEP555" s="314"/>
      <c r="XEQ555" s="314"/>
      <c r="XER555" s="314"/>
      <c r="XES555" s="315"/>
      <c r="XET555" s="314"/>
      <c r="XEU555" s="314"/>
      <c r="XEV555" s="314"/>
      <c r="XEW555" s="314"/>
      <c r="XEX555" s="314"/>
    </row>
    <row r="556" spans="1:53 16265:16378" ht="40.5" hidden="1" customHeight="1" x14ac:dyDescent="0.2">
      <c r="A556" s="362"/>
      <c r="B556" s="363"/>
      <c r="C556" s="356"/>
      <c r="D556" s="359"/>
      <c r="E556" s="356"/>
      <c r="F556" s="364"/>
      <c r="G556" s="275" t="s">
        <v>271</v>
      </c>
      <c r="H556" s="275" t="s">
        <v>37</v>
      </c>
      <c r="I556" s="275" t="s">
        <v>2570</v>
      </c>
      <c r="J556" s="364"/>
      <c r="K556" s="364"/>
      <c r="L556" s="364"/>
      <c r="M556" s="364"/>
      <c r="N556" s="364"/>
      <c r="O556" s="365"/>
      <c r="P556" s="364"/>
      <c r="Q556" s="365"/>
      <c r="R556" s="365"/>
      <c r="S556" s="162" t="s">
        <v>327</v>
      </c>
      <c r="T556" s="334">
        <f t="shared" si="2205"/>
        <v>1</v>
      </c>
      <c r="U556" s="356"/>
      <c r="V556" s="356"/>
      <c r="W556" s="275" t="s">
        <v>2571</v>
      </c>
      <c r="X556" s="364"/>
      <c r="Y556" s="368"/>
      <c r="Z556" s="335">
        <f t="shared" si="2208"/>
        <v>2</v>
      </c>
      <c r="AA556" s="275" t="s">
        <v>331</v>
      </c>
      <c r="AB556" s="275"/>
      <c r="AC556" s="368"/>
      <c r="AD556" s="356"/>
      <c r="AE556" s="336">
        <f t="shared" si="2210"/>
        <v>1</v>
      </c>
      <c r="AF556" s="275" t="s">
        <v>307</v>
      </c>
      <c r="AG556" s="275" t="s">
        <v>2564</v>
      </c>
      <c r="AH556" s="368"/>
      <c r="AI556" s="356"/>
      <c r="AJ556" s="336">
        <f t="shared" si="2213"/>
        <v>1</v>
      </c>
      <c r="AK556" s="275" t="s">
        <v>304</v>
      </c>
      <c r="AL556" s="275" t="s">
        <v>312</v>
      </c>
      <c r="AM556" s="368"/>
      <c r="AN556" s="356"/>
      <c r="AO556" s="336">
        <f t="shared" si="2216"/>
        <v>4</v>
      </c>
      <c r="AP556" s="275" t="s">
        <v>593</v>
      </c>
      <c r="AQ556" s="356"/>
      <c r="AR556" s="356"/>
      <c r="AS556" s="357"/>
      <c r="AT556" s="358"/>
      <c r="AU556" s="359"/>
      <c r="AV556" s="359"/>
      <c r="AW556" s="275" t="s">
        <v>91</v>
      </c>
      <c r="AX556" s="275" t="s">
        <v>3136</v>
      </c>
      <c r="AY556" s="159">
        <v>45291</v>
      </c>
      <c r="AZ556" s="159"/>
      <c r="BA556" s="344"/>
      <c r="XAO556" s="314"/>
      <c r="XAP556" s="314"/>
      <c r="XAQ556" s="263"/>
      <c r="XAR556" s="312"/>
      <c r="XAS556" s="263"/>
      <c r="XAT556" s="314"/>
      <c r="XAU556" s="314"/>
      <c r="XAV556" s="314"/>
      <c r="XAW556" s="315"/>
      <c r="XAX556" s="314"/>
      <c r="XAY556" s="314"/>
      <c r="XAZ556" s="314"/>
      <c r="XBA556" s="314"/>
      <c r="XBB556" s="314"/>
      <c r="XBC556" s="314"/>
      <c r="XBD556" s="281"/>
      <c r="XBE556" s="316"/>
      <c r="XBF556" s="317"/>
      <c r="XBG556" s="314"/>
      <c r="XBH556" s="314"/>
      <c r="XBI556" s="314"/>
      <c r="XBJ556" s="314"/>
      <c r="XBK556" s="263"/>
      <c r="XBL556" s="312"/>
      <c r="XBM556" s="263"/>
      <c r="XBN556" s="314"/>
      <c r="XBO556" s="314"/>
      <c r="XBP556" s="314"/>
      <c r="XBQ556" s="315"/>
      <c r="XBR556" s="314"/>
      <c r="XBS556" s="314"/>
      <c r="XBT556" s="314"/>
      <c r="XBU556" s="314"/>
      <c r="XBV556" s="314"/>
      <c r="XBW556" s="281"/>
      <c r="XBX556" s="317"/>
      <c r="XBY556" s="314"/>
      <c r="XBZ556" s="314"/>
      <c r="XCA556" s="318"/>
      <c r="XCB556" s="312"/>
      <c r="XCC556" s="314"/>
      <c r="XCD556" s="314"/>
      <c r="XCE556" s="263"/>
      <c r="XCF556" s="312"/>
      <c r="XCG556" s="263"/>
      <c r="XCH556" s="314"/>
      <c r="XCI556" s="314"/>
      <c r="XCJ556" s="314"/>
      <c r="XCK556" s="315"/>
      <c r="XCL556" s="314"/>
      <c r="XCM556" s="314"/>
      <c r="XCN556" s="314"/>
      <c r="XCO556" s="314"/>
      <c r="XCP556" s="314"/>
      <c r="XCQ556" s="317"/>
      <c r="XCR556" s="314"/>
      <c r="XCS556" s="318"/>
      <c r="XCT556" s="286"/>
      <c r="XCW556" s="314"/>
      <c r="XCX556" s="314"/>
      <c r="XCY556" s="263"/>
      <c r="XCZ556" s="312"/>
      <c r="XDA556" s="263"/>
      <c r="XDB556" s="314"/>
      <c r="XDC556" s="314"/>
      <c r="XDD556" s="314"/>
      <c r="XDE556" s="315"/>
      <c r="XDF556" s="314"/>
      <c r="XDG556" s="314"/>
      <c r="XDH556" s="314"/>
      <c r="XDI556" s="314"/>
      <c r="XDJ556" s="314"/>
      <c r="XDK556" s="314"/>
      <c r="XDL556" s="286"/>
      <c r="XDQ556" s="314"/>
      <c r="XDR556" s="314"/>
      <c r="XDS556" s="263"/>
      <c r="XDT556" s="312"/>
      <c r="XDU556" s="263"/>
      <c r="XDV556" s="314"/>
      <c r="XDW556" s="314"/>
      <c r="XDX556" s="314"/>
      <c r="XDY556" s="315"/>
      <c r="XDZ556" s="314"/>
      <c r="XEA556" s="314"/>
      <c r="XEB556" s="314"/>
      <c r="XEC556" s="314"/>
      <c r="XED556" s="314"/>
      <c r="XEE556" s="286"/>
      <c r="XEK556" s="314"/>
      <c r="XEL556" s="314"/>
      <c r="XEM556" s="263"/>
      <c r="XEN556" s="312"/>
      <c r="XEO556" s="263"/>
      <c r="XEP556" s="314"/>
      <c r="XEQ556" s="314"/>
      <c r="XER556" s="314"/>
      <c r="XES556" s="315"/>
      <c r="XET556" s="314"/>
      <c r="XEU556" s="314"/>
      <c r="XEV556" s="314"/>
      <c r="XEW556" s="314"/>
      <c r="XEX556" s="314"/>
    </row>
    <row r="557" spans="1:53 16265:16378" ht="40.5" hidden="1" customHeight="1" x14ac:dyDescent="0.2">
      <c r="A557" s="362">
        <v>183</v>
      </c>
      <c r="B557" s="363" t="s">
        <v>185</v>
      </c>
      <c r="C557" s="356" t="str">
        <f t="shared" si="2307"/>
        <v>JHONNIERS GUERRERO ERAZO</v>
      </c>
      <c r="D557" s="359" t="s">
        <v>156</v>
      </c>
      <c r="E557" s="356" t="str">
        <f>IF(D557=$D$740,$E$740,IF(D557=$D$741,$E$741,IF(D557=$D$742,$E$742,IF(D557=$D$743,$E$743,IF(D557=$D$744,$E$744,IF(D557=$D$745,$E$745,IF(D557=$D$746,$E$746,IF(D557=$D$747,$E$747,IF(D557=$D$748,$E$748,IF(D557=$D$749,$E$749,IF(D557=VICERRECTORÍA_ACADÉMICA_,$BF$740,IF(D557=_VICERRECTORÍA_INVESTIGACIONES_INNOVACIÓN_Y_EXTENSIÓN_,$BF$741,IF(D557=PLANEACIÓN_,$BF$742,IF(D557=VICERRECTORÍA_ADMINISTRATIVA_FINANCIERA_,$BF$743,IF(D557=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7" s="364" t="s">
        <v>276</v>
      </c>
      <c r="G557" s="275" t="s">
        <v>271</v>
      </c>
      <c r="H557" s="275" t="s">
        <v>37</v>
      </c>
      <c r="I557" s="162" t="s">
        <v>2572</v>
      </c>
      <c r="J557" s="364" t="s">
        <v>109</v>
      </c>
      <c r="K557" s="364" t="s">
        <v>2573</v>
      </c>
      <c r="L557" s="364" t="s">
        <v>2574</v>
      </c>
      <c r="M557" s="364" t="s">
        <v>2575</v>
      </c>
      <c r="N557" s="364" t="s">
        <v>151</v>
      </c>
      <c r="O557" s="365">
        <f>IF(N557="ALTA",5,IF(N557="MEDIO ALTA",4,IF(N557="MEDIA",3,IF(N557="MEDIO BAJA",2,IF(N557="BAJA",1,0)))))</f>
        <v>2</v>
      </c>
      <c r="P557" s="364" t="s">
        <v>144</v>
      </c>
      <c r="Q557" s="365">
        <f>IF(P557="ALTO",5,IF(P557="MEDIO ALTO",4,IF(P557="MEDIO",3,IF(P557="MEDIO BAJO",2,IF(P557="BAJO",1,0)))))</f>
        <v>4</v>
      </c>
      <c r="R557" s="365">
        <f>Q557*O557</f>
        <v>8</v>
      </c>
      <c r="S557" s="162" t="s">
        <v>327</v>
      </c>
      <c r="T557" s="334">
        <f t="shared" si="2205"/>
        <v>1</v>
      </c>
      <c r="U557" s="356">
        <f t="shared" si="2168"/>
        <v>1</v>
      </c>
      <c r="V557" s="356">
        <f t="shared" ref="V557" si="2330">U557*0.6</f>
        <v>0.6</v>
      </c>
      <c r="W557" s="275" t="s">
        <v>2563</v>
      </c>
      <c r="X557" s="364">
        <f>IF(S557="No_existen",5*$X$10,Y557*$X$10)</f>
        <v>0.1</v>
      </c>
      <c r="Y557" s="368">
        <f t="shared" ref="Y557" si="2331">ROUND(AVERAGEIF(Z557:Z559,"&gt;0"),0)</f>
        <v>2</v>
      </c>
      <c r="Z557" s="335">
        <f t="shared" si="2208"/>
        <v>2</v>
      </c>
      <c r="AA557" s="275" t="s">
        <v>331</v>
      </c>
      <c r="AB557" s="275"/>
      <c r="AC557" s="368">
        <f t="shared" si="2288"/>
        <v>0.15</v>
      </c>
      <c r="AD557" s="356">
        <f t="shared" si="2322"/>
        <v>1</v>
      </c>
      <c r="AE557" s="336">
        <f t="shared" si="2210"/>
        <v>1</v>
      </c>
      <c r="AF557" s="275" t="s">
        <v>307</v>
      </c>
      <c r="AG557" s="275" t="s">
        <v>2564</v>
      </c>
      <c r="AH557" s="368">
        <f t="shared" ref="AH557" si="2332">IF(S557="No_existen",5*$AH$10,AI557*$AH$10)</f>
        <v>0.1</v>
      </c>
      <c r="AI557" s="356">
        <f t="shared" ref="AI557" si="2333">ROUND(AVERAGEIF(AJ557:AJ559,"&gt;0"),0)</f>
        <v>1</v>
      </c>
      <c r="AJ557" s="336">
        <f t="shared" si="2213"/>
        <v>1</v>
      </c>
      <c r="AK557" s="275" t="s">
        <v>304</v>
      </c>
      <c r="AL557" s="275" t="s">
        <v>313</v>
      </c>
      <c r="AM557" s="368">
        <f t="shared" ref="AM557" si="2334">IF(S557="No_existen",5*$AM$10,AN557*$AM$10)</f>
        <v>0.4</v>
      </c>
      <c r="AN557" s="356">
        <f t="shared" ref="AN557" si="2335">ROUND(AVERAGEIF(AO557:AO559,"&gt;0"),0)</f>
        <v>4</v>
      </c>
      <c r="AO557" s="336">
        <f t="shared" si="2216"/>
        <v>4</v>
      </c>
      <c r="AP557" s="275" t="s">
        <v>593</v>
      </c>
      <c r="AQ557" s="356">
        <f t="shared" si="2103"/>
        <v>2</v>
      </c>
      <c r="AR557" s="356" t="str">
        <f t="shared" ref="AR557" si="2336">IF(AQ557&lt;1.5,"FUERTE",IF(AND(AQ557&gt;=1.5,AQ557&lt;2.5),"ACEPTABLE",IF(AQ557&gt;=5,"INEXISTENTE","DÉBIL")))</f>
        <v>ACEPTABLE</v>
      </c>
      <c r="AS557" s="357">
        <f t="shared" ref="AS557" si="2337">IF(R557=0,0,ROUND((R557*AQ557),0))</f>
        <v>16</v>
      </c>
      <c r="AT557" s="358" t="str">
        <f t="shared" ref="AT557" si="2338">IF(AS557&gt;=36,"GRAVE", IF(AS557&lt;=10, "LEVE", "MODERADO"))</f>
        <v>MODERADO</v>
      </c>
      <c r="AU557" s="359" t="s">
        <v>2576</v>
      </c>
      <c r="AV557" s="359" t="s">
        <v>2577</v>
      </c>
      <c r="AW557" s="275" t="s">
        <v>91</v>
      </c>
      <c r="AX557" s="275" t="s">
        <v>2578</v>
      </c>
      <c r="AY557" s="159">
        <v>45291</v>
      </c>
      <c r="AZ557" s="159"/>
      <c r="BA557" s="344"/>
      <c r="XAO557" s="314"/>
      <c r="XAP557" s="314"/>
      <c r="XAQ557" s="263"/>
      <c r="XAR557" s="312"/>
      <c r="XAS557" s="263"/>
      <c r="XAT557" s="314"/>
      <c r="XAU557" s="314"/>
      <c r="XAV557" s="314"/>
      <c r="XAW557" s="315"/>
      <c r="XAX557" s="314"/>
      <c r="XAY557" s="314"/>
      <c r="XAZ557" s="314"/>
      <c r="XBA557" s="314"/>
      <c r="XBB557" s="314"/>
      <c r="XBC557" s="314"/>
      <c r="XBD557" s="281"/>
      <c r="XBE557" s="316"/>
      <c r="XBF557" s="317"/>
      <c r="XBG557" s="314"/>
      <c r="XBH557" s="314"/>
      <c r="XBI557" s="314"/>
      <c r="XBJ557" s="314"/>
      <c r="XBK557" s="263"/>
      <c r="XBL557" s="312"/>
      <c r="XBM557" s="263"/>
      <c r="XBN557" s="314"/>
      <c r="XBO557" s="314"/>
      <c r="XBP557" s="314"/>
      <c r="XBQ557" s="315"/>
      <c r="XBR557" s="314"/>
      <c r="XBS557" s="314"/>
      <c r="XBT557" s="314"/>
      <c r="XBU557" s="314"/>
      <c r="XBV557" s="314"/>
      <c r="XBW557" s="281"/>
      <c r="XBX557" s="317"/>
      <c r="XBY557" s="314"/>
      <c r="XBZ557" s="314"/>
      <c r="XCA557" s="318"/>
      <c r="XCB557" s="312"/>
      <c r="XCC557" s="314"/>
      <c r="XCD557" s="314"/>
      <c r="XCE557" s="263"/>
      <c r="XCF557" s="312"/>
      <c r="XCG557" s="263"/>
      <c r="XCH557" s="314"/>
      <c r="XCI557" s="314"/>
      <c r="XCJ557" s="314"/>
      <c r="XCK557" s="315"/>
      <c r="XCL557" s="314"/>
      <c r="XCM557" s="314"/>
      <c r="XCN557" s="314"/>
      <c r="XCO557" s="314"/>
      <c r="XCP557" s="314"/>
      <c r="XCQ557" s="317"/>
      <c r="XCR557" s="314"/>
      <c r="XCS557" s="318"/>
      <c r="XCT557" s="286"/>
      <c r="XCW557" s="314"/>
      <c r="XCX557" s="314"/>
      <c r="XCY557" s="263"/>
      <c r="XCZ557" s="312"/>
      <c r="XDA557" s="263"/>
      <c r="XDB557" s="314"/>
      <c r="XDC557" s="314"/>
      <c r="XDD557" s="314"/>
      <c r="XDE557" s="315"/>
      <c r="XDF557" s="314"/>
      <c r="XDG557" s="314"/>
      <c r="XDH557" s="314"/>
      <c r="XDI557" s="314"/>
      <c r="XDJ557" s="314"/>
      <c r="XDK557" s="314"/>
      <c r="XDL557" s="286"/>
      <c r="XDQ557" s="314"/>
      <c r="XDR557" s="314"/>
      <c r="XDS557" s="263"/>
      <c r="XDT557" s="312"/>
      <c r="XDU557" s="263"/>
      <c r="XDV557" s="314"/>
      <c r="XDW557" s="314"/>
      <c r="XDX557" s="314"/>
      <c r="XDY557" s="315"/>
      <c r="XDZ557" s="314"/>
      <c r="XEA557" s="314"/>
      <c r="XEB557" s="314"/>
      <c r="XEC557" s="314"/>
      <c r="XED557" s="314"/>
      <c r="XEE557" s="286"/>
      <c r="XEK557" s="314"/>
      <c r="XEL557" s="314"/>
      <c r="XEM557" s="263"/>
      <c r="XEN557" s="312"/>
      <c r="XEO557" s="263"/>
      <c r="XEP557" s="314"/>
      <c r="XEQ557" s="314"/>
      <c r="XER557" s="314"/>
      <c r="XES557" s="315"/>
      <c r="XET557" s="314"/>
      <c r="XEU557" s="314"/>
      <c r="XEV557" s="314"/>
      <c r="XEW557" s="314"/>
      <c r="XEX557" s="314"/>
    </row>
    <row r="558" spans="1:53 16265:16378" ht="40.5" hidden="1" customHeight="1" x14ac:dyDescent="0.2">
      <c r="A558" s="362"/>
      <c r="B558" s="363"/>
      <c r="C558" s="356"/>
      <c r="D558" s="359"/>
      <c r="E558" s="356"/>
      <c r="F558" s="364"/>
      <c r="G558" s="275" t="s">
        <v>271</v>
      </c>
      <c r="H558" s="275" t="s">
        <v>234</v>
      </c>
      <c r="I558" s="162" t="s">
        <v>2579</v>
      </c>
      <c r="J558" s="364"/>
      <c r="K558" s="364"/>
      <c r="L558" s="364"/>
      <c r="M558" s="364"/>
      <c r="N558" s="364"/>
      <c r="O558" s="365"/>
      <c r="P558" s="364"/>
      <c r="Q558" s="365"/>
      <c r="R558" s="365"/>
      <c r="S558" s="162" t="s">
        <v>327</v>
      </c>
      <c r="T558" s="334">
        <f t="shared" si="2205"/>
        <v>1</v>
      </c>
      <c r="U558" s="356"/>
      <c r="V558" s="356"/>
      <c r="W558" s="275" t="s">
        <v>2580</v>
      </c>
      <c r="X558" s="364"/>
      <c r="Y558" s="368"/>
      <c r="Z558" s="335">
        <f t="shared" si="2208"/>
        <v>2</v>
      </c>
      <c r="AA558" s="275" t="s">
        <v>331</v>
      </c>
      <c r="AB558" s="275"/>
      <c r="AC558" s="368"/>
      <c r="AD558" s="356"/>
      <c r="AE558" s="336">
        <f t="shared" si="2210"/>
        <v>1</v>
      </c>
      <c r="AF558" s="275" t="s">
        <v>307</v>
      </c>
      <c r="AG558" s="275" t="s">
        <v>2581</v>
      </c>
      <c r="AH558" s="368"/>
      <c r="AI558" s="356"/>
      <c r="AJ558" s="336">
        <f t="shared" si="2213"/>
        <v>1</v>
      </c>
      <c r="AK558" s="275" t="s">
        <v>304</v>
      </c>
      <c r="AL558" s="275" t="s">
        <v>313</v>
      </c>
      <c r="AM558" s="368"/>
      <c r="AN558" s="356"/>
      <c r="AO558" s="336">
        <f t="shared" si="2216"/>
        <v>4</v>
      </c>
      <c r="AP558" s="275" t="s">
        <v>593</v>
      </c>
      <c r="AQ558" s="356"/>
      <c r="AR558" s="356"/>
      <c r="AS558" s="357"/>
      <c r="AT558" s="358"/>
      <c r="AU558" s="359"/>
      <c r="AV558" s="359"/>
      <c r="AW558" s="275" t="s">
        <v>94</v>
      </c>
      <c r="AX558" s="275" t="s">
        <v>2582</v>
      </c>
      <c r="AY558" s="159">
        <v>45291</v>
      </c>
      <c r="AZ558" s="159"/>
      <c r="BA558" s="344"/>
      <c r="XAO558" s="314"/>
      <c r="XAP558" s="314"/>
      <c r="XAQ558" s="263"/>
      <c r="XAR558" s="312"/>
      <c r="XAS558" s="263"/>
      <c r="XAT558" s="314"/>
      <c r="XAU558" s="314"/>
      <c r="XAV558" s="314"/>
      <c r="XAW558" s="315"/>
      <c r="XAX558" s="314"/>
      <c r="XAY558" s="314"/>
      <c r="XAZ558" s="314"/>
      <c r="XBA558" s="314"/>
      <c r="XBB558" s="314"/>
      <c r="XBC558" s="314"/>
      <c r="XBD558" s="281"/>
      <c r="XBE558" s="316"/>
      <c r="XBF558" s="317"/>
      <c r="XBG558" s="314"/>
      <c r="XBH558" s="314"/>
      <c r="XBI558" s="314"/>
      <c r="XBJ558" s="314"/>
      <c r="XBK558" s="263"/>
      <c r="XBL558" s="312"/>
      <c r="XBM558" s="263"/>
      <c r="XBN558" s="314"/>
      <c r="XBO558" s="314"/>
      <c r="XBP558" s="314"/>
      <c r="XBQ558" s="315"/>
      <c r="XBR558" s="314"/>
      <c r="XBS558" s="314"/>
      <c r="XBT558" s="314"/>
      <c r="XBU558" s="314"/>
      <c r="XBV558" s="314"/>
      <c r="XBW558" s="281"/>
      <c r="XBX558" s="317"/>
      <c r="XBY558" s="314"/>
      <c r="XBZ558" s="314"/>
      <c r="XCA558" s="318"/>
      <c r="XCB558" s="312"/>
      <c r="XCC558" s="314"/>
      <c r="XCD558" s="314"/>
      <c r="XCE558" s="263"/>
      <c r="XCF558" s="312"/>
      <c r="XCG558" s="263"/>
      <c r="XCH558" s="314"/>
      <c r="XCI558" s="314"/>
      <c r="XCJ558" s="314"/>
      <c r="XCK558" s="315"/>
      <c r="XCL558" s="314"/>
      <c r="XCM558" s="314"/>
      <c r="XCN558" s="314"/>
      <c r="XCO558" s="314"/>
      <c r="XCP558" s="314"/>
      <c r="XCQ558" s="317"/>
      <c r="XCR558" s="314"/>
      <c r="XCS558" s="318"/>
      <c r="XCT558" s="286"/>
      <c r="XCW558" s="314"/>
      <c r="XCX558" s="314"/>
      <c r="XCY558" s="263"/>
      <c r="XCZ558" s="312"/>
      <c r="XDA558" s="263"/>
      <c r="XDB558" s="314"/>
      <c r="XDC558" s="314"/>
      <c r="XDD558" s="314"/>
      <c r="XDE558" s="315"/>
      <c r="XDF558" s="314"/>
      <c r="XDG558" s="314"/>
      <c r="XDH558" s="314"/>
      <c r="XDI558" s="314"/>
      <c r="XDJ558" s="314"/>
      <c r="XDK558" s="314"/>
      <c r="XDL558" s="286"/>
      <c r="XDQ558" s="314"/>
      <c r="XDR558" s="314"/>
      <c r="XDS558" s="263"/>
      <c r="XDT558" s="312"/>
      <c r="XDU558" s="263"/>
      <c r="XDV558" s="314"/>
      <c r="XDW558" s="314"/>
      <c r="XDX558" s="314"/>
      <c r="XDY558" s="315"/>
      <c r="XDZ558" s="314"/>
      <c r="XEA558" s="314"/>
      <c r="XEB558" s="314"/>
      <c r="XEC558" s="314"/>
      <c r="XED558" s="314"/>
      <c r="XEE558" s="286"/>
      <c r="XEK558" s="314"/>
      <c r="XEL558" s="314"/>
      <c r="XEM558" s="263"/>
      <c r="XEN558" s="312"/>
      <c r="XEO558" s="263"/>
      <c r="XEP558" s="314"/>
      <c r="XEQ558" s="314"/>
      <c r="XER558" s="314"/>
      <c r="XES558" s="315"/>
      <c r="XET558" s="314"/>
      <c r="XEU558" s="314"/>
      <c r="XEV558" s="314"/>
      <c r="XEW558" s="314"/>
      <c r="XEX558" s="314"/>
    </row>
    <row r="559" spans="1:53 16265:16378" ht="40.5" hidden="1" customHeight="1" x14ac:dyDescent="0.2">
      <c r="A559" s="362"/>
      <c r="B559" s="363"/>
      <c r="C559" s="356"/>
      <c r="D559" s="359"/>
      <c r="E559" s="356"/>
      <c r="F559" s="364"/>
      <c r="G559" s="275"/>
      <c r="H559" s="275"/>
      <c r="I559" s="161"/>
      <c r="J559" s="364"/>
      <c r="K559" s="364"/>
      <c r="L559" s="364"/>
      <c r="M559" s="364"/>
      <c r="N559" s="364"/>
      <c r="O559" s="365"/>
      <c r="P559" s="364"/>
      <c r="Q559" s="365"/>
      <c r="R559" s="365"/>
      <c r="S559" s="162"/>
      <c r="T559" s="334">
        <f t="shared" si="2205"/>
        <v>0</v>
      </c>
      <c r="U559" s="356"/>
      <c r="V559" s="356"/>
      <c r="W559" s="275"/>
      <c r="X559" s="364"/>
      <c r="Y559" s="368"/>
      <c r="Z559" s="335">
        <f t="shared" si="2208"/>
        <v>0</v>
      </c>
      <c r="AA559" s="275"/>
      <c r="AB559" s="275"/>
      <c r="AC559" s="368"/>
      <c r="AD559" s="356"/>
      <c r="AE559" s="336">
        <f t="shared" si="2210"/>
        <v>0</v>
      </c>
      <c r="AF559" s="275"/>
      <c r="AG559" s="275"/>
      <c r="AH559" s="368"/>
      <c r="AI559" s="356"/>
      <c r="AJ559" s="336">
        <f t="shared" si="2213"/>
        <v>0</v>
      </c>
      <c r="AK559" s="275"/>
      <c r="AL559" s="275"/>
      <c r="AM559" s="368"/>
      <c r="AN559" s="356"/>
      <c r="AO559" s="336">
        <f t="shared" si="2216"/>
        <v>0</v>
      </c>
      <c r="AP559" s="275"/>
      <c r="AQ559" s="356"/>
      <c r="AR559" s="356"/>
      <c r="AS559" s="357"/>
      <c r="AT559" s="358"/>
      <c r="AU559" s="359"/>
      <c r="AV559" s="359"/>
      <c r="AW559" s="275"/>
      <c r="AX559" s="275"/>
      <c r="AY559" s="159"/>
      <c r="AZ559" s="159"/>
      <c r="BA559" s="344"/>
      <c r="XAO559" s="314"/>
      <c r="XAP559" s="314"/>
      <c r="XAQ559" s="263"/>
      <c r="XAR559" s="312"/>
      <c r="XAS559" s="263"/>
      <c r="XAT559" s="314"/>
      <c r="XAU559" s="314"/>
      <c r="XAV559" s="314"/>
      <c r="XAW559" s="315"/>
      <c r="XAX559" s="314"/>
      <c r="XAY559" s="314"/>
      <c r="XAZ559" s="314"/>
      <c r="XBA559" s="314"/>
      <c r="XBB559" s="314"/>
      <c r="XBC559" s="314"/>
      <c r="XBD559" s="281"/>
      <c r="XBE559" s="316"/>
      <c r="XBF559" s="317"/>
      <c r="XBG559" s="314"/>
      <c r="XBH559" s="314"/>
      <c r="XBI559" s="314"/>
      <c r="XBJ559" s="314"/>
      <c r="XBK559" s="263"/>
      <c r="XBL559" s="312"/>
      <c r="XBM559" s="263"/>
      <c r="XBN559" s="314"/>
      <c r="XBO559" s="314"/>
      <c r="XBP559" s="314"/>
      <c r="XBQ559" s="315"/>
      <c r="XBR559" s="314"/>
      <c r="XBS559" s="314"/>
      <c r="XBT559" s="314"/>
      <c r="XBU559" s="314"/>
      <c r="XBV559" s="314"/>
      <c r="XBW559" s="281"/>
      <c r="XBX559" s="317"/>
      <c r="XBY559" s="314"/>
      <c r="XBZ559" s="314"/>
      <c r="XCA559" s="318"/>
      <c r="XCB559" s="312"/>
      <c r="XCC559" s="314"/>
      <c r="XCD559" s="314"/>
      <c r="XCE559" s="263"/>
      <c r="XCF559" s="312"/>
      <c r="XCG559" s="263"/>
      <c r="XCH559" s="314"/>
      <c r="XCI559" s="314"/>
      <c r="XCJ559" s="314"/>
      <c r="XCK559" s="315"/>
      <c r="XCL559" s="314"/>
      <c r="XCM559" s="314"/>
      <c r="XCN559" s="314"/>
      <c r="XCO559" s="314"/>
      <c r="XCP559" s="314"/>
      <c r="XCQ559" s="317"/>
      <c r="XCR559" s="314"/>
      <c r="XCS559" s="318"/>
      <c r="XCT559" s="286"/>
      <c r="XCW559" s="314"/>
      <c r="XCX559" s="314"/>
      <c r="XCY559" s="263"/>
      <c r="XCZ559" s="312"/>
      <c r="XDA559" s="263"/>
      <c r="XDB559" s="314"/>
      <c r="XDC559" s="314"/>
      <c r="XDD559" s="314"/>
      <c r="XDE559" s="315"/>
      <c r="XDF559" s="314"/>
      <c r="XDG559" s="314"/>
      <c r="XDH559" s="314"/>
      <c r="XDI559" s="314"/>
      <c r="XDJ559" s="314"/>
      <c r="XDK559" s="314"/>
      <c r="XDL559" s="286"/>
      <c r="XDQ559" s="314"/>
      <c r="XDR559" s="314"/>
      <c r="XDS559" s="263"/>
      <c r="XDT559" s="312"/>
      <c r="XDU559" s="263"/>
      <c r="XDV559" s="314"/>
      <c r="XDW559" s="314"/>
      <c r="XDX559" s="314"/>
      <c r="XDY559" s="315"/>
      <c r="XDZ559" s="314"/>
      <c r="XEA559" s="314"/>
      <c r="XEB559" s="314"/>
      <c r="XEC559" s="314"/>
      <c r="XED559" s="314"/>
      <c r="XEE559" s="286"/>
      <c r="XEK559" s="314"/>
      <c r="XEL559" s="314"/>
      <c r="XEM559" s="263"/>
      <c r="XEN559" s="312"/>
      <c r="XEO559" s="263"/>
      <c r="XEP559" s="314"/>
      <c r="XEQ559" s="314"/>
      <c r="XER559" s="314"/>
      <c r="XES559" s="315"/>
      <c r="XET559" s="314"/>
      <c r="XEU559" s="314"/>
      <c r="XEV559" s="314"/>
      <c r="XEW559" s="314"/>
      <c r="XEX559" s="314"/>
    </row>
    <row r="560" spans="1:53 16265:16378" ht="40.5" hidden="1" customHeight="1" x14ac:dyDescent="0.2">
      <c r="A560" s="362">
        <v>184</v>
      </c>
      <c r="B560" s="363" t="s">
        <v>185</v>
      </c>
      <c r="C560" s="356" t="str">
        <f t="shared" si="2307"/>
        <v>JHONNIERS GUERRERO ERAZO</v>
      </c>
      <c r="D560" s="359" t="s">
        <v>154</v>
      </c>
      <c r="E560" s="356" t="str">
        <f>IF(D560=$D$740,$E$740,IF(D560=$D$741,$E$741,IF(D560=$D$742,$E$742,IF(D560=$D$743,$E$743,IF(D560=$D$744,$E$744,IF(D560=$D$745,$E$745,IF(D560=$D$746,$E$746,IF(D560=$D$747,$E$747,IF(D560=$D$748,$E$748,IF(D560=$D$749,$E$749,IF(D560=VICERRECTORÍA_ACADÉMICA_,$BF$740,IF(D560=_VICERRECTORÍA_INVESTIGACIONES_INNOVACIÓN_Y_EXTENSIÓN_,$BF$741,IF(D560=PLANEACIÓN_,$BF$742,IF(D560=VICERRECTORÍA_ADMINISTRATIVA_FINANCIERA_,$BF$743,IF(D560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0" s="364" t="s">
        <v>276</v>
      </c>
      <c r="G560" s="275" t="s">
        <v>272</v>
      </c>
      <c r="H560" s="275" t="s">
        <v>41</v>
      </c>
      <c r="I560" s="161" t="s">
        <v>2583</v>
      </c>
      <c r="J560" s="364" t="s">
        <v>106</v>
      </c>
      <c r="K560" s="363" t="s">
        <v>2584</v>
      </c>
      <c r="L560" s="363" t="s">
        <v>2585</v>
      </c>
      <c r="M560" s="363" t="s">
        <v>2586</v>
      </c>
      <c r="N560" s="364" t="s">
        <v>128</v>
      </c>
      <c r="O560" s="365">
        <f t="shared" ref="O560" si="2339">IF(N560="ALTA",5,IF(N560="MEDIO ALTA",4,IF(N560="MEDIA",3,IF(N560="MEDIO BAJA",2,IF(N560="BAJA",1,0)))))</f>
        <v>1</v>
      </c>
      <c r="P560" s="364" t="s">
        <v>141</v>
      </c>
      <c r="Q560" s="365">
        <f t="shared" ref="Q560:Q566" si="2340">IF(P560="ALTO",5,IF(P560="MEDIO ALTO",4,IF(P560="MEDIO",3,IF(P560="MEDIO BAJO",2,IF(P560="BAJO",1,0)))))</f>
        <v>3</v>
      </c>
      <c r="R560" s="365">
        <f>Q560*O560</f>
        <v>3</v>
      </c>
      <c r="S560" s="162" t="s">
        <v>327</v>
      </c>
      <c r="T560" s="334">
        <f t="shared" si="2205"/>
        <v>1</v>
      </c>
      <c r="U560" s="356">
        <f t="shared" si="2168"/>
        <v>1</v>
      </c>
      <c r="V560" s="356">
        <f t="shared" ref="V560" si="2341">U560*0.6</f>
        <v>0.6</v>
      </c>
      <c r="W560" s="275" t="s">
        <v>2587</v>
      </c>
      <c r="X560" s="364">
        <f>IF(S560="No_existen",5*$X$10,Y560*$X$10)</f>
        <v>0.15000000000000002</v>
      </c>
      <c r="Y560" s="368">
        <f t="shared" ref="Y560" si="2342">ROUND(AVERAGEIF(Z560:Z562,"&gt;0"),0)</f>
        <v>3</v>
      </c>
      <c r="Z560" s="335">
        <f t="shared" si="2208"/>
        <v>4</v>
      </c>
      <c r="AA560" s="275" t="s">
        <v>330</v>
      </c>
      <c r="AB560" s="275"/>
      <c r="AC560" s="368">
        <f t="shared" si="2288"/>
        <v>0.15</v>
      </c>
      <c r="AD560" s="356">
        <f t="shared" si="2322"/>
        <v>1</v>
      </c>
      <c r="AE560" s="336">
        <f t="shared" si="2210"/>
        <v>1</v>
      </c>
      <c r="AF560" s="275" t="s">
        <v>307</v>
      </c>
      <c r="AG560" s="275" t="s">
        <v>2588</v>
      </c>
      <c r="AH560" s="368">
        <f t="shared" ref="AH560" si="2343">IF(S560="No_existen",5*$AH$10,AI560*$AH$10)</f>
        <v>0.1</v>
      </c>
      <c r="AI560" s="356">
        <f t="shared" ref="AI560" si="2344">ROUND(AVERAGEIF(AJ560:AJ562,"&gt;0"),0)</f>
        <v>1</v>
      </c>
      <c r="AJ560" s="336">
        <f t="shared" si="2213"/>
        <v>1</v>
      </c>
      <c r="AK560" s="275" t="s">
        <v>304</v>
      </c>
      <c r="AL560" s="275" t="s">
        <v>318</v>
      </c>
      <c r="AM560" s="368">
        <f t="shared" ref="AM560" si="2345">IF(S560="No_existen",5*$AM$10,AN560*$AM$10)</f>
        <v>0.1</v>
      </c>
      <c r="AN560" s="356">
        <f t="shared" ref="AN560" si="2346">ROUND(AVERAGEIF(AO560:AO562,"&gt;0"),0)</f>
        <v>1</v>
      </c>
      <c r="AO560" s="336">
        <f t="shared" si="2216"/>
        <v>1</v>
      </c>
      <c r="AP560" s="275" t="s">
        <v>592</v>
      </c>
      <c r="AQ560" s="356">
        <f t="shared" si="2103"/>
        <v>1</v>
      </c>
      <c r="AR560" s="356" t="str">
        <f t="shared" ref="AR560" si="2347">IF(AQ560&lt;1.5,"FUERTE",IF(AND(AQ560&gt;=1.5,AQ560&lt;2.5),"ACEPTABLE",IF(AQ560&gt;=5,"INEXISTENTE","DÉBIL")))</f>
        <v>FUERTE</v>
      </c>
      <c r="AS560" s="357">
        <f t="shared" ref="AS560" si="2348">IF(R560=0,0,ROUND((R560*AQ560),0))</f>
        <v>3</v>
      </c>
      <c r="AT560" s="358" t="str">
        <f t="shared" ref="AT560" si="2349">IF(AS560&gt;=36,"GRAVE", IF(AS560&lt;=10, "LEVE", "MODERADO"))</f>
        <v>LEVE</v>
      </c>
      <c r="AU560" s="363" t="s">
        <v>2589</v>
      </c>
      <c r="AV560" s="384">
        <v>0</v>
      </c>
      <c r="AW560" s="275" t="s">
        <v>90</v>
      </c>
      <c r="AX560" s="275"/>
      <c r="AY560" s="159"/>
      <c r="AZ560" s="159"/>
      <c r="BA560" s="344"/>
      <c r="XAO560" s="314"/>
      <c r="XAP560" s="314"/>
      <c r="XAQ560" s="263"/>
      <c r="XAR560" s="312"/>
      <c r="XAS560" s="263"/>
      <c r="XAT560" s="314"/>
      <c r="XAU560" s="314"/>
      <c r="XAV560" s="314"/>
      <c r="XAW560" s="315"/>
      <c r="XAX560" s="314"/>
      <c r="XAY560" s="314"/>
      <c r="XAZ560" s="314"/>
      <c r="XBA560" s="314"/>
      <c r="XBB560" s="314"/>
      <c r="XBC560" s="314"/>
      <c r="XBD560" s="281"/>
      <c r="XBE560" s="316"/>
      <c r="XBF560" s="317"/>
      <c r="XBG560" s="314"/>
      <c r="XBH560" s="314"/>
      <c r="XBI560" s="314"/>
      <c r="XBJ560" s="314"/>
      <c r="XBK560" s="263"/>
      <c r="XBL560" s="312"/>
      <c r="XBM560" s="263"/>
      <c r="XBN560" s="314"/>
      <c r="XBO560" s="314"/>
      <c r="XBP560" s="314"/>
      <c r="XBQ560" s="315"/>
      <c r="XBR560" s="314"/>
      <c r="XBS560" s="314"/>
      <c r="XBT560" s="314"/>
      <c r="XBU560" s="314"/>
      <c r="XBV560" s="314"/>
      <c r="XBW560" s="281"/>
      <c r="XBX560" s="317"/>
      <c r="XBY560" s="314"/>
      <c r="XBZ560" s="314"/>
      <c r="XCA560" s="318"/>
      <c r="XCB560" s="312"/>
      <c r="XCC560" s="314"/>
      <c r="XCD560" s="314"/>
      <c r="XCE560" s="263"/>
      <c r="XCF560" s="312"/>
      <c r="XCG560" s="263"/>
      <c r="XCH560" s="314"/>
      <c r="XCI560" s="314"/>
      <c r="XCJ560" s="314"/>
      <c r="XCK560" s="315"/>
      <c r="XCL560" s="314"/>
      <c r="XCM560" s="314"/>
      <c r="XCN560" s="314"/>
      <c r="XCO560" s="314"/>
      <c r="XCP560" s="314"/>
      <c r="XCQ560" s="317"/>
      <c r="XCR560" s="314"/>
      <c r="XCS560" s="318"/>
      <c r="XCT560" s="286"/>
      <c r="XCW560" s="314"/>
      <c r="XCX560" s="314"/>
      <c r="XCY560" s="263"/>
      <c r="XCZ560" s="312"/>
      <c r="XDA560" s="263"/>
      <c r="XDB560" s="314"/>
      <c r="XDC560" s="314"/>
      <c r="XDD560" s="314"/>
      <c r="XDE560" s="315"/>
      <c r="XDF560" s="314"/>
      <c r="XDG560" s="314"/>
      <c r="XDH560" s="314"/>
      <c r="XDI560" s="314"/>
      <c r="XDJ560" s="314"/>
      <c r="XDK560" s="314"/>
      <c r="XDL560" s="286"/>
      <c r="XDQ560" s="314"/>
      <c r="XDR560" s="314"/>
      <c r="XDS560" s="263"/>
      <c r="XDT560" s="312"/>
      <c r="XDU560" s="263"/>
      <c r="XDV560" s="314"/>
      <c r="XDW560" s="314"/>
      <c r="XDX560" s="314"/>
      <c r="XDY560" s="315"/>
      <c r="XDZ560" s="314"/>
      <c r="XEA560" s="314"/>
      <c r="XEB560" s="314"/>
      <c r="XEC560" s="314"/>
      <c r="XED560" s="314"/>
      <c r="XEE560" s="286"/>
      <c r="XEK560" s="314"/>
      <c r="XEL560" s="314"/>
      <c r="XEM560" s="263"/>
      <c r="XEN560" s="312"/>
      <c r="XEO560" s="263"/>
      <c r="XEP560" s="314"/>
      <c r="XEQ560" s="314"/>
      <c r="XER560" s="314"/>
      <c r="XES560" s="315"/>
      <c r="XET560" s="314"/>
      <c r="XEU560" s="314"/>
      <c r="XEV560" s="314"/>
      <c r="XEW560" s="314"/>
      <c r="XEX560" s="314"/>
    </row>
    <row r="561" spans="1:53 16265:16378" ht="40.5" hidden="1" customHeight="1" x14ac:dyDescent="0.2">
      <c r="A561" s="362"/>
      <c r="B561" s="363"/>
      <c r="C561" s="356"/>
      <c r="D561" s="359"/>
      <c r="E561" s="356"/>
      <c r="F561" s="364"/>
      <c r="G561" s="275" t="s">
        <v>271</v>
      </c>
      <c r="H561" s="275" t="s">
        <v>34</v>
      </c>
      <c r="I561" s="161" t="s">
        <v>2590</v>
      </c>
      <c r="J561" s="364"/>
      <c r="K561" s="363"/>
      <c r="L561" s="363"/>
      <c r="M561" s="363"/>
      <c r="N561" s="364"/>
      <c r="O561" s="365"/>
      <c r="P561" s="364"/>
      <c r="Q561" s="365"/>
      <c r="R561" s="365"/>
      <c r="S561" s="162" t="s">
        <v>327</v>
      </c>
      <c r="T561" s="334">
        <f t="shared" si="2205"/>
        <v>1</v>
      </c>
      <c r="U561" s="356"/>
      <c r="V561" s="356"/>
      <c r="W561" s="275" t="s">
        <v>2591</v>
      </c>
      <c r="X561" s="364"/>
      <c r="Y561" s="368"/>
      <c r="Z561" s="335">
        <f t="shared" si="2208"/>
        <v>2</v>
      </c>
      <c r="AA561" s="275" t="s">
        <v>331</v>
      </c>
      <c r="AB561" s="275"/>
      <c r="AC561" s="368"/>
      <c r="AD561" s="356"/>
      <c r="AE561" s="336">
        <f t="shared" si="2210"/>
        <v>1</v>
      </c>
      <c r="AF561" s="275" t="s">
        <v>307</v>
      </c>
      <c r="AG561" s="275" t="s">
        <v>2592</v>
      </c>
      <c r="AH561" s="368"/>
      <c r="AI561" s="356"/>
      <c r="AJ561" s="336">
        <f t="shared" si="2213"/>
        <v>1</v>
      </c>
      <c r="AK561" s="275" t="s">
        <v>304</v>
      </c>
      <c r="AL561" s="275" t="s">
        <v>316</v>
      </c>
      <c r="AM561" s="368"/>
      <c r="AN561" s="356"/>
      <c r="AO561" s="336">
        <f t="shared" si="2216"/>
        <v>1</v>
      </c>
      <c r="AP561" s="275" t="s">
        <v>592</v>
      </c>
      <c r="AQ561" s="356"/>
      <c r="AR561" s="356"/>
      <c r="AS561" s="357"/>
      <c r="AT561" s="358"/>
      <c r="AU561" s="363"/>
      <c r="AV561" s="384"/>
      <c r="AW561" s="275" t="s">
        <v>90</v>
      </c>
      <c r="AX561" s="275"/>
      <c r="AY561" s="159"/>
      <c r="AZ561" s="159"/>
      <c r="BA561" s="344"/>
      <c r="XAO561" s="314"/>
      <c r="XAP561" s="314"/>
      <c r="XAQ561" s="263"/>
      <c r="XAR561" s="312"/>
      <c r="XAS561" s="263"/>
      <c r="XAT561" s="314"/>
      <c r="XAU561" s="314"/>
      <c r="XAV561" s="314"/>
      <c r="XAW561" s="315"/>
      <c r="XAX561" s="314"/>
      <c r="XAY561" s="314"/>
      <c r="XAZ561" s="314"/>
      <c r="XBA561" s="314"/>
      <c r="XBB561" s="314"/>
      <c r="XBC561" s="314"/>
      <c r="XBD561" s="281"/>
      <c r="XBE561" s="316"/>
      <c r="XBF561" s="317"/>
      <c r="XBG561" s="314"/>
      <c r="XBH561" s="314"/>
      <c r="XBI561" s="314"/>
      <c r="XBJ561" s="314"/>
      <c r="XBK561" s="263"/>
      <c r="XBL561" s="312"/>
      <c r="XBM561" s="263"/>
      <c r="XBN561" s="314"/>
      <c r="XBO561" s="314"/>
      <c r="XBP561" s="314"/>
      <c r="XBQ561" s="315"/>
      <c r="XBR561" s="314"/>
      <c r="XBS561" s="314"/>
      <c r="XBT561" s="314"/>
      <c r="XBU561" s="314"/>
      <c r="XBV561" s="314"/>
      <c r="XBW561" s="281"/>
      <c r="XBX561" s="317"/>
      <c r="XBY561" s="314"/>
      <c r="XBZ561" s="314"/>
      <c r="XCA561" s="318"/>
      <c r="XCB561" s="312"/>
      <c r="XCC561" s="314"/>
      <c r="XCD561" s="314"/>
      <c r="XCE561" s="263"/>
      <c r="XCF561" s="312"/>
      <c r="XCG561" s="263"/>
      <c r="XCH561" s="314"/>
      <c r="XCI561" s="314"/>
      <c r="XCJ561" s="314"/>
      <c r="XCK561" s="315"/>
      <c r="XCL561" s="314"/>
      <c r="XCM561" s="314"/>
      <c r="XCN561" s="314"/>
      <c r="XCO561" s="314"/>
      <c r="XCP561" s="314"/>
      <c r="XCQ561" s="317"/>
      <c r="XCR561" s="314"/>
      <c r="XCS561" s="318"/>
      <c r="XCT561" s="286"/>
      <c r="XCW561" s="314"/>
      <c r="XCX561" s="314"/>
      <c r="XCY561" s="263"/>
      <c r="XCZ561" s="312"/>
      <c r="XDA561" s="263"/>
      <c r="XDB561" s="314"/>
      <c r="XDC561" s="314"/>
      <c r="XDD561" s="314"/>
      <c r="XDE561" s="315"/>
      <c r="XDF561" s="314"/>
      <c r="XDG561" s="314"/>
      <c r="XDH561" s="314"/>
      <c r="XDI561" s="314"/>
      <c r="XDJ561" s="314"/>
      <c r="XDK561" s="314"/>
      <c r="XDL561" s="286"/>
      <c r="XDQ561" s="314"/>
      <c r="XDR561" s="314"/>
      <c r="XDS561" s="263"/>
      <c r="XDT561" s="312"/>
      <c r="XDU561" s="263"/>
      <c r="XDV561" s="314"/>
      <c r="XDW561" s="314"/>
      <c r="XDX561" s="314"/>
      <c r="XDY561" s="315"/>
      <c r="XDZ561" s="314"/>
      <c r="XEA561" s="314"/>
      <c r="XEB561" s="314"/>
      <c r="XEC561" s="314"/>
      <c r="XED561" s="314"/>
      <c r="XEE561" s="286"/>
      <c r="XEK561" s="314"/>
      <c r="XEL561" s="314"/>
      <c r="XEM561" s="263"/>
      <c r="XEN561" s="312"/>
      <c r="XEO561" s="263"/>
      <c r="XEP561" s="314"/>
      <c r="XEQ561" s="314"/>
      <c r="XER561" s="314"/>
      <c r="XES561" s="315"/>
      <c r="XET561" s="314"/>
      <c r="XEU561" s="314"/>
      <c r="XEV561" s="314"/>
      <c r="XEW561" s="314"/>
      <c r="XEX561" s="314"/>
    </row>
    <row r="562" spans="1:53 16265:16378" ht="40.5" hidden="1" customHeight="1" x14ac:dyDescent="0.2">
      <c r="A562" s="362"/>
      <c r="B562" s="363"/>
      <c r="C562" s="356"/>
      <c r="D562" s="359"/>
      <c r="E562" s="356"/>
      <c r="F562" s="364"/>
      <c r="G562" s="275" t="s">
        <v>271</v>
      </c>
      <c r="H562" s="275" t="s">
        <v>35</v>
      </c>
      <c r="I562" s="162" t="s">
        <v>2593</v>
      </c>
      <c r="J562" s="364"/>
      <c r="K562" s="363"/>
      <c r="L562" s="363"/>
      <c r="M562" s="363"/>
      <c r="N562" s="364"/>
      <c r="O562" s="365"/>
      <c r="P562" s="364"/>
      <c r="Q562" s="365"/>
      <c r="R562" s="365"/>
      <c r="S562" s="162" t="s">
        <v>327</v>
      </c>
      <c r="T562" s="334">
        <f t="shared" si="2205"/>
        <v>1</v>
      </c>
      <c r="U562" s="356"/>
      <c r="V562" s="356"/>
      <c r="W562" s="275" t="s">
        <v>2594</v>
      </c>
      <c r="X562" s="364"/>
      <c r="Y562" s="368"/>
      <c r="Z562" s="335">
        <f t="shared" si="2208"/>
        <v>4</v>
      </c>
      <c r="AA562" s="275" t="s">
        <v>330</v>
      </c>
      <c r="AB562" s="275"/>
      <c r="AC562" s="368"/>
      <c r="AD562" s="356"/>
      <c r="AE562" s="336">
        <f t="shared" si="2210"/>
        <v>1</v>
      </c>
      <c r="AF562" s="275" t="s">
        <v>307</v>
      </c>
      <c r="AG562" s="275" t="s">
        <v>2595</v>
      </c>
      <c r="AH562" s="368"/>
      <c r="AI562" s="356"/>
      <c r="AJ562" s="336">
        <f t="shared" si="2213"/>
        <v>1</v>
      </c>
      <c r="AK562" s="275" t="s">
        <v>304</v>
      </c>
      <c r="AL562" s="275" t="s">
        <v>315</v>
      </c>
      <c r="AM562" s="368"/>
      <c r="AN562" s="356"/>
      <c r="AO562" s="336">
        <f t="shared" si="2216"/>
        <v>1</v>
      </c>
      <c r="AP562" s="275" t="s">
        <v>592</v>
      </c>
      <c r="AQ562" s="356"/>
      <c r="AR562" s="356"/>
      <c r="AS562" s="357"/>
      <c r="AT562" s="358"/>
      <c r="AU562" s="363"/>
      <c r="AV562" s="384"/>
      <c r="AW562" s="275" t="s">
        <v>90</v>
      </c>
      <c r="AX562" s="275"/>
      <c r="AY562" s="159"/>
      <c r="AZ562" s="159"/>
      <c r="BA562" s="344"/>
      <c r="XAO562" s="314"/>
      <c r="XAP562" s="314"/>
      <c r="XAQ562" s="263"/>
      <c r="XAR562" s="312"/>
      <c r="XAS562" s="263"/>
      <c r="XAT562" s="314"/>
      <c r="XAU562" s="314"/>
      <c r="XAV562" s="314"/>
      <c r="XAW562" s="315"/>
      <c r="XAX562" s="314"/>
      <c r="XAY562" s="314"/>
      <c r="XAZ562" s="314"/>
      <c r="XBA562" s="314"/>
      <c r="XBB562" s="314"/>
      <c r="XBC562" s="314"/>
      <c r="XBD562" s="281"/>
      <c r="XBE562" s="316"/>
      <c r="XBF562" s="317"/>
      <c r="XBG562" s="314"/>
      <c r="XBH562" s="314"/>
      <c r="XBI562" s="314"/>
      <c r="XBJ562" s="314"/>
      <c r="XBK562" s="263"/>
      <c r="XBL562" s="312"/>
      <c r="XBM562" s="263"/>
      <c r="XBN562" s="314"/>
      <c r="XBO562" s="314"/>
      <c r="XBP562" s="314"/>
      <c r="XBQ562" s="315"/>
      <c r="XBR562" s="314"/>
      <c r="XBS562" s="314"/>
      <c r="XBT562" s="314"/>
      <c r="XBU562" s="314"/>
      <c r="XBV562" s="314"/>
      <c r="XBW562" s="281"/>
      <c r="XBX562" s="317"/>
      <c r="XBY562" s="314"/>
      <c r="XBZ562" s="314"/>
      <c r="XCA562" s="318"/>
      <c r="XCB562" s="312"/>
      <c r="XCC562" s="314"/>
      <c r="XCD562" s="314"/>
      <c r="XCE562" s="263"/>
      <c r="XCF562" s="312"/>
      <c r="XCG562" s="263"/>
      <c r="XCH562" s="314"/>
      <c r="XCI562" s="314"/>
      <c r="XCJ562" s="314"/>
      <c r="XCK562" s="315"/>
      <c r="XCL562" s="314"/>
      <c r="XCM562" s="314"/>
      <c r="XCN562" s="314"/>
      <c r="XCO562" s="314"/>
      <c r="XCP562" s="314"/>
      <c r="XCQ562" s="317"/>
      <c r="XCR562" s="314"/>
      <c r="XCS562" s="318"/>
      <c r="XCT562" s="286"/>
      <c r="XCW562" s="314"/>
      <c r="XCX562" s="314"/>
      <c r="XCY562" s="263"/>
      <c r="XCZ562" s="312"/>
      <c r="XDA562" s="263"/>
      <c r="XDB562" s="314"/>
      <c r="XDC562" s="314"/>
      <c r="XDD562" s="314"/>
      <c r="XDE562" s="315"/>
      <c r="XDF562" s="314"/>
      <c r="XDG562" s="314"/>
      <c r="XDH562" s="314"/>
      <c r="XDI562" s="314"/>
      <c r="XDJ562" s="314"/>
      <c r="XDK562" s="314"/>
      <c r="XDL562" s="286"/>
      <c r="XDQ562" s="314"/>
      <c r="XDR562" s="314"/>
      <c r="XDS562" s="263"/>
      <c r="XDT562" s="312"/>
      <c r="XDU562" s="263"/>
      <c r="XDV562" s="314"/>
      <c r="XDW562" s="314"/>
      <c r="XDX562" s="314"/>
      <c r="XDY562" s="315"/>
      <c r="XDZ562" s="314"/>
      <c r="XEA562" s="314"/>
      <c r="XEB562" s="314"/>
      <c r="XEC562" s="314"/>
      <c r="XED562" s="314"/>
      <c r="XEE562" s="286"/>
      <c r="XEK562" s="314"/>
      <c r="XEL562" s="314"/>
      <c r="XEM562" s="263"/>
      <c r="XEN562" s="312"/>
      <c r="XEO562" s="263"/>
      <c r="XEP562" s="314"/>
      <c r="XEQ562" s="314"/>
      <c r="XER562" s="314"/>
      <c r="XES562" s="315"/>
      <c r="XET562" s="314"/>
      <c r="XEU562" s="314"/>
      <c r="XEV562" s="314"/>
      <c r="XEW562" s="314"/>
      <c r="XEX562" s="314"/>
    </row>
    <row r="563" spans="1:53 16265:16378" ht="40.5" hidden="1" customHeight="1" x14ac:dyDescent="0.2">
      <c r="A563" s="362">
        <v>185</v>
      </c>
      <c r="B563" s="363" t="s">
        <v>185</v>
      </c>
      <c r="C563" s="356" t="str">
        <f t="shared" si="2307"/>
        <v>JHONNIERS GUERRERO ERAZO</v>
      </c>
      <c r="D563" s="359" t="s">
        <v>165</v>
      </c>
      <c r="E563" s="356" t="str">
        <f>IF(D563=$D$740,$E$740,IF(D563=$D$741,$E$741,IF(D563=$D$742,$E$742,IF(D563=$D$743,$E$743,IF(D563=$D$744,$E$744,IF(D563=$D$745,$E$745,IF(D563=$D$746,$E$746,IF(D563=$D$747,$E$747,IF(D563=$D$748,$E$748,IF(D563=$D$749,$E$749,IF(D563=VICERRECTORÍA_ACADÉMICA_,$BF$740,IF(D563=_VICERRECTORÍA_INVESTIGACIONES_INNOVACIÓN_Y_EXTENSIÓN_,$BF$741,IF(D563=PLANEACIÓN_,$BF$742,IF(D563=VICERRECTORÍA_ADMINISTRATIVA_FINANCIERA_,$BF$743,IF(D563=VICERRECTORÍA_RESPONSABILIDAD_SOCIAL_Y_BIENESTAR_UNIVERSITARIO_PDI,$BF$744)))))))))))))))</f>
        <v>Promover el bienestar de la comunidad universitaria, contribuyendo al desarrollo humano, social e intercultural de sus integrantes, en concordancia con la misión Institucional.</v>
      </c>
      <c r="F563" s="364" t="s">
        <v>276</v>
      </c>
      <c r="G563" s="275" t="s">
        <v>271</v>
      </c>
      <c r="H563" s="275" t="s">
        <v>36</v>
      </c>
      <c r="I563" s="162" t="s">
        <v>2596</v>
      </c>
      <c r="J563" s="364" t="s">
        <v>110</v>
      </c>
      <c r="K563" s="364" t="s">
        <v>2597</v>
      </c>
      <c r="L563" s="364" t="s">
        <v>2597</v>
      </c>
      <c r="M563" s="364" t="s">
        <v>2598</v>
      </c>
      <c r="N563" s="364" t="s">
        <v>128</v>
      </c>
      <c r="O563" s="365">
        <f t="shared" ref="O563" si="2350">IF(N563="ALTA",5,IF(N563="MEDIO ALTA",4,IF(N563="MEDIA",3,IF(N563="MEDIO BAJA",2,IF(N563="BAJA",1,0)))))</f>
        <v>1</v>
      </c>
      <c r="P563" s="364" t="s">
        <v>142</v>
      </c>
      <c r="Q563" s="365">
        <f t="shared" si="2340"/>
        <v>1</v>
      </c>
      <c r="R563" s="365">
        <f>Q563*O563</f>
        <v>1</v>
      </c>
      <c r="S563" s="162" t="s">
        <v>327</v>
      </c>
      <c r="T563" s="334">
        <f t="shared" si="2205"/>
        <v>1</v>
      </c>
      <c r="U563" s="356">
        <f t="shared" si="2168"/>
        <v>1</v>
      </c>
      <c r="V563" s="356">
        <f t="shared" ref="V563" si="2351">U563*0.6</f>
        <v>0.6</v>
      </c>
      <c r="W563" s="275" t="s">
        <v>2599</v>
      </c>
      <c r="X563" s="364">
        <f>IF(S563="No_existen",5*$X$10,Y563*$X$10)</f>
        <v>0.2</v>
      </c>
      <c r="Y563" s="368">
        <f t="shared" ref="Y563" si="2352">ROUND(AVERAGEIF(Z563:Z565,"&gt;0"),0)</f>
        <v>4</v>
      </c>
      <c r="Z563" s="335">
        <f t="shared" si="2208"/>
        <v>4</v>
      </c>
      <c r="AA563" s="275" t="s">
        <v>330</v>
      </c>
      <c r="AB563" s="275"/>
      <c r="AC563" s="368">
        <f t="shared" si="2288"/>
        <v>0.15</v>
      </c>
      <c r="AD563" s="356">
        <f t="shared" si="2322"/>
        <v>1</v>
      </c>
      <c r="AE563" s="336">
        <f t="shared" si="2210"/>
        <v>1</v>
      </c>
      <c r="AF563" s="275" t="s">
        <v>307</v>
      </c>
      <c r="AG563" s="275" t="s">
        <v>2600</v>
      </c>
      <c r="AH563" s="368">
        <f t="shared" ref="AH563" si="2353">IF(S563="No_existen",5*$AH$10,AI563*$AH$10)</f>
        <v>0.1</v>
      </c>
      <c r="AI563" s="356">
        <f t="shared" ref="AI563" si="2354">ROUND(AVERAGEIF(AJ563:AJ565,"&gt;0"),0)</f>
        <v>1</v>
      </c>
      <c r="AJ563" s="336">
        <f t="shared" si="2213"/>
        <v>1</v>
      </c>
      <c r="AK563" s="275" t="s">
        <v>304</v>
      </c>
      <c r="AL563" s="275" t="s">
        <v>311</v>
      </c>
      <c r="AM563" s="368">
        <f>IF(S563="No_existen",5*$AM$10,AN563*$AM$10)</f>
        <v>0.1</v>
      </c>
      <c r="AN563" s="356">
        <f>ROUND(AVERAGEIF(AO563:AO565,"&gt;0"),0)</f>
        <v>1</v>
      </c>
      <c r="AO563" s="336">
        <f t="shared" si="2216"/>
        <v>1</v>
      </c>
      <c r="AP563" s="275" t="s">
        <v>592</v>
      </c>
      <c r="AQ563" s="356">
        <f t="shared" ref="AQ563:AQ605" si="2355">ROUND(AVERAGE(U563,Y563,AD563,AI563,AN563),0)</f>
        <v>2</v>
      </c>
      <c r="AR563" s="356" t="str">
        <f t="shared" ref="AR563" si="2356">IF(AQ563&lt;1.5,"FUERTE",IF(AND(AQ563&gt;=1.5,AQ563&lt;2.5),"ACEPTABLE",IF(AQ563&gt;=5,"INEXISTENTE","DÉBIL")))</f>
        <v>ACEPTABLE</v>
      </c>
      <c r="AS563" s="357">
        <f t="shared" ref="AS563" si="2357">IF(R563=0,0,ROUND((R563*AQ563),0))</f>
        <v>2</v>
      </c>
      <c r="AT563" s="358" t="str">
        <f t="shared" ref="AT563" si="2358">IF(AS563&gt;=36,"GRAVE", IF(AS563&lt;=10, "LEVE", "MODERADO"))</f>
        <v>LEVE</v>
      </c>
      <c r="AU563" s="366" t="s">
        <v>2601</v>
      </c>
      <c r="AV563" s="367">
        <v>0</v>
      </c>
      <c r="AW563" s="275" t="s">
        <v>90</v>
      </c>
      <c r="AX563" s="275"/>
      <c r="AY563" s="159"/>
      <c r="AZ563" s="159"/>
      <c r="BA563" s="344"/>
      <c r="XAO563" s="314"/>
      <c r="XAP563" s="314"/>
      <c r="XAQ563" s="263"/>
      <c r="XAR563" s="312"/>
      <c r="XAS563" s="263"/>
      <c r="XAT563" s="314"/>
      <c r="XAU563" s="314"/>
      <c r="XAV563" s="314"/>
      <c r="XAW563" s="315"/>
      <c r="XAX563" s="314"/>
      <c r="XAY563" s="314"/>
      <c r="XAZ563" s="314"/>
      <c r="XBA563" s="314"/>
      <c r="XBB563" s="314"/>
      <c r="XBC563" s="314"/>
      <c r="XBD563" s="281"/>
      <c r="XBE563" s="316"/>
      <c r="XBF563" s="317"/>
      <c r="XBG563" s="314"/>
      <c r="XBH563" s="314"/>
      <c r="XBI563" s="314"/>
      <c r="XBJ563" s="314"/>
      <c r="XBK563" s="263"/>
      <c r="XBL563" s="312"/>
      <c r="XBM563" s="263"/>
      <c r="XBN563" s="314"/>
      <c r="XBO563" s="314"/>
      <c r="XBP563" s="314"/>
      <c r="XBQ563" s="315"/>
      <c r="XBR563" s="314"/>
      <c r="XBS563" s="314"/>
      <c r="XBT563" s="314"/>
      <c r="XBU563" s="314"/>
      <c r="XBV563" s="314"/>
      <c r="XBW563" s="281"/>
      <c r="XBX563" s="317"/>
      <c r="XBY563" s="314"/>
      <c r="XBZ563" s="314"/>
      <c r="XCA563" s="318"/>
      <c r="XCB563" s="312"/>
      <c r="XCC563" s="314"/>
      <c r="XCD563" s="314"/>
      <c r="XCE563" s="263"/>
      <c r="XCF563" s="312"/>
      <c r="XCG563" s="263"/>
      <c r="XCH563" s="314"/>
      <c r="XCI563" s="314"/>
      <c r="XCJ563" s="314"/>
      <c r="XCK563" s="315"/>
      <c r="XCL563" s="314"/>
      <c r="XCM563" s="314"/>
      <c r="XCN563" s="314"/>
      <c r="XCO563" s="314"/>
      <c r="XCP563" s="314"/>
      <c r="XCQ563" s="317"/>
      <c r="XCR563" s="314"/>
      <c r="XCS563" s="318"/>
      <c r="XCT563" s="286"/>
      <c r="XCW563" s="314"/>
      <c r="XCX563" s="314"/>
      <c r="XCY563" s="263"/>
      <c r="XCZ563" s="312"/>
      <c r="XDA563" s="263"/>
      <c r="XDB563" s="314"/>
      <c r="XDC563" s="314"/>
      <c r="XDD563" s="314"/>
      <c r="XDE563" s="315"/>
      <c r="XDF563" s="314"/>
      <c r="XDG563" s="314"/>
      <c r="XDH563" s="314"/>
      <c r="XDI563" s="314"/>
      <c r="XDJ563" s="314"/>
      <c r="XDK563" s="314"/>
      <c r="XDL563" s="286"/>
      <c r="XDQ563" s="314"/>
      <c r="XDR563" s="314"/>
      <c r="XDS563" s="263"/>
      <c r="XDT563" s="312"/>
      <c r="XDU563" s="263"/>
      <c r="XDV563" s="314"/>
      <c r="XDW563" s="314"/>
      <c r="XDX563" s="314"/>
      <c r="XDY563" s="315"/>
      <c r="XDZ563" s="314"/>
      <c r="XEA563" s="314"/>
      <c r="XEB563" s="314"/>
      <c r="XEC563" s="314"/>
      <c r="XED563" s="314"/>
      <c r="XEE563" s="286"/>
      <c r="XEK563" s="314"/>
      <c r="XEL563" s="314"/>
      <c r="XEM563" s="263"/>
      <c r="XEN563" s="312"/>
      <c r="XEO563" s="263"/>
      <c r="XEP563" s="314"/>
      <c r="XEQ563" s="314"/>
      <c r="XER563" s="314"/>
      <c r="XES563" s="315"/>
      <c r="XET563" s="314"/>
      <c r="XEU563" s="314"/>
      <c r="XEV563" s="314"/>
      <c r="XEW563" s="314"/>
      <c r="XEX563" s="314"/>
    </row>
    <row r="564" spans="1:53 16265:16378" ht="40.5" hidden="1" customHeight="1" x14ac:dyDescent="0.2">
      <c r="A564" s="362"/>
      <c r="B564" s="363"/>
      <c r="C564" s="356"/>
      <c r="D564" s="359"/>
      <c r="E564" s="356"/>
      <c r="F564" s="364"/>
      <c r="G564" s="275" t="s">
        <v>271</v>
      </c>
      <c r="H564" s="275" t="s">
        <v>36</v>
      </c>
      <c r="I564" s="162" t="s">
        <v>2602</v>
      </c>
      <c r="J564" s="364"/>
      <c r="K564" s="364"/>
      <c r="L564" s="364"/>
      <c r="M564" s="364"/>
      <c r="N564" s="364"/>
      <c r="O564" s="365"/>
      <c r="P564" s="364"/>
      <c r="Q564" s="365"/>
      <c r="R564" s="365"/>
      <c r="S564" s="162" t="s">
        <v>327</v>
      </c>
      <c r="T564" s="334">
        <f t="shared" si="2205"/>
        <v>1</v>
      </c>
      <c r="U564" s="356"/>
      <c r="V564" s="356"/>
      <c r="W564" s="275" t="s">
        <v>2599</v>
      </c>
      <c r="X564" s="364"/>
      <c r="Y564" s="368"/>
      <c r="Z564" s="335">
        <f t="shared" si="2208"/>
        <v>4</v>
      </c>
      <c r="AA564" s="275" t="s">
        <v>330</v>
      </c>
      <c r="AB564" s="275"/>
      <c r="AC564" s="368"/>
      <c r="AD564" s="356"/>
      <c r="AE564" s="336">
        <f t="shared" si="2210"/>
        <v>1</v>
      </c>
      <c r="AF564" s="275" t="s">
        <v>307</v>
      </c>
      <c r="AG564" s="275" t="s">
        <v>2603</v>
      </c>
      <c r="AH564" s="368"/>
      <c r="AI564" s="356"/>
      <c r="AJ564" s="336">
        <f t="shared" si="2213"/>
        <v>1</v>
      </c>
      <c r="AK564" s="275" t="s">
        <v>304</v>
      </c>
      <c r="AL564" s="275" t="s">
        <v>311</v>
      </c>
      <c r="AM564" s="368"/>
      <c r="AN564" s="356"/>
      <c r="AO564" s="336">
        <f t="shared" si="2216"/>
        <v>1</v>
      </c>
      <c r="AP564" s="275" t="s">
        <v>592</v>
      </c>
      <c r="AQ564" s="356"/>
      <c r="AR564" s="356"/>
      <c r="AS564" s="357"/>
      <c r="AT564" s="358"/>
      <c r="AU564" s="366"/>
      <c r="AV564" s="366"/>
      <c r="AW564" s="275" t="s">
        <v>90</v>
      </c>
      <c r="AX564" s="275"/>
      <c r="AY564" s="159"/>
      <c r="AZ564" s="159"/>
      <c r="BA564" s="344"/>
      <c r="XAO564" s="314"/>
      <c r="XAP564" s="314"/>
      <c r="XAQ564" s="263"/>
      <c r="XAR564" s="312"/>
      <c r="XAS564" s="263"/>
      <c r="XAT564" s="314"/>
      <c r="XAU564" s="314"/>
      <c r="XAV564" s="314"/>
      <c r="XAW564" s="315"/>
      <c r="XAX564" s="314"/>
      <c r="XAY564" s="314"/>
      <c r="XAZ564" s="314"/>
      <c r="XBA564" s="314"/>
      <c r="XBB564" s="314"/>
      <c r="XBC564" s="314"/>
      <c r="XBD564" s="281"/>
      <c r="XBE564" s="316"/>
      <c r="XBF564" s="317"/>
      <c r="XBG564" s="314"/>
      <c r="XBH564" s="314"/>
      <c r="XBI564" s="314"/>
      <c r="XBJ564" s="314"/>
      <c r="XBK564" s="263"/>
      <c r="XBL564" s="312"/>
      <c r="XBM564" s="263"/>
      <c r="XBN564" s="314"/>
      <c r="XBO564" s="314"/>
      <c r="XBP564" s="314"/>
      <c r="XBQ564" s="315"/>
      <c r="XBR564" s="314"/>
      <c r="XBS564" s="314"/>
      <c r="XBT564" s="314"/>
      <c r="XBU564" s="314"/>
      <c r="XBV564" s="314"/>
      <c r="XBW564" s="281"/>
      <c r="XBX564" s="317"/>
      <c r="XBY564" s="314"/>
      <c r="XBZ564" s="314"/>
      <c r="XCA564" s="318"/>
      <c r="XCB564" s="312"/>
      <c r="XCC564" s="314"/>
      <c r="XCD564" s="314"/>
      <c r="XCE564" s="263"/>
      <c r="XCF564" s="312"/>
      <c r="XCG564" s="263"/>
      <c r="XCH564" s="314"/>
      <c r="XCI564" s="314"/>
      <c r="XCJ564" s="314"/>
      <c r="XCK564" s="315"/>
      <c r="XCL564" s="314"/>
      <c r="XCM564" s="314"/>
      <c r="XCN564" s="314"/>
      <c r="XCO564" s="314"/>
      <c r="XCP564" s="314"/>
      <c r="XCQ564" s="317"/>
      <c r="XCR564" s="314"/>
      <c r="XCS564" s="318"/>
      <c r="XCT564" s="286"/>
      <c r="XCW564" s="314"/>
      <c r="XCX564" s="314"/>
      <c r="XCY564" s="263"/>
      <c r="XCZ564" s="312"/>
      <c r="XDA564" s="263"/>
      <c r="XDB564" s="314"/>
      <c r="XDC564" s="314"/>
      <c r="XDD564" s="314"/>
      <c r="XDE564" s="315"/>
      <c r="XDF564" s="314"/>
      <c r="XDG564" s="314"/>
      <c r="XDH564" s="314"/>
      <c r="XDI564" s="314"/>
      <c r="XDJ564" s="314"/>
      <c r="XDK564" s="314"/>
      <c r="XDL564" s="286"/>
      <c r="XDQ564" s="314"/>
      <c r="XDR564" s="314"/>
      <c r="XDS564" s="263"/>
      <c r="XDT564" s="312"/>
      <c r="XDU564" s="263"/>
      <c r="XDV564" s="314"/>
      <c r="XDW564" s="314"/>
      <c r="XDX564" s="314"/>
      <c r="XDY564" s="315"/>
      <c r="XDZ564" s="314"/>
      <c r="XEA564" s="314"/>
      <c r="XEB564" s="314"/>
      <c r="XEC564" s="314"/>
      <c r="XED564" s="314"/>
      <c r="XEE564" s="286"/>
      <c r="XEK564" s="314"/>
      <c r="XEL564" s="314"/>
      <c r="XEM564" s="263"/>
      <c r="XEN564" s="312"/>
      <c r="XEO564" s="263"/>
      <c r="XEP564" s="314"/>
      <c r="XEQ564" s="314"/>
      <c r="XER564" s="314"/>
      <c r="XES564" s="315"/>
      <c r="XET564" s="314"/>
      <c r="XEU564" s="314"/>
      <c r="XEV564" s="314"/>
      <c r="XEW564" s="314"/>
      <c r="XEX564" s="314"/>
    </row>
    <row r="565" spans="1:53 16265:16378" ht="40.5" hidden="1" customHeight="1" x14ac:dyDescent="0.2">
      <c r="A565" s="362"/>
      <c r="B565" s="363"/>
      <c r="C565" s="356"/>
      <c r="D565" s="359"/>
      <c r="E565" s="356"/>
      <c r="F565" s="364"/>
      <c r="G565" s="275"/>
      <c r="H565" s="275"/>
      <c r="I565" s="162"/>
      <c r="J565" s="364"/>
      <c r="K565" s="364"/>
      <c r="L565" s="364"/>
      <c r="M565" s="364"/>
      <c r="N565" s="364"/>
      <c r="O565" s="365"/>
      <c r="P565" s="364"/>
      <c r="Q565" s="365"/>
      <c r="R565" s="365"/>
      <c r="S565" s="162"/>
      <c r="T565" s="334">
        <f t="shared" si="2205"/>
        <v>0</v>
      </c>
      <c r="U565" s="356"/>
      <c r="V565" s="356"/>
      <c r="W565" s="275"/>
      <c r="X565" s="364"/>
      <c r="Y565" s="368"/>
      <c r="Z565" s="335">
        <f t="shared" si="2208"/>
        <v>0</v>
      </c>
      <c r="AA565" s="275"/>
      <c r="AB565" s="275"/>
      <c r="AC565" s="368"/>
      <c r="AD565" s="356"/>
      <c r="AE565" s="336">
        <f t="shared" si="2210"/>
        <v>0</v>
      </c>
      <c r="AF565" s="275"/>
      <c r="AG565" s="275"/>
      <c r="AH565" s="368"/>
      <c r="AI565" s="356"/>
      <c r="AJ565" s="336">
        <f t="shared" si="2213"/>
        <v>0</v>
      </c>
      <c r="AK565" s="275"/>
      <c r="AL565" s="275"/>
      <c r="AM565" s="368"/>
      <c r="AN565" s="356"/>
      <c r="AO565" s="336">
        <f t="shared" si="2216"/>
        <v>0</v>
      </c>
      <c r="AP565" s="275"/>
      <c r="AQ565" s="356"/>
      <c r="AR565" s="356"/>
      <c r="AS565" s="357"/>
      <c r="AT565" s="358"/>
      <c r="AU565" s="366"/>
      <c r="AV565" s="366"/>
      <c r="AW565" s="275" t="s">
        <v>90</v>
      </c>
      <c r="AX565" s="275"/>
      <c r="AY565" s="159"/>
      <c r="AZ565" s="159"/>
      <c r="BA565" s="344"/>
      <c r="XAO565" s="314"/>
      <c r="XAP565" s="314"/>
      <c r="XAQ565" s="263"/>
      <c r="XAR565" s="312"/>
      <c r="XAS565" s="263"/>
      <c r="XAT565" s="314"/>
      <c r="XAU565" s="314"/>
      <c r="XAV565" s="314"/>
      <c r="XAW565" s="315"/>
      <c r="XAX565" s="314"/>
      <c r="XAY565" s="314"/>
      <c r="XAZ565" s="314"/>
      <c r="XBA565" s="314"/>
      <c r="XBB565" s="314"/>
      <c r="XBC565" s="314"/>
      <c r="XBD565" s="281"/>
      <c r="XBE565" s="316"/>
      <c r="XBF565" s="317"/>
      <c r="XBG565" s="314"/>
      <c r="XBH565" s="314"/>
      <c r="XBI565" s="314"/>
      <c r="XBJ565" s="314"/>
      <c r="XBK565" s="263"/>
      <c r="XBL565" s="312"/>
      <c r="XBM565" s="263"/>
      <c r="XBN565" s="314"/>
      <c r="XBO565" s="314"/>
      <c r="XBP565" s="314"/>
      <c r="XBQ565" s="315"/>
      <c r="XBR565" s="314"/>
      <c r="XBS565" s="314"/>
      <c r="XBT565" s="314"/>
      <c r="XBU565" s="314"/>
      <c r="XBV565" s="314"/>
      <c r="XBW565" s="281"/>
      <c r="XBX565" s="317"/>
      <c r="XBY565" s="314"/>
      <c r="XBZ565" s="314"/>
      <c r="XCA565" s="318"/>
      <c r="XCB565" s="312"/>
      <c r="XCC565" s="314"/>
      <c r="XCD565" s="314"/>
      <c r="XCE565" s="263"/>
      <c r="XCF565" s="312"/>
      <c r="XCG565" s="263"/>
      <c r="XCH565" s="314"/>
      <c r="XCI565" s="314"/>
      <c r="XCJ565" s="314"/>
      <c r="XCK565" s="315"/>
      <c r="XCL565" s="314"/>
      <c r="XCM565" s="314"/>
      <c r="XCN565" s="314"/>
      <c r="XCO565" s="314"/>
      <c r="XCP565" s="314"/>
      <c r="XCQ565" s="317"/>
      <c r="XCR565" s="314"/>
      <c r="XCS565" s="318"/>
      <c r="XCT565" s="286"/>
      <c r="XCW565" s="314"/>
      <c r="XCX565" s="314"/>
      <c r="XCY565" s="263"/>
      <c r="XCZ565" s="312"/>
      <c r="XDA565" s="263"/>
      <c r="XDB565" s="314"/>
      <c r="XDC565" s="314"/>
      <c r="XDD565" s="314"/>
      <c r="XDE565" s="315"/>
      <c r="XDF565" s="314"/>
      <c r="XDG565" s="314"/>
      <c r="XDH565" s="314"/>
      <c r="XDI565" s="314"/>
      <c r="XDJ565" s="314"/>
      <c r="XDK565" s="314"/>
      <c r="XDL565" s="286"/>
      <c r="XDQ565" s="314"/>
      <c r="XDR565" s="314"/>
      <c r="XDS565" s="263"/>
      <c r="XDT565" s="312"/>
      <c r="XDU565" s="263"/>
      <c r="XDV565" s="314"/>
      <c r="XDW565" s="314"/>
      <c r="XDX565" s="314"/>
      <c r="XDY565" s="315"/>
      <c r="XDZ565" s="314"/>
      <c r="XEA565" s="314"/>
      <c r="XEB565" s="314"/>
      <c r="XEC565" s="314"/>
      <c r="XED565" s="314"/>
      <c r="XEE565" s="286"/>
      <c r="XEK565" s="314"/>
      <c r="XEL565" s="314"/>
      <c r="XEM565" s="263"/>
      <c r="XEN565" s="312"/>
      <c r="XEO565" s="263"/>
      <c r="XEP565" s="314"/>
      <c r="XEQ565" s="314"/>
      <c r="XER565" s="314"/>
      <c r="XES565" s="315"/>
      <c r="XET565" s="314"/>
      <c r="XEU565" s="314"/>
      <c r="XEV565" s="314"/>
      <c r="XEW565" s="314"/>
      <c r="XEX565" s="314"/>
    </row>
    <row r="566" spans="1:53 16265:16378" ht="62.25" hidden="1" customHeight="1" x14ac:dyDescent="0.2">
      <c r="A566" s="362">
        <v>186</v>
      </c>
      <c r="B566" s="363" t="s">
        <v>185</v>
      </c>
      <c r="C566" s="356" t="str">
        <f t="shared" si="2307"/>
        <v>JHONNIERS GUERRERO ERAZO</v>
      </c>
      <c r="D566" s="359" t="s">
        <v>167</v>
      </c>
      <c r="E566" s="356" t="str">
        <f>IF(D566=$D$740,$E$740,IF(D566=$D$741,$E$741,IF(D566=$D$742,$E$742,IF(D566=$D$743,$E$743,IF(D566=$D$744,$E$744,IF(D566=$D$745,$E$745,IF(D566=$D$746,$E$746,IF(D566=$D$747,$E$747,IF(D566=$D$748,$E$748,IF(D566=$D$749,$E$749,IF(D566=VICERRECTORÍA_ACADÉMICA_,$BF$740,IF(D566=_VICERRECTORÍA_INVESTIGACIONES_INNOVACIÓN_Y_EXTENSIÓN_,$BF$741,IF(D566=PLANEACIÓN_,$BF$742,IF(D566=VICERRECTORÍA_ADMINISTRATIVA_FINANCIERA_,$BF$743,IF(D566=VICERRECTORÍA_RESPONSABILIDAD_SOCIAL_Y_BIENESTAR_UNIVERSITARIO_PDI,$BF$744)))))))))))))))</f>
        <v>Orientar el desarrollo de la Universidad mediante el direccionamiento estratégico y visión compartida de la comunidad universitaria, a fin de lograr los objetivos misionales.</v>
      </c>
      <c r="F566" s="364" t="s">
        <v>275</v>
      </c>
      <c r="G566" s="275" t="s">
        <v>271</v>
      </c>
      <c r="H566" s="275" t="s">
        <v>37</v>
      </c>
      <c r="I566" s="162" t="s">
        <v>2604</v>
      </c>
      <c r="J566" s="364" t="s">
        <v>108</v>
      </c>
      <c r="K566" s="364" t="s">
        <v>2605</v>
      </c>
      <c r="L566" s="364" t="s">
        <v>2606</v>
      </c>
      <c r="M566" s="364" t="s">
        <v>2607</v>
      </c>
      <c r="N566" s="364" t="s">
        <v>151</v>
      </c>
      <c r="O566" s="365">
        <f t="shared" ref="O566" si="2359">IF(N566="ALTA",5,IF(N566="MEDIO ALTA",4,IF(N566="MEDIA",3,IF(N566="MEDIO BAJA",2,IF(N566="BAJA",1,0)))))</f>
        <v>2</v>
      </c>
      <c r="P566" s="364" t="s">
        <v>141</v>
      </c>
      <c r="Q566" s="365">
        <f t="shared" si="2340"/>
        <v>3</v>
      </c>
      <c r="R566" s="365">
        <f>Q566*O566</f>
        <v>6</v>
      </c>
      <c r="S566" s="162" t="s">
        <v>327</v>
      </c>
      <c r="T566" s="334">
        <f t="shared" si="2205"/>
        <v>1</v>
      </c>
      <c r="U566" s="356">
        <f t="shared" si="2168"/>
        <v>1</v>
      </c>
      <c r="V566" s="356">
        <f t="shared" ref="V566" si="2360">U566*0.6</f>
        <v>0.6</v>
      </c>
      <c r="W566" s="275" t="s">
        <v>2608</v>
      </c>
      <c r="X566" s="364">
        <f>IF(S566="No_existen",5*$X$10,Y566*$X$10)</f>
        <v>0.2</v>
      </c>
      <c r="Y566" s="368">
        <f t="shared" ref="Y566" si="2361">ROUND(AVERAGEIF(Z566:Z568,"&gt;0"),0)</f>
        <v>4</v>
      </c>
      <c r="Z566" s="335">
        <f t="shared" si="2208"/>
        <v>4</v>
      </c>
      <c r="AA566" s="275" t="s">
        <v>330</v>
      </c>
      <c r="AB566" s="275"/>
      <c r="AC566" s="368">
        <f t="shared" si="2288"/>
        <v>0.15</v>
      </c>
      <c r="AD566" s="356">
        <f t="shared" si="2322"/>
        <v>1</v>
      </c>
      <c r="AE566" s="336">
        <f t="shared" si="2210"/>
        <v>1</v>
      </c>
      <c r="AF566" s="275" t="s">
        <v>307</v>
      </c>
      <c r="AG566" s="275" t="s">
        <v>2609</v>
      </c>
      <c r="AH566" s="368">
        <f t="shared" ref="AH566" si="2362">IF(S566="No_existen",5*$AH$10,AI566*$AH$10)</f>
        <v>0.1</v>
      </c>
      <c r="AI566" s="356">
        <f t="shared" ref="AI566" si="2363">ROUND(AVERAGEIF(AJ566:AJ568,"&gt;0"),0)</f>
        <v>1</v>
      </c>
      <c r="AJ566" s="336">
        <f t="shared" si="2213"/>
        <v>1</v>
      </c>
      <c r="AK566" s="275" t="s">
        <v>304</v>
      </c>
      <c r="AL566" s="275" t="s">
        <v>311</v>
      </c>
      <c r="AM566" s="368">
        <f t="shared" ref="AM566" si="2364">IF(S566="No_existen",5*$AM$10,AN566*$AM$10)</f>
        <v>0.1</v>
      </c>
      <c r="AN566" s="356">
        <f t="shared" ref="AN566" si="2365">ROUND(AVERAGEIF(AO566:AO568,"&gt;0"),0)</f>
        <v>1</v>
      </c>
      <c r="AO566" s="336">
        <f t="shared" si="2216"/>
        <v>1</v>
      </c>
      <c r="AP566" s="275" t="s">
        <v>592</v>
      </c>
      <c r="AQ566" s="356">
        <f t="shared" si="2355"/>
        <v>2</v>
      </c>
      <c r="AR566" s="356" t="str">
        <f t="shared" ref="AR566" si="2366">IF(AQ566&lt;1.5,"FUERTE",IF(AND(AQ566&gt;=1.5,AQ566&lt;2.5),"ACEPTABLE",IF(AQ566&gt;=5,"INEXISTENTE","DÉBIL")))</f>
        <v>ACEPTABLE</v>
      </c>
      <c r="AS566" s="357">
        <f t="shared" ref="AS566" si="2367">IF(R566=0,0,ROUND((R566*AQ566),0))</f>
        <v>12</v>
      </c>
      <c r="AT566" s="358" t="str">
        <f t="shared" ref="AT566" si="2368">IF(AS566&gt;=36,"GRAVE", IF(AS566&lt;=10, "LEVE", "MODERADO"))</f>
        <v>MODERADO</v>
      </c>
      <c r="AU566" s="366" t="s">
        <v>2610</v>
      </c>
      <c r="AV566" s="367">
        <v>1</v>
      </c>
      <c r="AW566" s="275" t="s">
        <v>93</v>
      </c>
      <c r="AX566" s="275" t="s">
        <v>2611</v>
      </c>
      <c r="AY566" s="159">
        <v>45275</v>
      </c>
      <c r="AZ566" s="159"/>
      <c r="BA566" s="344" t="s">
        <v>2612</v>
      </c>
      <c r="XAO566" s="314"/>
      <c r="XAP566" s="314"/>
      <c r="XAQ566" s="263"/>
      <c r="XAR566" s="312"/>
      <c r="XAS566" s="263"/>
      <c r="XAT566" s="314"/>
      <c r="XAU566" s="314"/>
      <c r="XAV566" s="314"/>
      <c r="XAW566" s="315"/>
      <c r="XAX566" s="314"/>
      <c r="XAY566" s="314"/>
      <c r="XAZ566" s="314"/>
      <c r="XBA566" s="314"/>
      <c r="XBB566" s="314"/>
      <c r="XBC566" s="314"/>
      <c r="XBD566" s="281"/>
      <c r="XBE566" s="316"/>
      <c r="XBF566" s="317"/>
      <c r="XBG566" s="314"/>
      <c r="XBH566" s="314"/>
      <c r="XBI566" s="314"/>
      <c r="XBJ566" s="314"/>
      <c r="XBK566" s="263"/>
      <c r="XBL566" s="312"/>
      <c r="XBM566" s="263"/>
      <c r="XBN566" s="314"/>
      <c r="XBO566" s="314"/>
      <c r="XBP566" s="314"/>
      <c r="XBQ566" s="315"/>
      <c r="XBR566" s="314"/>
      <c r="XBS566" s="314"/>
      <c r="XBT566" s="314"/>
      <c r="XBU566" s="314"/>
      <c r="XBV566" s="314"/>
      <c r="XBW566" s="281"/>
      <c r="XBX566" s="317"/>
      <c r="XBY566" s="314"/>
      <c r="XBZ566" s="314"/>
      <c r="XCA566" s="318"/>
      <c r="XCB566" s="312"/>
      <c r="XCC566" s="314"/>
      <c r="XCD566" s="314"/>
      <c r="XCE566" s="263"/>
      <c r="XCF566" s="312"/>
      <c r="XCG566" s="263"/>
      <c r="XCH566" s="314"/>
      <c r="XCI566" s="314"/>
      <c r="XCJ566" s="314"/>
      <c r="XCK566" s="315"/>
      <c r="XCL566" s="314"/>
      <c r="XCM566" s="314"/>
      <c r="XCN566" s="314"/>
      <c r="XCO566" s="314"/>
      <c r="XCP566" s="314"/>
      <c r="XCQ566" s="317"/>
      <c r="XCR566" s="314"/>
      <c r="XCS566" s="318"/>
      <c r="XCT566" s="286"/>
      <c r="XCW566" s="314"/>
      <c r="XCX566" s="314"/>
      <c r="XCY566" s="263"/>
      <c r="XCZ566" s="312"/>
      <c r="XDA566" s="263"/>
      <c r="XDB566" s="314"/>
      <c r="XDC566" s="314"/>
      <c r="XDD566" s="314"/>
      <c r="XDE566" s="315"/>
      <c r="XDF566" s="314"/>
      <c r="XDG566" s="314"/>
      <c r="XDH566" s="314"/>
      <c r="XDI566" s="314"/>
      <c r="XDJ566" s="314"/>
      <c r="XDK566" s="314"/>
      <c r="XDL566" s="286"/>
      <c r="XDQ566" s="314"/>
      <c r="XDR566" s="314"/>
      <c r="XDS566" s="263"/>
      <c r="XDT566" s="312"/>
      <c r="XDU566" s="263"/>
      <c r="XDV566" s="314"/>
      <c r="XDW566" s="314"/>
      <c r="XDX566" s="314"/>
      <c r="XDY566" s="315"/>
      <c r="XDZ566" s="314"/>
      <c r="XEA566" s="314"/>
      <c r="XEB566" s="314"/>
      <c r="XEC566" s="314"/>
      <c r="XED566" s="314"/>
      <c r="XEE566" s="286"/>
      <c r="XEK566" s="314"/>
      <c r="XEL566" s="314"/>
      <c r="XEM566" s="263"/>
      <c r="XEN566" s="312"/>
      <c r="XEO566" s="263"/>
      <c r="XEP566" s="314"/>
      <c r="XEQ566" s="314"/>
      <c r="XER566" s="314"/>
      <c r="XES566" s="315"/>
      <c r="XET566" s="314"/>
      <c r="XEU566" s="314"/>
      <c r="XEV566" s="314"/>
      <c r="XEW566" s="314"/>
      <c r="XEX566" s="314"/>
    </row>
    <row r="567" spans="1:53 16265:16378" ht="40.5" hidden="1" customHeight="1" x14ac:dyDescent="0.2">
      <c r="A567" s="362"/>
      <c r="B567" s="363"/>
      <c r="C567" s="356"/>
      <c r="D567" s="359"/>
      <c r="E567" s="356"/>
      <c r="F567" s="364"/>
      <c r="G567" s="275" t="s">
        <v>271</v>
      </c>
      <c r="H567" s="275" t="s">
        <v>34</v>
      </c>
      <c r="I567" s="162" t="s">
        <v>2613</v>
      </c>
      <c r="J567" s="364"/>
      <c r="K567" s="364"/>
      <c r="L567" s="364"/>
      <c r="M567" s="364"/>
      <c r="N567" s="364"/>
      <c r="O567" s="365"/>
      <c r="P567" s="364"/>
      <c r="Q567" s="365"/>
      <c r="R567" s="365"/>
      <c r="S567" s="162" t="s">
        <v>327</v>
      </c>
      <c r="T567" s="334">
        <f t="shared" si="2205"/>
        <v>1</v>
      </c>
      <c r="U567" s="356"/>
      <c r="V567" s="356"/>
      <c r="W567" s="275" t="s">
        <v>2614</v>
      </c>
      <c r="X567" s="364"/>
      <c r="Y567" s="368"/>
      <c r="Z567" s="335">
        <f t="shared" si="2208"/>
        <v>4</v>
      </c>
      <c r="AA567" s="275" t="s">
        <v>330</v>
      </c>
      <c r="AB567" s="275"/>
      <c r="AC567" s="368"/>
      <c r="AD567" s="356"/>
      <c r="AE567" s="336">
        <f t="shared" si="2210"/>
        <v>1</v>
      </c>
      <c r="AF567" s="275" t="s">
        <v>307</v>
      </c>
      <c r="AG567" s="275" t="s">
        <v>2609</v>
      </c>
      <c r="AH567" s="368"/>
      <c r="AI567" s="356"/>
      <c r="AJ567" s="336">
        <f t="shared" si="2213"/>
        <v>1</v>
      </c>
      <c r="AK567" s="275" t="s">
        <v>304</v>
      </c>
      <c r="AL567" s="275" t="s">
        <v>311</v>
      </c>
      <c r="AM567" s="368"/>
      <c r="AN567" s="356"/>
      <c r="AO567" s="336">
        <f t="shared" si="2216"/>
        <v>1</v>
      </c>
      <c r="AP567" s="275" t="s">
        <v>592</v>
      </c>
      <c r="AQ567" s="356"/>
      <c r="AR567" s="356"/>
      <c r="AS567" s="357"/>
      <c r="AT567" s="358"/>
      <c r="AU567" s="366"/>
      <c r="AV567" s="366"/>
      <c r="AW567" s="275"/>
      <c r="AX567" s="275"/>
      <c r="AY567" s="159"/>
      <c r="AZ567" s="159"/>
      <c r="BA567" s="344"/>
      <c r="XAO567" s="314"/>
      <c r="XAP567" s="314"/>
      <c r="XAQ567" s="263"/>
      <c r="XAR567" s="312"/>
      <c r="XAS567" s="263"/>
      <c r="XAT567" s="314"/>
      <c r="XAU567" s="314"/>
      <c r="XAV567" s="314"/>
      <c r="XAW567" s="315"/>
      <c r="XAX567" s="314"/>
      <c r="XAY567" s="314"/>
      <c r="XAZ567" s="314"/>
      <c r="XBA567" s="314"/>
      <c r="XBB567" s="314"/>
      <c r="XBC567" s="314"/>
      <c r="XBD567" s="281"/>
      <c r="XBE567" s="316"/>
      <c r="XBF567" s="317"/>
      <c r="XBG567" s="314"/>
      <c r="XBH567" s="314"/>
      <c r="XBI567" s="314"/>
      <c r="XBJ567" s="314"/>
      <c r="XBK567" s="263"/>
      <c r="XBL567" s="312"/>
      <c r="XBM567" s="263"/>
      <c r="XBN567" s="314"/>
      <c r="XBO567" s="314"/>
      <c r="XBP567" s="314"/>
      <c r="XBQ567" s="315"/>
      <c r="XBR567" s="314"/>
      <c r="XBS567" s="314"/>
      <c r="XBT567" s="314"/>
      <c r="XBU567" s="314"/>
      <c r="XBV567" s="314"/>
      <c r="XBW567" s="281"/>
      <c r="XBX567" s="317"/>
      <c r="XBY567" s="314"/>
      <c r="XBZ567" s="314"/>
      <c r="XCA567" s="318"/>
      <c r="XCB567" s="312"/>
      <c r="XCC567" s="314"/>
      <c r="XCD567" s="314"/>
      <c r="XCE567" s="263"/>
      <c r="XCF567" s="312"/>
      <c r="XCG567" s="263"/>
      <c r="XCH567" s="314"/>
      <c r="XCI567" s="314"/>
      <c r="XCJ567" s="314"/>
      <c r="XCK567" s="315"/>
      <c r="XCL567" s="314"/>
      <c r="XCM567" s="314"/>
      <c r="XCN567" s="314"/>
      <c r="XCO567" s="314"/>
      <c r="XCP567" s="314"/>
      <c r="XCQ567" s="317"/>
      <c r="XCR567" s="314"/>
      <c r="XCS567" s="318"/>
      <c r="XCT567" s="286"/>
      <c r="XCW567" s="314"/>
      <c r="XCX567" s="314"/>
      <c r="XCY567" s="263"/>
      <c r="XCZ567" s="312"/>
      <c r="XDA567" s="263"/>
      <c r="XDB567" s="314"/>
      <c r="XDC567" s="314"/>
      <c r="XDD567" s="314"/>
      <c r="XDE567" s="315"/>
      <c r="XDF567" s="314"/>
      <c r="XDG567" s="314"/>
      <c r="XDH567" s="314"/>
      <c r="XDI567" s="314"/>
      <c r="XDJ567" s="314"/>
      <c r="XDK567" s="314"/>
      <c r="XDL567" s="286"/>
      <c r="XDQ567" s="314"/>
      <c r="XDR567" s="314"/>
      <c r="XDS567" s="263"/>
      <c r="XDT567" s="312"/>
      <c r="XDU567" s="263"/>
      <c r="XDV567" s="314"/>
      <c r="XDW567" s="314"/>
      <c r="XDX567" s="314"/>
      <c r="XDY567" s="315"/>
      <c r="XDZ567" s="314"/>
      <c r="XEA567" s="314"/>
      <c r="XEB567" s="314"/>
      <c r="XEC567" s="314"/>
      <c r="XED567" s="314"/>
      <c r="XEE567" s="286"/>
      <c r="XEK567" s="314"/>
      <c r="XEL567" s="314"/>
      <c r="XEM567" s="263"/>
      <c r="XEN567" s="312"/>
      <c r="XEO567" s="263"/>
      <c r="XEP567" s="314"/>
      <c r="XEQ567" s="314"/>
      <c r="XER567" s="314"/>
      <c r="XES567" s="315"/>
      <c r="XET567" s="314"/>
      <c r="XEU567" s="314"/>
      <c r="XEV567" s="314"/>
      <c r="XEW567" s="314"/>
      <c r="XEX567" s="314"/>
    </row>
    <row r="568" spans="1:53 16265:16378" ht="40.5" hidden="1" customHeight="1" x14ac:dyDescent="0.2">
      <c r="A568" s="362"/>
      <c r="B568" s="363"/>
      <c r="C568" s="356"/>
      <c r="D568" s="359"/>
      <c r="E568" s="356"/>
      <c r="F568" s="364"/>
      <c r="G568" s="275" t="s">
        <v>271</v>
      </c>
      <c r="H568" s="275" t="s">
        <v>36</v>
      </c>
      <c r="I568" s="162" t="s">
        <v>2613</v>
      </c>
      <c r="J568" s="364"/>
      <c r="K568" s="364"/>
      <c r="L568" s="364"/>
      <c r="M568" s="364"/>
      <c r="N568" s="364"/>
      <c r="O568" s="365"/>
      <c r="P568" s="364"/>
      <c r="Q568" s="365"/>
      <c r="R568" s="365"/>
      <c r="S568" s="162"/>
      <c r="T568" s="334">
        <f t="shared" si="2205"/>
        <v>0</v>
      </c>
      <c r="U568" s="356"/>
      <c r="V568" s="356"/>
      <c r="W568" s="275"/>
      <c r="X568" s="364"/>
      <c r="Y568" s="368"/>
      <c r="Z568" s="335">
        <f t="shared" si="2208"/>
        <v>0</v>
      </c>
      <c r="AA568" s="275"/>
      <c r="AB568" s="275"/>
      <c r="AC568" s="368"/>
      <c r="AD568" s="356"/>
      <c r="AE568" s="336">
        <f t="shared" si="2210"/>
        <v>0</v>
      </c>
      <c r="AF568" s="275"/>
      <c r="AG568" s="275"/>
      <c r="AH568" s="368"/>
      <c r="AI568" s="356"/>
      <c r="AJ568" s="336">
        <f t="shared" si="2213"/>
        <v>0</v>
      </c>
      <c r="AK568" s="275"/>
      <c r="AL568" s="275"/>
      <c r="AM568" s="368"/>
      <c r="AN568" s="356"/>
      <c r="AO568" s="336">
        <f t="shared" si="2216"/>
        <v>0</v>
      </c>
      <c r="AP568" s="275"/>
      <c r="AQ568" s="356"/>
      <c r="AR568" s="356"/>
      <c r="AS568" s="357"/>
      <c r="AT568" s="358"/>
      <c r="AU568" s="366"/>
      <c r="AV568" s="366"/>
      <c r="AW568" s="275"/>
      <c r="AX568" s="275"/>
      <c r="AY568" s="159"/>
      <c r="AZ568" s="159"/>
      <c r="BA568" s="344"/>
      <c r="XAO568" s="314"/>
      <c r="XAP568" s="314"/>
      <c r="XAQ568" s="263"/>
      <c r="XAR568" s="312"/>
      <c r="XAS568" s="263"/>
      <c r="XAT568" s="314"/>
      <c r="XAU568" s="314"/>
      <c r="XAV568" s="314"/>
      <c r="XAW568" s="315"/>
      <c r="XAX568" s="314"/>
      <c r="XAY568" s="314"/>
      <c r="XAZ568" s="314"/>
      <c r="XBA568" s="314"/>
      <c r="XBB568" s="314"/>
      <c r="XBC568" s="314"/>
      <c r="XBD568" s="281"/>
      <c r="XBE568" s="316"/>
      <c r="XBF568" s="317"/>
      <c r="XBG568" s="314"/>
      <c r="XBH568" s="314"/>
      <c r="XBI568" s="314"/>
      <c r="XBJ568" s="314"/>
      <c r="XBK568" s="263"/>
      <c r="XBL568" s="312"/>
      <c r="XBM568" s="263"/>
      <c r="XBN568" s="314"/>
      <c r="XBO568" s="314"/>
      <c r="XBP568" s="314"/>
      <c r="XBQ568" s="315"/>
      <c r="XBR568" s="314"/>
      <c r="XBS568" s="314"/>
      <c r="XBT568" s="314"/>
      <c r="XBU568" s="314"/>
      <c r="XBV568" s="314"/>
      <c r="XBW568" s="281"/>
      <c r="XBX568" s="317"/>
      <c r="XBY568" s="314"/>
      <c r="XBZ568" s="314"/>
      <c r="XCA568" s="318"/>
      <c r="XCB568" s="312"/>
      <c r="XCC568" s="314"/>
      <c r="XCD568" s="314"/>
      <c r="XCE568" s="263"/>
      <c r="XCF568" s="312"/>
      <c r="XCG568" s="263"/>
      <c r="XCH568" s="314"/>
      <c r="XCI568" s="314"/>
      <c r="XCJ568" s="314"/>
      <c r="XCK568" s="315"/>
      <c r="XCL568" s="314"/>
      <c r="XCM568" s="314"/>
      <c r="XCN568" s="314"/>
      <c r="XCO568" s="314"/>
      <c r="XCP568" s="314"/>
      <c r="XCQ568" s="317"/>
      <c r="XCR568" s="314"/>
      <c r="XCS568" s="318"/>
      <c r="XCT568" s="286"/>
      <c r="XCW568" s="314"/>
      <c r="XCX568" s="314"/>
      <c r="XCY568" s="263"/>
      <c r="XCZ568" s="312"/>
      <c r="XDA568" s="263"/>
      <c r="XDB568" s="314"/>
      <c r="XDC568" s="314"/>
      <c r="XDD568" s="314"/>
      <c r="XDE568" s="315"/>
      <c r="XDF568" s="314"/>
      <c r="XDG568" s="314"/>
      <c r="XDH568" s="314"/>
      <c r="XDI568" s="314"/>
      <c r="XDJ568" s="314"/>
      <c r="XDK568" s="314"/>
      <c r="XDL568" s="286"/>
      <c r="XDQ568" s="314"/>
      <c r="XDR568" s="314"/>
      <c r="XDS568" s="263"/>
      <c r="XDT568" s="312"/>
      <c r="XDU568" s="263"/>
      <c r="XDV568" s="314"/>
      <c r="XDW568" s="314"/>
      <c r="XDX568" s="314"/>
      <c r="XDY568" s="315"/>
      <c r="XDZ568" s="314"/>
      <c r="XEA568" s="314"/>
      <c r="XEB568" s="314"/>
      <c r="XEC568" s="314"/>
      <c r="XED568" s="314"/>
      <c r="XEE568" s="286"/>
      <c r="XEK568" s="314"/>
      <c r="XEL568" s="314"/>
      <c r="XEM568" s="263"/>
      <c r="XEN568" s="312"/>
      <c r="XEO568" s="263"/>
      <c r="XEP568" s="314"/>
      <c r="XEQ568" s="314"/>
      <c r="XER568" s="314"/>
      <c r="XES568" s="315"/>
      <c r="XET568" s="314"/>
      <c r="XEU568" s="314"/>
      <c r="XEV568" s="314"/>
      <c r="XEW568" s="314"/>
      <c r="XEX568" s="314"/>
    </row>
    <row r="569" spans="1:53 16265:16378" ht="40.5" hidden="1" customHeight="1" x14ac:dyDescent="0.2">
      <c r="A569" s="362">
        <v>187</v>
      </c>
      <c r="B569" s="363" t="s">
        <v>185</v>
      </c>
      <c r="C569" s="356" t="str">
        <f t="shared" si="2307"/>
        <v>JHONNIERS GUERRERO ERAZO</v>
      </c>
      <c r="D569" s="359" t="s">
        <v>154</v>
      </c>
      <c r="E569" s="356" t="str">
        <f>IF(D569=$D$740,$E$740,IF(D569=$D$741,$E$741,IF(D569=$D$742,$E$742,IF(D569=$D$743,$E$743,IF(D569=$D$744,$E$744,IF(D569=$D$745,$E$745,IF(D569=$D$746,$E$746,IF(D569=$D$747,$E$747,IF(D569=$D$748,$E$748,IF(D569=$D$749,$E$749,IF(D569=VICERRECTORÍA_ACADÉMICA_,$BF$740,IF(D569=_VICERRECTORÍA_INVESTIGACIONES_INNOVACIÓN_Y_EXTENSIÓN_,$BF$741,IF(D569=PLANEACIÓN_,$BF$742,IF(D569=VICERRECTORÍA_ADMINISTRATIVA_FINANCIERA_,$BF$743,IF(D569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9" s="364" t="s">
        <v>276</v>
      </c>
      <c r="G569" s="275" t="s">
        <v>271</v>
      </c>
      <c r="H569" s="275" t="s">
        <v>34</v>
      </c>
      <c r="I569" s="163" t="s">
        <v>2615</v>
      </c>
      <c r="J569" s="364" t="s">
        <v>108</v>
      </c>
      <c r="K569" s="363" t="s">
        <v>2616</v>
      </c>
      <c r="L569" s="363" t="s">
        <v>671</v>
      </c>
      <c r="M569" s="363" t="s">
        <v>2617</v>
      </c>
      <c r="N569" s="364" t="s">
        <v>128</v>
      </c>
      <c r="O569" s="365">
        <f t="shared" ref="O569" si="2369">IF(N569="ALTA",5,IF(N569="MEDIO ALTA",4,IF(N569="MEDIA",3,IF(N569="MEDIO BAJA",2,IF(N569="BAJA",1,0)))))</f>
        <v>1</v>
      </c>
      <c r="P569" s="364" t="s">
        <v>144</v>
      </c>
      <c r="Q569" s="365">
        <f t="shared" ref="Q569" si="2370">IF(P569="ALTO",5,IF(P569="MEDIO ALTO",4,IF(P569="MEDIO",3,IF(P569="MEDIO BAJO",2,IF(P569="BAJO",1,0)))))</f>
        <v>4</v>
      </c>
      <c r="R569" s="365">
        <f t="shared" ref="R569" si="2371">Q569*O569</f>
        <v>4</v>
      </c>
      <c r="S569" s="162" t="s">
        <v>327</v>
      </c>
      <c r="T569" s="334">
        <f t="shared" si="2205"/>
        <v>1</v>
      </c>
      <c r="U569" s="356">
        <f t="shared" si="2168"/>
        <v>1</v>
      </c>
      <c r="V569" s="356">
        <f t="shared" ref="V569" si="2372">U569*0.6</f>
        <v>0.6</v>
      </c>
      <c r="W569" s="275" t="s">
        <v>2618</v>
      </c>
      <c r="X569" s="364">
        <f>IF(S569="No_existen",5*$X$10,Y569*$X$10)</f>
        <v>0.2</v>
      </c>
      <c r="Y569" s="368">
        <f t="shared" ref="Y569" si="2373">ROUND(AVERAGEIF(Z569:Z571,"&gt;0"),0)</f>
        <v>4</v>
      </c>
      <c r="Z569" s="335">
        <f t="shared" si="2208"/>
        <v>4</v>
      </c>
      <c r="AA569" s="275" t="s">
        <v>330</v>
      </c>
      <c r="AB569" s="275"/>
      <c r="AC569" s="368">
        <f t="shared" si="2288"/>
        <v>0.15</v>
      </c>
      <c r="AD569" s="356">
        <f t="shared" si="2322"/>
        <v>1</v>
      </c>
      <c r="AE569" s="336">
        <f t="shared" si="2210"/>
        <v>1</v>
      </c>
      <c r="AF569" s="275" t="s">
        <v>307</v>
      </c>
      <c r="AG569" s="275" t="s">
        <v>2619</v>
      </c>
      <c r="AH569" s="368">
        <f t="shared" ref="AH569" si="2374">IF(S569="No_existen",5*$AH$10,AI569*$AH$10)</f>
        <v>0.1</v>
      </c>
      <c r="AI569" s="356">
        <f t="shared" ref="AI569" si="2375">ROUND(AVERAGEIF(AJ569:AJ571,"&gt;0"),0)</f>
        <v>1</v>
      </c>
      <c r="AJ569" s="336">
        <f t="shared" si="2213"/>
        <v>1</v>
      </c>
      <c r="AK569" s="275" t="s">
        <v>304</v>
      </c>
      <c r="AL569" s="275" t="s">
        <v>315</v>
      </c>
      <c r="AM569" s="368">
        <f t="shared" ref="AM569" si="2376">IF(S569="No_existen",5*$AM$10,AN569*$AM$10)</f>
        <v>0.1</v>
      </c>
      <c r="AN569" s="356">
        <f t="shared" ref="AN569" si="2377">ROUND(AVERAGEIF(AO569:AO571,"&gt;0"),0)</f>
        <v>1</v>
      </c>
      <c r="AO569" s="336">
        <f t="shared" si="2216"/>
        <v>1</v>
      </c>
      <c r="AP569" s="275" t="s">
        <v>592</v>
      </c>
      <c r="AQ569" s="356">
        <f t="shared" si="2355"/>
        <v>2</v>
      </c>
      <c r="AR569" s="356" t="str">
        <f t="shared" ref="AR569" si="2378">IF(AQ569&lt;1.5,"FUERTE",IF(AND(AQ569&gt;=1.5,AQ569&lt;2.5),"ACEPTABLE",IF(AQ569&gt;=5,"INEXISTENTE","DÉBIL")))</f>
        <v>ACEPTABLE</v>
      </c>
      <c r="AS569" s="357">
        <f t="shared" ref="AS569" si="2379">IF(R569=0,0,ROUND((R569*AQ569),0))</f>
        <v>8</v>
      </c>
      <c r="AT569" s="358" t="str">
        <f t="shared" ref="AT569" si="2380">IF(AS569&gt;=36,"GRAVE", IF(AS569&lt;=10, "LEVE", "MODERADO"))</f>
        <v>LEVE</v>
      </c>
      <c r="AU569" s="366" t="s">
        <v>2620</v>
      </c>
      <c r="AV569" s="366">
        <v>0</v>
      </c>
      <c r="AW569" s="275" t="s">
        <v>90</v>
      </c>
      <c r="AX569" s="275"/>
      <c r="AY569" s="159"/>
      <c r="AZ569" s="159"/>
      <c r="BA569" s="344"/>
      <c r="XAO569" s="314"/>
      <c r="XAP569" s="314"/>
      <c r="XAQ569" s="263"/>
      <c r="XAR569" s="312"/>
      <c r="XAS569" s="263"/>
      <c r="XAT569" s="314"/>
      <c r="XAU569" s="314"/>
      <c r="XAV569" s="314"/>
      <c r="XAW569" s="315"/>
      <c r="XAX569" s="314"/>
      <c r="XAY569" s="314"/>
      <c r="XAZ569" s="314"/>
      <c r="XBA569" s="314"/>
      <c r="XBB569" s="314"/>
      <c r="XBC569" s="314"/>
      <c r="XBD569" s="281"/>
      <c r="XBE569" s="316"/>
      <c r="XBF569" s="317"/>
      <c r="XBG569" s="314"/>
      <c r="XBH569" s="314"/>
      <c r="XBI569" s="314"/>
      <c r="XBJ569" s="314"/>
      <c r="XBK569" s="263"/>
      <c r="XBL569" s="312"/>
      <c r="XBM569" s="263"/>
      <c r="XBN569" s="314"/>
      <c r="XBO569" s="314"/>
      <c r="XBP569" s="314"/>
      <c r="XBQ569" s="315"/>
      <c r="XBR569" s="314"/>
      <c r="XBS569" s="314"/>
      <c r="XBT569" s="314"/>
      <c r="XBU569" s="314"/>
      <c r="XBV569" s="314"/>
      <c r="XBW569" s="281"/>
      <c r="XBX569" s="317"/>
      <c r="XBY569" s="314"/>
      <c r="XBZ569" s="314"/>
      <c r="XCA569" s="318"/>
      <c r="XCB569" s="312"/>
      <c r="XCC569" s="314"/>
      <c r="XCD569" s="314"/>
      <c r="XCE569" s="263"/>
      <c r="XCF569" s="312"/>
      <c r="XCG569" s="263"/>
      <c r="XCH569" s="314"/>
      <c r="XCI569" s="314"/>
      <c r="XCJ569" s="314"/>
      <c r="XCK569" s="315"/>
      <c r="XCL569" s="314"/>
      <c r="XCM569" s="314"/>
      <c r="XCN569" s="314"/>
      <c r="XCO569" s="314"/>
      <c r="XCP569" s="314"/>
      <c r="XCQ569" s="317"/>
      <c r="XCR569" s="314"/>
      <c r="XCS569" s="318"/>
      <c r="XCT569" s="286"/>
      <c r="XCW569" s="314"/>
      <c r="XCX569" s="314"/>
      <c r="XCY569" s="263"/>
      <c r="XCZ569" s="312"/>
      <c r="XDA569" s="263"/>
      <c r="XDB569" s="314"/>
      <c r="XDC569" s="314"/>
      <c r="XDD569" s="314"/>
      <c r="XDE569" s="315"/>
      <c r="XDF569" s="314"/>
      <c r="XDG569" s="314"/>
      <c r="XDH569" s="314"/>
      <c r="XDI569" s="314"/>
      <c r="XDJ569" s="314"/>
      <c r="XDK569" s="314"/>
      <c r="XDL569" s="286"/>
      <c r="XDQ569" s="314"/>
      <c r="XDR569" s="314"/>
      <c r="XDS569" s="263"/>
      <c r="XDT569" s="312"/>
      <c r="XDU569" s="263"/>
      <c r="XDV569" s="314"/>
      <c r="XDW569" s="314"/>
      <c r="XDX569" s="314"/>
      <c r="XDY569" s="315"/>
      <c r="XDZ569" s="314"/>
      <c r="XEA569" s="314"/>
      <c r="XEB569" s="314"/>
      <c r="XEC569" s="314"/>
      <c r="XED569" s="314"/>
      <c r="XEE569" s="286"/>
      <c r="XEK569" s="314"/>
      <c r="XEL569" s="314"/>
      <c r="XEM569" s="263"/>
      <c r="XEN569" s="312"/>
      <c r="XEO569" s="263"/>
      <c r="XEP569" s="314"/>
      <c r="XEQ569" s="314"/>
      <c r="XER569" s="314"/>
      <c r="XES569" s="315"/>
      <c r="XET569" s="314"/>
      <c r="XEU569" s="314"/>
      <c r="XEV569" s="314"/>
      <c r="XEW569" s="314"/>
      <c r="XEX569" s="314"/>
    </row>
    <row r="570" spans="1:53 16265:16378" ht="40.5" hidden="1" customHeight="1" x14ac:dyDescent="0.2">
      <c r="A570" s="362"/>
      <c r="B570" s="363"/>
      <c r="C570" s="356"/>
      <c r="D570" s="359"/>
      <c r="E570" s="356"/>
      <c r="F570" s="364"/>
      <c r="G570" s="275" t="s">
        <v>271</v>
      </c>
      <c r="H570" s="275" t="s">
        <v>37</v>
      </c>
      <c r="I570" s="163" t="s">
        <v>2621</v>
      </c>
      <c r="J570" s="364"/>
      <c r="K570" s="363"/>
      <c r="L570" s="363"/>
      <c r="M570" s="363"/>
      <c r="N570" s="364"/>
      <c r="O570" s="365"/>
      <c r="P570" s="364"/>
      <c r="Q570" s="365"/>
      <c r="R570" s="365"/>
      <c r="S570" s="162" t="s">
        <v>327</v>
      </c>
      <c r="T570" s="334">
        <f t="shared" si="2205"/>
        <v>1</v>
      </c>
      <c r="U570" s="356"/>
      <c r="V570" s="356"/>
      <c r="W570" s="275" t="s">
        <v>2622</v>
      </c>
      <c r="X570" s="364"/>
      <c r="Y570" s="368"/>
      <c r="Z570" s="335">
        <f t="shared" si="2208"/>
        <v>4</v>
      </c>
      <c r="AA570" s="275" t="s">
        <v>330</v>
      </c>
      <c r="AB570" s="275"/>
      <c r="AC570" s="368"/>
      <c r="AD570" s="356"/>
      <c r="AE570" s="336">
        <f t="shared" si="2210"/>
        <v>1</v>
      </c>
      <c r="AF570" s="275" t="s">
        <v>307</v>
      </c>
      <c r="AG570" s="275" t="s">
        <v>2619</v>
      </c>
      <c r="AH570" s="368"/>
      <c r="AI570" s="356"/>
      <c r="AJ570" s="336">
        <f t="shared" si="2213"/>
        <v>1</v>
      </c>
      <c r="AK570" s="275" t="s">
        <v>304</v>
      </c>
      <c r="AL570" s="275" t="s">
        <v>319</v>
      </c>
      <c r="AM570" s="368"/>
      <c r="AN570" s="356"/>
      <c r="AO570" s="336">
        <f t="shared" si="2216"/>
        <v>1</v>
      </c>
      <c r="AP570" s="275" t="s">
        <v>592</v>
      </c>
      <c r="AQ570" s="356"/>
      <c r="AR570" s="356"/>
      <c r="AS570" s="357"/>
      <c r="AT570" s="358"/>
      <c r="AU570" s="366"/>
      <c r="AV570" s="366"/>
      <c r="AW570" s="275" t="s">
        <v>90</v>
      </c>
      <c r="AX570" s="275"/>
      <c r="AY570" s="159"/>
      <c r="AZ570" s="159"/>
      <c r="BA570" s="344"/>
      <c r="XAO570" s="314"/>
      <c r="XAP570" s="314"/>
      <c r="XAQ570" s="263"/>
      <c r="XAR570" s="312"/>
      <c r="XAS570" s="263"/>
      <c r="XAT570" s="314"/>
      <c r="XAU570" s="314"/>
      <c r="XAV570" s="314"/>
      <c r="XAW570" s="315"/>
      <c r="XAX570" s="314"/>
      <c r="XAY570" s="314"/>
      <c r="XAZ570" s="314"/>
      <c r="XBA570" s="314"/>
      <c r="XBB570" s="314"/>
      <c r="XBC570" s="314"/>
      <c r="XBD570" s="281"/>
      <c r="XBE570" s="316"/>
      <c r="XBF570" s="317"/>
      <c r="XBG570" s="314"/>
      <c r="XBH570" s="314"/>
      <c r="XBI570" s="314"/>
      <c r="XBJ570" s="314"/>
      <c r="XBK570" s="263"/>
      <c r="XBL570" s="312"/>
      <c r="XBM570" s="263"/>
      <c r="XBN570" s="314"/>
      <c r="XBO570" s="314"/>
      <c r="XBP570" s="314"/>
      <c r="XBQ570" s="315"/>
      <c r="XBR570" s="314"/>
      <c r="XBS570" s="314"/>
      <c r="XBT570" s="314"/>
      <c r="XBU570" s="314"/>
      <c r="XBV570" s="314"/>
      <c r="XBW570" s="281"/>
      <c r="XBX570" s="317"/>
      <c r="XBY570" s="314"/>
      <c r="XBZ570" s="314"/>
      <c r="XCA570" s="318"/>
      <c r="XCB570" s="312"/>
      <c r="XCC570" s="314"/>
      <c r="XCD570" s="314"/>
      <c r="XCE570" s="263"/>
      <c r="XCF570" s="312"/>
      <c r="XCG570" s="263"/>
      <c r="XCH570" s="314"/>
      <c r="XCI570" s="314"/>
      <c r="XCJ570" s="314"/>
      <c r="XCK570" s="315"/>
      <c r="XCL570" s="314"/>
      <c r="XCM570" s="314"/>
      <c r="XCN570" s="314"/>
      <c r="XCO570" s="314"/>
      <c r="XCP570" s="314"/>
      <c r="XCQ570" s="317"/>
      <c r="XCR570" s="314"/>
      <c r="XCS570" s="318"/>
      <c r="XCT570" s="286"/>
      <c r="XCW570" s="314"/>
      <c r="XCX570" s="314"/>
      <c r="XCY570" s="263"/>
      <c r="XCZ570" s="312"/>
      <c r="XDA570" s="263"/>
      <c r="XDB570" s="314"/>
      <c r="XDC570" s="314"/>
      <c r="XDD570" s="314"/>
      <c r="XDE570" s="315"/>
      <c r="XDF570" s="314"/>
      <c r="XDG570" s="314"/>
      <c r="XDH570" s="314"/>
      <c r="XDI570" s="314"/>
      <c r="XDJ570" s="314"/>
      <c r="XDK570" s="314"/>
      <c r="XDL570" s="286"/>
      <c r="XDQ570" s="314"/>
      <c r="XDR570" s="314"/>
      <c r="XDS570" s="263"/>
      <c r="XDT570" s="312"/>
      <c r="XDU570" s="263"/>
      <c r="XDV570" s="314"/>
      <c r="XDW570" s="314"/>
      <c r="XDX570" s="314"/>
      <c r="XDY570" s="315"/>
      <c r="XDZ570" s="314"/>
      <c r="XEA570" s="314"/>
      <c r="XEB570" s="314"/>
      <c r="XEC570" s="314"/>
      <c r="XED570" s="314"/>
      <c r="XEE570" s="286"/>
      <c r="XEK570" s="314"/>
      <c r="XEL570" s="314"/>
      <c r="XEM570" s="263"/>
      <c r="XEN570" s="312"/>
      <c r="XEO570" s="263"/>
      <c r="XEP570" s="314"/>
      <c r="XEQ570" s="314"/>
      <c r="XER570" s="314"/>
      <c r="XES570" s="315"/>
      <c r="XET570" s="314"/>
      <c r="XEU570" s="314"/>
      <c r="XEV570" s="314"/>
      <c r="XEW570" s="314"/>
      <c r="XEX570" s="314"/>
    </row>
    <row r="571" spans="1:53 16265:16378" ht="40.5" hidden="1" customHeight="1" x14ac:dyDescent="0.2">
      <c r="A571" s="362"/>
      <c r="B571" s="363"/>
      <c r="C571" s="356"/>
      <c r="D571" s="359"/>
      <c r="E571" s="356"/>
      <c r="F571" s="364"/>
      <c r="G571" s="275"/>
      <c r="H571" s="275"/>
      <c r="I571" s="275"/>
      <c r="J571" s="364"/>
      <c r="K571" s="363"/>
      <c r="L571" s="363"/>
      <c r="M571" s="363"/>
      <c r="N571" s="364"/>
      <c r="O571" s="365"/>
      <c r="P571" s="364"/>
      <c r="Q571" s="365"/>
      <c r="R571" s="365"/>
      <c r="S571" s="162" t="s">
        <v>327</v>
      </c>
      <c r="T571" s="334">
        <f t="shared" si="2205"/>
        <v>1</v>
      </c>
      <c r="U571" s="356"/>
      <c r="V571" s="356"/>
      <c r="W571" s="275" t="s">
        <v>2623</v>
      </c>
      <c r="X571" s="364"/>
      <c r="Y571" s="368"/>
      <c r="Z571" s="335">
        <f t="shared" si="2208"/>
        <v>4</v>
      </c>
      <c r="AA571" s="275" t="s">
        <v>330</v>
      </c>
      <c r="AB571" s="275"/>
      <c r="AC571" s="368"/>
      <c r="AD571" s="356"/>
      <c r="AE571" s="336">
        <f t="shared" si="2210"/>
        <v>1</v>
      </c>
      <c r="AF571" s="275" t="s">
        <v>307</v>
      </c>
      <c r="AG571" s="275" t="s">
        <v>2619</v>
      </c>
      <c r="AH571" s="368"/>
      <c r="AI571" s="356"/>
      <c r="AJ571" s="336">
        <f t="shared" si="2213"/>
        <v>1</v>
      </c>
      <c r="AK571" s="275" t="s">
        <v>304</v>
      </c>
      <c r="AL571" s="275" t="s">
        <v>319</v>
      </c>
      <c r="AM571" s="368"/>
      <c r="AN571" s="356"/>
      <c r="AO571" s="336">
        <f t="shared" si="2216"/>
        <v>1</v>
      </c>
      <c r="AP571" s="275" t="s">
        <v>592</v>
      </c>
      <c r="AQ571" s="356"/>
      <c r="AR571" s="356"/>
      <c r="AS571" s="357"/>
      <c r="AT571" s="358"/>
      <c r="AU571" s="366"/>
      <c r="AV571" s="366"/>
      <c r="AW571" s="275" t="s">
        <v>90</v>
      </c>
      <c r="AX571" s="275"/>
      <c r="AY571" s="159"/>
      <c r="AZ571" s="159"/>
      <c r="BA571" s="344"/>
      <c r="XAO571" s="314"/>
      <c r="XAP571" s="314"/>
      <c r="XAQ571" s="263"/>
      <c r="XAR571" s="312"/>
      <c r="XAS571" s="263"/>
      <c r="XAT571" s="314"/>
      <c r="XAU571" s="314"/>
      <c r="XAV571" s="314"/>
      <c r="XAW571" s="315"/>
      <c r="XAX571" s="314"/>
      <c r="XAY571" s="314"/>
      <c r="XAZ571" s="314"/>
      <c r="XBA571" s="314"/>
      <c r="XBB571" s="314"/>
      <c r="XBC571" s="314"/>
      <c r="XBD571" s="281"/>
      <c r="XBE571" s="316"/>
      <c r="XBF571" s="317"/>
      <c r="XBG571" s="314"/>
      <c r="XBH571" s="314"/>
      <c r="XBI571" s="314"/>
      <c r="XBJ571" s="314"/>
      <c r="XBK571" s="263"/>
      <c r="XBL571" s="312"/>
      <c r="XBM571" s="263"/>
      <c r="XBN571" s="314"/>
      <c r="XBO571" s="314"/>
      <c r="XBP571" s="314"/>
      <c r="XBQ571" s="315"/>
      <c r="XBR571" s="314"/>
      <c r="XBS571" s="314"/>
      <c r="XBT571" s="314"/>
      <c r="XBU571" s="314"/>
      <c r="XBV571" s="314"/>
      <c r="XBW571" s="281"/>
      <c r="XBX571" s="317"/>
      <c r="XBY571" s="314"/>
      <c r="XBZ571" s="314"/>
      <c r="XCA571" s="318"/>
      <c r="XCB571" s="312"/>
      <c r="XCC571" s="314"/>
      <c r="XCD571" s="314"/>
      <c r="XCE571" s="263"/>
      <c r="XCF571" s="312"/>
      <c r="XCG571" s="263"/>
      <c r="XCH571" s="314"/>
      <c r="XCI571" s="314"/>
      <c r="XCJ571" s="314"/>
      <c r="XCK571" s="315"/>
      <c r="XCL571" s="314"/>
      <c r="XCM571" s="314"/>
      <c r="XCN571" s="314"/>
      <c r="XCO571" s="314"/>
      <c r="XCP571" s="314"/>
      <c r="XCQ571" s="317"/>
      <c r="XCR571" s="314"/>
      <c r="XCS571" s="318"/>
      <c r="XCT571" s="286"/>
      <c r="XCW571" s="314"/>
      <c r="XCX571" s="314"/>
      <c r="XCY571" s="263"/>
      <c r="XCZ571" s="312"/>
      <c r="XDA571" s="263"/>
      <c r="XDB571" s="314"/>
      <c r="XDC571" s="314"/>
      <c r="XDD571" s="314"/>
      <c r="XDE571" s="315"/>
      <c r="XDF571" s="314"/>
      <c r="XDG571" s="314"/>
      <c r="XDH571" s="314"/>
      <c r="XDI571" s="314"/>
      <c r="XDJ571" s="314"/>
      <c r="XDK571" s="314"/>
      <c r="XDL571" s="286"/>
      <c r="XDQ571" s="314"/>
      <c r="XDR571" s="314"/>
      <c r="XDS571" s="263"/>
      <c r="XDT571" s="312"/>
      <c r="XDU571" s="263"/>
      <c r="XDV571" s="314"/>
      <c r="XDW571" s="314"/>
      <c r="XDX571" s="314"/>
      <c r="XDY571" s="315"/>
      <c r="XDZ571" s="314"/>
      <c r="XEA571" s="314"/>
      <c r="XEB571" s="314"/>
      <c r="XEC571" s="314"/>
      <c r="XED571" s="314"/>
      <c r="XEE571" s="286"/>
      <c r="XEK571" s="314"/>
      <c r="XEL571" s="314"/>
      <c r="XEM571" s="263"/>
      <c r="XEN571" s="312"/>
      <c r="XEO571" s="263"/>
      <c r="XEP571" s="314"/>
      <c r="XEQ571" s="314"/>
      <c r="XER571" s="314"/>
      <c r="XES571" s="315"/>
      <c r="XET571" s="314"/>
      <c r="XEU571" s="314"/>
      <c r="XEV571" s="314"/>
      <c r="XEW571" s="314"/>
      <c r="XEX571" s="314"/>
    </row>
    <row r="572" spans="1:53 16265:16378" ht="40.5" hidden="1" customHeight="1" x14ac:dyDescent="0.2">
      <c r="A572" s="362">
        <v>188</v>
      </c>
      <c r="B572" s="363" t="s">
        <v>185</v>
      </c>
      <c r="C572" s="356" t="str">
        <f t="shared" si="2307"/>
        <v>JHONNIERS GUERRERO ERAZO</v>
      </c>
      <c r="D572" s="359" t="s">
        <v>154</v>
      </c>
      <c r="E572" s="356" t="str">
        <f>IF(D572=$D$740,$E$740,IF(D572=$D$741,$E$741,IF(D572=$D$742,$E$742,IF(D572=$D$743,$E$743,IF(D572=$D$744,$E$744,IF(D572=$D$745,$E$745,IF(D572=$D$746,$E$746,IF(D572=$D$747,$E$747,IF(D572=$D$748,$E$748,IF(D572=$D$749,$E$749,IF(D572=VICERRECTORÍA_ACADÉMICA_,$BF$740,IF(D572=_VICERRECTORÍA_INVESTIGACIONES_INNOVACIÓN_Y_EXTENSIÓN_,$BF$741,IF(D572=PLANEACIÓN_,$BF$742,IF(D572=VICERRECTORÍA_ADMINISTRATIVA_FINANCIERA_,$BF$743,IF(D572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72" s="364" t="s">
        <v>276</v>
      </c>
      <c r="G572" s="275" t="s">
        <v>271</v>
      </c>
      <c r="H572" s="275" t="s">
        <v>37</v>
      </c>
      <c r="I572" s="275" t="s">
        <v>2624</v>
      </c>
      <c r="J572" s="364" t="s">
        <v>114</v>
      </c>
      <c r="K572" s="364" t="s">
        <v>2625</v>
      </c>
      <c r="L572" s="364" t="s">
        <v>2626</v>
      </c>
      <c r="M572" s="364" t="s">
        <v>2627</v>
      </c>
      <c r="N572" s="364" t="s">
        <v>149</v>
      </c>
      <c r="O572" s="365">
        <f t="shared" ref="O572" si="2381">IF(N572="ALTA",5,IF(N572="MEDIO ALTA",4,IF(N572="MEDIA",3,IF(N572="MEDIO BAJA",2,IF(N572="BAJA",1,0)))))</f>
        <v>5</v>
      </c>
      <c r="P572" s="364" t="s">
        <v>141</v>
      </c>
      <c r="Q572" s="365">
        <f t="shared" ref="Q572" si="2382">IF(P572="ALTO",5,IF(P572="MEDIO ALTO",4,IF(P572="MEDIO",3,IF(P572="MEDIO BAJO",2,IF(P572="BAJO",1,0)))))</f>
        <v>3</v>
      </c>
      <c r="R572" s="365">
        <f>Q572*O572</f>
        <v>15</v>
      </c>
      <c r="S572" s="162" t="s">
        <v>327</v>
      </c>
      <c r="T572" s="334">
        <f t="shared" si="2205"/>
        <v>1</v>
      </c>
      <c r="U572" s="356">
        <f t="shared" si="2168"/>
        <v>1</v>
      </c>
      <c r="V572" s="356">
        <f t="shared" ref="V572" si="2383">U572*0.6</f>
        <v>0.6</v>
      </c>
      <c r="W572" s="275" t="s">
        <v>2628</v>
      </c>
      <c r="X572" s="364">
        <f>IF(S572="No_existen",5*$X$10,Y572*$X$10)</f>
        <v>0.2</v>
      </c>
      <c r="Y572" s="368">
        <f t="shared" ref="Y572" si="2384">ROUND(AVERAGEIF(Z572:Z574,"&gt;0"),0)</f>
        <v>4</v>
      </c>
      <c r="Z572" s="335">
        <f t="shared" si="2208"/>
        <v>4</v>
      </c>
      <c r="AA572" s="275" t="s">
        <v>330</v>
      </c>
      <c r="AB572" s="275"/>
      <c r="AC572" s="368">
        <f t="shared" si="2288"/>
        <v>0.15</v>
      </c>
      <c r="AD572" s="356">
        <f t="shared" si="2322"/>
        <v>1</v>
      </c>
      <c r="AE572" s="336">
        <f t="shared" si="2210"/>
        <v>1</v>
      </c>
      <c r="AF572" s="275" t="s">
        <v>307</v>
      </c>
      <c r="AG572" s="275" t="s">
        <v>2629</v>
      </c>
      <c r="AH572" s="368">
        <f t="shared" ref="AH572" si="2385">IF(S572="No_existen",5*$AH$10,AI572*$AH$10)</f>
        <v>0.1</v>
      </c>
      <c r="AI572" s="356">
        <f t="shared" ref="AI572" si="2386">ROUND(AVERAGEIF(AJ572:AJ574,"&gt;0"),0)</f>
        <v>1</v>
      </c>
      <c r="AJ572" s="336">
        <f t="shared" si="2213"/>
        <v>1</v>
      </c>
      <c r="AK572" s="275" t="s">
        <v>304</v>
      </c>
      <c r="AL572" s="275" t="s">
        <v>317</v>
      </c>
      <c r="AM572" s="368">
        <f t="shared" ref="AM572" si="2387">IF(S572="No_existen",5*$AM$10,AN572*$AM$10)</f>
        <v>0.30000000000000004</v>
      </c>
      <c r="AN572" s="356">
        <f t="shared" ref="AN572" si="2388">ROUND(AVERAGEIF(AO572:AO574,"&gt;0"),0)</f>
        <v>3</v>
      </c>
      <c r="AO572" s="336">
        <f t="shared" si="2216"/>
        <v>1</v>
      </c>
      <c r="AP572" s="275" t="s">
        <v>592</v>
      </c>
      <c r="AQ572" s="356">
        <f t="shared" si="2355"/>
        <v>2</v>
      </c>
      <c r="AR572" s="356" t="str">
        <f t="shared" ref="AR572" si="2389">IF(AQ572&lt;1.5,"FUERTE",IF(AND(AQ572&gt;=1.5,AQ572&lt;2.5),"ACEPTABLE",IF(AQ572&gt;=5,"INEXISTENTE","DÉBIL")))</f>
        <v>ACEPTABLE</v>
      </c>
      <c r="AS572" s="357">
        <f t="shared" ref="AS572" si="2390">IF(R572=0,0,ROUND((R572*AQ572),0))</f>
        <v>30</v>
      </c>
      <c r="AT572" s="358" t="str">
        <f t="shared" ref="AT572" si="2391">IF(AS572&gt;=36,"GRAVE", IF(AS572&lt;=10, "LEVE", "MODERADO"))</f>
        <v>MODERADO</v>
      </c>
      <c r="AU572" s="359" t="s">
        <v>2630</v>
      </c>
      <c r="AV572" s="372">
        <v>0.38</v>
      </c>
      <c r="AW572" s="275" t="s">
        <v>91</v>
      </c>
      <c r="AX572" s="275" t="s">
        <v>2631</v>
      </c>
      <c r="AY572" s="159">
        <v>45275</v>
      </c>
      <c r="AZ572" s="159"/>
      <c r="BA572" s="344"/>
      <c r="XAO572" s="314"/>
      <c r="XAP572" s="314"/>
      <c r="XAQ572" s="263"/>
      <c r="XAR572" s="312"/>
      <c r="XAS572" s="263"/>
      <c r="XAT572" s="314"/>
      <c r="XAU572" s="314"/>
      <c r="XAV572" s="314"/>
      <c r="XAW572" s="315"/>
      <c r="XAX572" s="314"/>
      <c r="XAY572" s="314"/>
      <c r="XAZ572" s="314"/>
      <c r="XBA572" s="314"/>
      <c r="XBB572" s="314"/>
      <c r="XBC572" s="314"/>
      <c r="XBD572" s="281"/>
      <c r="XBE572" s="316"/>
      <c r="XBF572" s="317"/>
      <c r="XBG572" s="314"/>
      <c r="XBH572" s="314"/>
      <c r="XBI572" s="314"/>
      <c r="XBJ572" s="314"/>
      <c r="XBK572" s="263"/>
      <c r="XBL572" s="312"/>
      <c r="XBM572" s="263"/>
      <c r="XBN572" s="314"/>
      <c r="XBO572" s="314"/>
      <c r="XBP572" s="314"/>
      <c r="XBQ572" s="315"/>
      <c r="XBR572" s="314"/>
      <c r="XBS572" s="314"/>
      <c r="XBT572" s="314"/>
      <c r="XBU572" s="314"/>
      <c r="XBV572" s="314"/>
      <c r="XBW572" s="281"/>
      <c r="XBX572" s="317"/>
      <c r="XBY572" s="314"/>
      <c r="XBZ572" s="314"/>
      <c r="XCA572" s="318"/>
      <c r="XCB572" s="312"/>
      <c r="XCC572" s="314"/>
      <c r="XCD572" s="314"/>
      <c r="XCE572" s="263"/>
      <c r="XCF572" s="312"/>
      <c r="XCG572" s="263"/>
      <c r="XCH572" s="314"/>
      <c r="XCI572" s="314"/>
      <c r="XCJ572" s="314"/>
      <c r="XCK572" s="315"/>
      <c r="XCL572" s="314"/>
      <c r="XCM572" s="314"/>
      <c r="XCN572" s="314"/>
      <c r="XCO572" s="314"/>
      <c r="XCP572" s="314"/>
      <c r="XCQ572" s="317"/>
      <c r="XCR572" s="314"/>
      <c r="XCS572" s="318"/>
      <c r="XCT572" s="286"/>
      <c r="XCW572" s="314"/>
      <c r="XCX572" s="314"/>
      <c r="XCY572" s="263"/>
      <c r="XCZ572" s="312"/>
      <c r="XDA572" s="263"/>
      <c r="XDB572" s="314"/>
      <c r="XDC572" s="314"/>
      <c r="XDD572" s="314"/>
      <c r="XDE572" s="315"/>
      <c r="XDF572" s="314"/>
      <c r="XDG572" s="314"/>
      <c r="XDH572" s="314"/>
      <c r="XDI572" s="314"/>
      <c r="XDJ572" s="314"/>
      <c r="XDK572" s="314"/>
      <c r="XDL572" s="286"/>
      <c r="XDQ572" s="314"/>
      <c r="XDR572" s="314"/>
      <c r="XDS572" s="263"/>
      <c r="XDT572" s="312"/>
      <c r="XDU572" s="263"/>
      <c r="XDV572" s="314"/>
      <c r="XDW572" s="314"/>
      <c r="XDX572" s="314"/>
      <c r="XDY572" s="315"/>
      <c r="XDZ572" s="314"/>
      <c r="XEA572" s="314"/>
      <c r="XEB572" s="314"/>
      <c r="XEC572" s="314"/>
      <c r="XED572" s="314"/>
      <c r="XEE572" s="286"/>
      <c r="XEK572" s="314"/>
      <c r="XEL572" s="314"/>
      <c r="XEM572" s="263"/>
      <c r="XEN572" s="312"/>
      <c r="XEO572" s="263"/>
      <c r="XEP572" s="314"/>
      <c r="XEQ572" s="314"/>
      <c r="XER572" s="314"/>
      <c r="XES572" s="315"/>
      <c r="XET572" s="314"/>
      <c r="XEU572" s="314"/>
      <c r="XEV572" s="314"/>
      <c r="XEW572" s="314"/>
      <c r="XEX572" s="314"/>
    </row>
    <row r="573" spans="1:53 16265:16378" ht="40.5" hidden="1" customHeight="1" x14ac:dyDescent="0.2">
      <c r="A573" s="362"/>
      <c r="B573" s="363"/>
      <c r="C573" s="356"/>
      <c r="D573" s="359"/>
      <c r="E573" s="356"/>
      <c r="F573" s="364"/>
      <c r="G573" s="275" t="s">
        <v>271</v>
      </c>
      <c r="H573" s="275" t="s">
        <v>37</v>
      </c>
      <c r="I573" s="275" t="s">
        <v>2632</v>
      </c>
      <c r="J573" s="364"/>
      <c r="K573" s="364"/>
      <c r="L573" s="364"/>
      <c r="M573" s="364"/>
      <c r="N573" s="364"/>
      <c r="O573" s="365"/>
      <c r="P573" s="364"/>
      <c r="Q573" s="365"/>
      <c r="R573" s="365"/>
      <c r="S573" s="162" t="s">
        <v>327</v>
      </c>
      <c r="T573" s="334">
        <f t="shared" si="2205"/>
        <v>1</v>
      </c>
      <c r="U573" s="356"/>
      <c r="V573" s="356"/>
      <c r="W573" s="275" t="s">
        <v>2633</v>
      </c>
      <c r="X573" s="364"/>
      <c r="Y573" s="368"/>
      <c r="Z573" s="335">
        <f t="shared" si="2208"/>
        <v>4</v>
      </c>
      <c r="AA573" s="275" t="s">
        <v>330</v>
      </c>
      <c r="AB573" s="275"/>
      <c r="AC573" s="368"/>
      <c r="AD573" s="356"/>
      <c r="AE573" s="336">
        <f t="shared" si="2210"/>
        <v>1</v>
      </c>
      <c r="AF573" s="275" t="s">
        <v>307</v>
      </c>
      <c r="AG573" s="275" t="s">
        <v>2629</v>
      </c>
      <c r="AH573" s="368"/>
      <c r="AI573" s="356"/>
      <c r="AJ573" s="336">
        <f t="shared" si="2213"/>
        <v>1</v>
      </c>
      <c r="AK573" s="275" t="s">
        <v>304</v>
      </c>
      <c r="AL573" s="275" t="s">
        <v>317</v>
      </c>
      <c r="AM573" s="368"/>
      <c r="AN573" s="356"/>
      <c r="AO573" s="336">
        <f t="shared" si="2216"/>
        <v>4</v>
      </c>
      <c r="AP573" s="275" t="s">
        <v>593</v>
      </c>
      <c r="AQ573" s="356"/>
      <c r="AR573" s="356"/>
      <c r="AS573" s="357"/>
      <c r="AT573" s="358"/>
      <c r="AU573" s="359"/>
      <c r="AV573" s="359"/>
      <c r="AW573" s="275" t="s">
        <v>91</v>
      </c>
      <c r="AX573" s="275" t="s">
        <v>2634</v>
      </c>
      <c r="AY573" s="159">
        <v>45275</v>
      </c>
      <c r="AZ573" s="159"/>
      <c r="BA573" s="344"/>
      <c r="XAO573" s="314"/>
      <c r="XAP573" s="314"/>
      <c r="XAQ573" s="263"/>
      <c r="XAR573" s="312"/>
      <c r="XAS573" s="263"/>
      <c r="XAT573" s="314"/>
      <c r="XAU573" s="314"/>
      <c r="XAV573" s="314"/>
      <c r="XAW573" s="315"/>
      <c r="XAX573" s="314"/>
      <c r="XAY573" s="314"/>
      <c r="XAZ573" s="314"/>
      <c r="XBA573" s="314"/>
      <c r="XBB573" s="314"/>
      <c r="XBC573" s="314"/>
      <c r="XBD573" s="281"/>
      <c r="XBE573" s="316"/>
      <c r="XBF573" s="317"/>
      <c r="XBG573" s="314"/>
      <c r="XBH573" s="314"/>
      <c r="XBI573" s="314"/>
      <c r="XBJ573" s="314"/>
      <c r="XBK573" s="263"/>
      <c r="XBL573" s="312"/>
      <c r="XBM573" s="263"/>
      <c r="XBN573" s="314"/>
      <c r="XBO573" s="314"/>
      <c r="XBP573" s="314"/>
      <c r="XBQ573" s="315"/>
      <c r="XBR573" s="314"/>
      <c r="XBS573" s="314"/>
      <c r="XBT573" s="314"/>
      <c r="XBU573" s="314"/>
      <c r="XBV573" s="314"/>
      <c r="XBW573" s="281"/>
      <c r="XBX573" s="317"/>
      <c r="XBY573" s="314"/>
      <c r="XBZ573" s="314"/>
      <c r="XCA573" s="318"/>
      <c r="XCB573" s="312"/>
      <c r="XCC573" s="314"/>
      <c r="XCD573" s="314"/>
      <c r="XCE573" s="263"/>
      <c r="XCF573" s="312"/>
      <c r="XCG573" s="263"/>
      <c r="XCH573" s="314"/>
      <c r="XCI573" s="314"/>
      <c r="XCJ573" s="314"/>
      <c r="XCK573" s="315"/>
      <c r="XCL573" s="314"/>
      <c r="XCM573" s="314"/>
      <c r="XCN573" s="314"/>
      <c r="XCO573" s="314"/>
      <c r="XCP573" s="314"/>
      <c r="XCQ573" s="317"/>
      <c r="XCR573" s="314"/>
      <c r="XCS573" s="318"/>
      <c r="XCT573" s="286"/>
      <c r="XCW573" s="314"/>
      <c r="XCX573" s="314"/>
      <c r="XCY573" s="263"/>
      <c r="XCZ573" s="312"/>
      <c r="XDA573" s="263"/>
      <c r="XDB573" s="314"/>
      <c r="XDC573" s="314"/>
      <c r="XDD573" s="314"/>
      <c r="XDE573" s="315"/>
      <c r="XDF573" s="314"/>
      <c r="XDG573" s="314"/>
      <c r="XDH573" s="314"/>
      <c r="XDI573" s="314"/>
      <c r="XDJ573" s="314"/>
      <c r="XDK573" s="314"/>
      <c r="XDL573" s="286"/>
      <c r="XDQ573" s="314"/>
      <c r="XDR573" s="314"/>
      <c r="XDS573" s="263"/>
      <c r="XDT573" s="312"/>
      <c r="XDU573" s="263"/>
      <c r="XDV573" s="314"/>
      <c r="XDW573" s="314"/>
      <c r="XDX573" s="314"/>
      <c r="XDY573" s="315"/>
      <c r="XDZ573" s="314"/>
      <c r="XEA573" s="314"/>
      <c r="XEB573" s="314"/>
      <c r="XEC573" s="314"/>
      <c r="XED573" s="314"/>
      <c r="XEE573" s="286"/>
      <c r="XEK573" s="314"/>
      <c r="XEL573" s="314"/>
      <c r="XEM573" s="263"/>
      <c r="XEN573" s="312"/>
      <c r="XEO573" s="263"/>
      <c r="XEP573" s="314"/>
      <c r="XEQ573" s="314"/>
      <c r="XER573" s="314"/>
      <c r="XES573" s="315"/>
      <c r="XET573" s="314"/>
      <c r="XEU573" s="314"/>
      <c r="XEV573" s="314"/>
      <c r="XEW573" s="314"/>
      <c r="XEX573" s="314"/>
    </row>
    <row r="574" spans="1:53 16265:16378" ht="40.5" hidden="1" customHeight="1" x14ac:dyDescent="0.2">
      <c r="A574" s="362"/>
      <c r="B574" s="363"/>
      <c r="C574" s="356"/>
      <c r="D574" s="359"/>
      <c r="E574" s="356"/>
      <c r="F574" s="364"/>
      <c r="G574" s="275" t="s">
        <v>271</v>
      </c>
      <c r="H574" s="275" t="s">
        <v>37</v>
      </c>
      <c r="I574" s="275" t="s">
        <v>2635</v>
      </c>
      <c r="J574" s="364"/>
      <c r="K574" s="364"/>
      <c r="L574" s="364"/>
      <c r="M574" s="364"/>
      <c r="N574" s="364"/>
      <c r="O574" s="365"/>
      <c r="P574" s="364"/>
      <c r="Q574" s="365"/>
      <c r="R574" s="365"/>
      <c r="S574" s="162"/>
      <c r="T574" s="334">
        <f t="shared" si="2205"/>
        <v>0</v>
      </c>
      <c r="U574" s="356"/>
      <c r="V574" s="356"/>
      <c r="W574" s="275"/>
      <c r="X574" s="364"/>
      <c r="Y574" s="368"/>
      <c r="Z574" s="335">
        <f t="shared" si="2208"/>
        <v>0</v>
      </c>
      <c r="AA574" s="275"/>
      <c r="AB574" s="275"/>
      <c r="AC574" s="368"/>
      <c r="AD574" s="356"/>
      <c r="AE574" s="336">
        <f t="shared" si="2210"/>
        <v>0</v>
      </c>
      <c r="AF574" s="275"/>
      <c r="AG574" s="275"/>
      <c r="AH574" s="368"/>
      <c r="AI574" s="356"/>
      <c r="AJ574" s="336">
        <f t="shared" si="2213"/>
        <v>0</v>
      </c>
      <c r="AK574" s="275"/>
      <c r="AL574" s="275"/>
      <c r="AM574" s="368"/>
      <c r="AN574" s="356"/>
      <c r="AO574" s="336">
        <f t="shared" si="2216"/>
        <v>0</v>
      </c>
      <c r="AP574" s="275"/>
      <c r="AQ574" s="356"/>
      <c r="AR574" s="356"/>
      <c r="AS574" s="357"/>
      <c r="AT574" s="358"/>
      <c r="AU574" s="359"/>
      <c r="AV574" s="359"/>
      <c r="AW574" s="275"/>
      <c r="AX574" s="275"/>
      <c r="AY574" s="159"/>
      <c r="AZ574" s="159"/>
      <c r="BA574" s="344"/>
      <c r="XAO574" s="314"/>
      <c r="XAP574" s="314"/>
      <c r="XAQ574" s="263"/>
      <c r="XAR574" s="312"/>
      <c r="XAS574" s="263"/>
      <c r="XAT574" s="314"/>
      <c r="XAU574" s="314"/>
      <c r="XAV574" s="314"/>
      <c r="XAW574" s="315"/>
      <c r="XAX574" s="314"/>
      <c r="XAY574" s="314"/>
      <c r="XAZ574" s="314"/>
      <c r="XBA574" s="314"/>
      <c r="XBB574" s="314"/>
      <c r="XBC574" s="314"/>
      <c r="XBD574" s="281"/>
      <c r="XBE574" s="316"/>
      <c r="XBF574" s="317"/>
      <c r="XBG574" s="314"/>
      <c r="XBH574" s="314"/>
      <c r="XBI574" s="314"/>
      <c r="XBJ574" s="314"/>
      <c r="XBK574" s="263"/>
      <c r="XBL574" s="312"/>
      <c r="XBM574" s="263"/>
      <c r="XBN574" s="314"/>
      <c r="XBO574" s="314"/>
      <c r="XBP574" s="314"/>
      <c r="XBQ574" s="315"/>
      <c r="XBR574" s="314"/>
      <c r="XBS574" s="314"/>
      <c r="XBT574" s="314"/>
      <c r="XBU574" s="314"/>
      <c r="XBV574" s="314"/>
      <c r="XBW574" s="281"/>
      <c r="XBX574" s="317"/>
      <c r="XBY574" s="314"/>
      <c r="XBZ574" s="314"/>
      <c r="XCA574" s="318"/>
      <c r="XCB574" s="312"/>
      <c r="XCC574" s="314"/>
      <c r="XCD574" s="314"/>
      <c r="XCE574" s="263"/>
      <c r="XCF574" s="312"/>
      <c r="XCG574" s="263"/>
      <c r="XCH574" s="314"/>
      <c r="XCI574" s="314"/>
      <c r="XCJ574" s="314"/>
      <c r="XCK574" s="315"/>
      <c r="XCL574" s="314"/>
      <c r="XCM574" s="314"/>
      <c r="XCN574" s="314"/>
      <c r="XCO574" s="314"/>
      <c r="XCP574" s="314"/>
      <c r="XCQ574" s="317"/>
      <c r="XCR574" s="314"/>
      <c r="XCS574" s="318"/>
      <c r="XCT574" s="286"/>
      <c r="XCW574" s="314"/>
      <c r="XCX574" s="314"/>
      <c r="XCY574" s="263"/>
      <c r="XCZ574" s="312"/>
      <c r="XDA574" s="263"/>
      <c r="XDB574" s="314"/>
      <c r="XDC574" s="314"/>
      <c r="XDD574" s="314"/>
      <c r="XDE574" s="315"/>
      <c r="XDF574" s="314"/>
      <c r="XDG574" s="314"/>
      <c r="XDH574" s="314"/>
      <c r="XDI574" s="314"/>
      <c r="XDJ574" s="314"/>
      <c r="XDK574" s="314"/>
      <c r="XDL574" s="286"/>
      <c r="XDQ574" s="314"/>
      <c r="XDR574" s="314"/>
      <c r="XDS574" s="263"/>
      <c r="XDT574" s="312"/>
      <c r="XDU574" s="263"/>
      <c r="XDV574" s="314"/>
      <c r="XDW574" s="314"/>
      <c r="XDX574" s="314"/>
      <c r="XDY574" s="315"/>
      <c r="XDZ574" s="314"/>
      <c r="XEA574" s="314"/>
      <c r="XEB574" s="314"/>
      <c r="XEC574" s="314"/>
      <c r="XED574" s="314"/>
      <c r="XEE574" s="286"/>
      <c r="XEK574" s="314"/>
      <c r="XEL574" s="314"/>
      <c r="XEM574" s="263"/>
      <c r="XEN574" s="312"/>
      <c r="XEO574" s="263"/>
      <c r="XEP574" s="314"/>
      <c r="XEQ574" s="314"/>
      <c r="XER574" s="314"/>
      <c r="XES574" s="315"/>
      <c r="XET574" s="314"/>
      <c r="XEU574" s="314"/>
      <c r="XEV574" s="314"/>
      <c r="XEW574" s="314"/>
      <c r="XEX574" s="314"/>
    </row>
    <row r="575" spans="1:53 16265:16378" ht="40.5" hidden="1" customHeight="1" x14ac:dyDescent="0.2">
      <c r="A575" s="362">
        <v>189</v>
      </c>
      <c r="B575" s="363" t="s">
        <v>550</v>
      </c>
      <c r="C575" s="356" t="str">
        <f t="shared" si="2307"/>
        <v>FERNANDO NOREÑA JARAMILLO</v>
      </c>
      <c r="D575" s="359" t="s">
        <v>169</v>
      </c>
      <c r="E575" s="356" t="str">
        <f>IF(D575=$D$740,$E$740,IF(D575=$D$741,$E$741,IF(D575=$D$742,$E$742,IF(D575=$D$743,$E$743,IF(D575=$D$744,$E$744,IF(D575=$D$745,$E$745,IF(D575=$D$746,$E$746,IF(D575=$D$747,$E$747,IF(D575=$D$748,$E$748,IF(D575=$D$749,$E$749,IF(D575=VICERRECTORÍA_ACADÉMICA_,$BF$740,IF(D575=_VICERRECTORÍA_INVESTIGACIONES_INNOVACIÓN_Y_EXTENSIÓN_,$BF$741,IF(D575=PLANEACIÓN_,$BF$742,IF(D575=VICERRECTORÍA_ADMINISTRATIVA_FINANCIERA_,$BF$743,IF(D575=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575" s="364" t="s">
        <v>276</v>
      </c>
      <c r="G575" s="275" t="s">
        <v>271</v>
      </c>
      <c r="H575" s="275" t="s">
        <v>35</v>
      </c>
      <c r="I575" s="161" t="s">
        <v>2656</v>
      </c>
      <c r="J575" s="364" t="s">
        <v>112</v>
      </c>
      <c r="K575" s="363" t="s">
        <v>2657</v>
      </c>
      <c r="L575" s="363" t="s">
        <v>2658</v>
      </c>
      <c r="M575" s="363" t="s">
        <v>2659</v>
      </c>
      <c r="N575" s="364" t="s">
        <v>149</v>
      </c>
      <c r="O575" s="365">
        <f>IF(N575="ALTA",5,IF(N575="MEDIO ALTA",4,IF(N575="MEDIA",3,IF(N575="MEDIO BAJA",2,IF(N575="BAJA",1,0)))))</f>
        <v>5</v>
      </c>
      <c r="P575" s="364" t="s">
        <v>145</v>
      </c>
      <c r="Q575" s="365">
        <f>IF(P575="ALTO",5,IF(P575="MEDIO ALTO",4,IF(P575="MEDIO",3,IF(P575="MEDIO BAJO",2,IF(P575="BAJO",1,0)))))</f>
        <v>2</v>
      </c>
      <c r="R575" s="365">
        <f>Q575*O575</f>
        <v>10</v>
      </c>
      <c r="S575" s="162" t="s">
        <v>327</v>
      </c>
      <c r="T575" s="334">
        <f t="shared" si="2205"/>
        <v>1</v>
      </c>
      <c r="U575" s="356">
        <f t="shared" si="2168"/>
        <v>1</v>
      </c>
      <c r="V575" s="356">
        <f t="shared" ref="V575" si="2392">U575*0.6</f>
        <v>0.6</v>
      </c>
      <c r="W575" s="275" t="s">
        <v>2660</v>
      </c>
      <c r="X575" s="364">
        <f>IF(S575="No_existen",5*$X$10,Y575*$X$10)</f>
        <v>0.15000000000000002</v>
      </c>
      <c r="Y575" s="368">
        <f t="shared" ref="Y575" si="2393">ROUND(AVERAGEIF(Z575:Z577,"&gt;0"),0)</f>
        <v>3</v>
      </c>
      <c r="Z575" s="335">
        <f t="shared" si="2208"/>
        <v>1</v>
      </c>
      <c r="AA575" s="275" t="s">
        <v>332</v>
      </c>
      <c r="AB575" s="275" t="s">
        <v>2661</v>
      </c>
      <c r="AC575" s="368">
        <f t="shared" si="2288"/>
        <v>0.15</v>
      </c>
      <c r="AD575" s="356">
        <f t="shared" si="2322"/>
        <v>1</v>
      </c>
      <c r="AE575" s="336">
        <f t="shared" si="2210"/>
        <v>1</v>
      </c>
      <c r="AF575" s="275" t="s">
        <v>307</v>
      </c>
      <c r="AG575" s="275" t="s">
        <v>2662</v>
      </c>
      <c r="AH575" s="368">
        <f t="shared" ref="AH575" si="2394">IF(S575="No_existen",5*$AH$10,AI575*$AH$10)</f>
        <v>0.1</v>
      </c>
      <c r="AI575" s="356">
        <f t="shared" ref="AI575" si="2395">ROUND(AVERAGEIF(AJ575:AJ577,"&gt;0"),0)</f>
        <v>1</v>
      </c>
      <c r="AJ575" s="336">
        <f t="shared" si="2213"/>
        <v>1</v>
      </c>
      <c r="AK575" s="275" t="s">
        <v>304</v>
      </c>
      <c r="AL575" s="275" t="s">
        <v>318</v>
      </c>
      <c r="AM575" s="368">
        <f t="shared" ref="AM575" si="2396">IF(S575="No_existen",5*$AM$10,AN575*$AM$10)</f>
        <v>0.1</v>
      </c>
      <c r="AN575" s="356">
        <f t="shared" ref="AN575" si="2397">ROUND(AVERAGEIF(AO575:AO577,"&gt;0"),0)</f>
        <v>1</v>
      </c>
      <c r="AO575" s="336">
        <f t="shared" si="2216"/>
        <v>1</v>
      </c>
      <c r="AP575" s="275" t="s">
        <v>592</v>
      </c>
      <c r="AQ575" s="356">
        <f t="shared" si="2355"/>
        <v>1</v>
      </c>
      <c r="AR575" s="356" t="str">
        <f t="shared" ref="AR575" si="2398">IF(AQ575&lt;1.5,"FUERTE",IF(AND(AQ575&gt;=1.5,AQ575&lt;2.5),"ACEPTABLE",IF(AQ575&gt;=5,"INEXISTENTE","DÉBIL")))</f>
        <v>FUERTE</v>
      </c>
      <c r="AS575" s="357">
        <f t="shared" ref="AS575" si="2399">IF(R575=0,0,ROUND((R575*AQ575),0))</f>
        <v>10</v>
      </c>
      <c r="AT575" s="358" t="str">
        <f t="shared" ref="AT575" si="2400">IF(AS575&gt;=36,"GRAVE", IF(AS575&lt;=10, "LEVE", "MODERADO"))</f>
        <v>LEVE</v>
      </c>
      <c r="AU575" s="363" t="s">
        <v>2663</v>
      </c>
      <c r="AV575" s="369">
        <v>0.01</v>
      </c>
      <c r="AW575" s="275" t="s">
        <v>90</v>
      </c>
      <c r="AX575" s="275"/>
      <c r="AY575" s="159"/>
      <c r="AZ575" s="159"/>
      <c r="BA575" s="344"/>
      <c r="XAO575" s="314"/>
      <c r="XAP575" s="314"/>
      <c r="XAQ575" s="263"/>
      <c r="XAR575" s="312"/>
      <c r="XAS575" s="263"/>
      <c r="XAT575" s="314"/>
      <c r="XAU575" s="314"/>
      <c r="XAV575" s="314"/>
      <c r="XAW575" s="315"/>
      <c r="XAX575" s="314"/>
      <c r="XAY575" s="314"/>
      <c r="XAZ575" s="314"/>
      <c r="XBA575" s="314"/>
      <c r="XBB575" s="314"/>
      <c r="XBC575" s="314"/>
      <c r="XBD575" s="281"/>
      <c r="XBE575" s="316"/>
      <c r="XBF575" s="317"/>
      <c r="XBG575" s="314"/>
      <c r="XBH575" s="314"/>
      <c r="XBI575" s="314"/>
      <c r="XBJ575" s="314"/>
      <c r="XBK575" s="263"/>
      <c r="XBL575" s="312"/>
      <c r="XBM575" s="263"/>
      <c r="XBN575" s="314"/>
      <c r="XBO575" s="314"/>
      <c r="XBP575" s="314"/>
      <c r="XBQ575" s="315"/>
      <c r="XBR575" s="314"/>
      <c r="XBS575" s="314"/>
      <c r="XBT575" s="314"/>
      <c r="XBU575" s="314"/>
      <c r="XBV575" s="314"/>
      <c r="XBW575" s="281"/>
      <c r="XBX575" s="317"/>
      <c r="XBY575" s="314"/>
      <c r="XBZ575" s="314"/>
      <c r="XCA575" s="318"/>
      <c r="XCB575" s="312"/>
      <c r="XCC575" s="314"/>
      <c r="XCD575" s="314"/>
      <c r="XCE575" s="263"/>
      <c r="XCF575" s="312"/>
      <c r="XCG575" s="263"/>
      <c r="XCH575" s="314"/>
      <c r="XCI575" s="314"/>
      <c r="XCJ575" s="314"/>
      <c r="XCK575" s="315"/>
      <c r="XCL575" s="314"/>
      <c r="XCM575" s="314"/>
      <c r="XCN575" s="314"/>
      <c r="XCO575" s="314"/>
      <c r="XCP575" s="314"/>
      <c r="XCQ575" s="317"/>
      <c r="XCR575" s="314"/>
      <c r="XCS575" s="318"/>
      <c r="XCT575" s="286"/>
      <c r="XCW575" s="314"/>
      <c r="XCX575" s="314"/>
      <c r="XCY575" s="263"/>
      <c r="XCZ575" s="312"/>
      <c r="XDA575" s="263"/>
      <c r="XDB575" s="314"/>
      <c r="XDC575" s="314"/>
      <c r="XDD575" s="314"/>
      <c r="XDE575" s="315"/>
      <c r="XDF575" s="314"/>
      <c r="XDG575" s="314"/>
      <c r="XDH575" s="314"/>
      <c r="XDI575" s="314"/>
      <c r="XDJ575" s="314"/>
      <c r="XDK575" s="314"/>
      <c r="XDL575" s="286"/>
      <c r="XDQ575" s="314"/>
      <c r="XDR575" s="314"/>
      <c r="XDS575" s="263"/>
      <c r="XDT575" s="312"/>
      <c r="XDU575" s="263"/>
      <c r="XDV575" s="314"/>
      <c r="XDW575" s="314"/>
      <c r="XDX575" s="314"/>
      <c r="XDY575" s="315"/>
      <c r="XDZ575" s="314"/>
      <c r="XEA575" s="314"/>
      <c r="XEB575" s="314"/>
      <c r="XEC575" s="314"/>
      <c r="XED575" s="314"/>
      <c r="XEE575" s="286"/>
      <c r="XEK575" s="314"/>
      <c r="XEL575" s="314"/>
      <c r="XEM575" s="263"/>
      <c r="XEN575" s="312"/>
      <c r="XEO575" s="263"/>
      <c r="XEP575" s="314"/>
      <c r="XEQ575" s="314"/>
      <c r="XER575" s="314"/>
      <c r="XES575" s="315"/>
      <c r="XET575" s="314"/>
      <c r="XEU575" s="314"/>
      <c r="XEV575" s="314"/>
      <c r="XEW575" s="314"/>
      <c r="XEX575" s="314"/>
    </row>
    <row r="576" spans="1:53 16265:16378" ht="40.5" hidden="1" customHeight="1" x14ac:dyDescent="0.2">
      <c r="A576" s="362"/>
      <c r="B576" s="363"/>
      <c r="C576" s="356"/>
      <c r="D576" s="359"/>
      <c r="E576" s="356"/>
      <c r="F576" s="364"/>
      <c r="G576" s="275" t="s">
        <v>271</v>
      </c>
      <c r="H576" s="275" t="s">
        <v>37</v>
      </c>
      <c r="I576" s="161" t="s">
        <v>2664</v>
      </c>
      <c r="J576" s="364"/>
      <c r="K576" s="363"/>
      <c r="L576" s="363"/>
      <c r="M576" s="363"/>
      <c r="N576" s="364"/>
      <c r="O576" s="365"/>
      <c r="P576" s="364"/>
      <c r="Q576" s="365"/>
      <c r="R576" s="365"/>
      <c r="S576" s="162" t="s">
        <v>327</v>
      </c>
      <c r="T576" s="334">
        <f t="shared" si="2205"/>
        <v>1</v>
      </c>
      <c r="U576" s="356"/>
      <c r="V576" s="356"/>
      <c r="W576" s="275" t="s">
        <v>2665</v>
      </c>
      <c r="X576" s="364"/>
      <c r="Y576" s="368"/>
      <c r="Z576" s="335">
        <f t="shared" si="2208"/>
        <v>4</v>
      </c>
      <c r="AA576" s="275" t="s">
        <v>330</v>
      </c>
      <c r="AB576" s="275"/>
      <c r="AC576" s="368"/>
      <c r="AD576" s="356"/>
      <c r="AE576" s="336">
        <f t="shared" si="2210"/>
        <v>1</v>
      </c>
      <c r="AF576" s="275" t="s">
        <v>307</v>
      </c>
      <c r="AG576" s="275" t="s">
        <v>2666</v>
      </c>
      <c r="AH576" s="368"/>
      <c r="AI576" s="356"/>
      <c r="AJ576" s="336">
        <f t="shared" si="2213"/>
        <v>1</v>
      </c>
      <c r="AK576" s="275" t="s">
        <v>304</v>
      </c>
      <c r="AL576" s="275" t="s">
        <v>312</v>
      </c>
      <c r="AM576" s="368"/>
      <c r="AN576" s="356"/>
      <c r="AO576" s="336">
        <f t="shared" si="2216"/>
        <v>1</v>
      </c>
      <c r="AP576" s="275" t="s">
        <v>592</v>
      </c>
      <c r="AQ576" s="356"/>
      <c r="AR576" s="356"/>
      <c r="AS576" s="357"/>
      <c r="AT576" s="358"/>
      <c r="AU576" s="363"/>
      <c r="AV576" s="363"/>
      <c r="AW576" s="275" t="s">
        <v>90</v>
      </c>
      <c r="AX576" s="275"/>
      <c r="AY576" s="159"/>
      <c r="AZ576" s="159"/>
      <c r="BA576" s="344"/>
      <c r="XAO576" s="314"/>
      <c r="XAP576" s="314"/>
      <c r="XAQ576" s="263"/>
      <c r="XAR576" s="312"/>
      <c r="XAS576" s="263"/>
      <c r="XAT576" s="314"/>
      <c r="XAU576" s="314"/>
      <c r="XAV576" s="314"/>
      <c r="XAW576" s="315"/>
      <c r="XAX576" s="314"/>
      <c r="XAY576" s="314"/>
      <c r="XAZ576" s="314"/>
      <c r="XBA576" s="314"/>
      <c r="XBB576" s="314"/>
      <c r="XBC576" s="314"/>
      <c r="XBD576" s="281"/>
      <c r="XBE576" s="316"/>
      <c r="XBF576" s="317"/>
      <c r="XBG576" s="314"/>
      <c r="XBH576" s="314"/>
      <c r="XBI576" s="314"/>
      <c r="XBJ576" s="314"/>
      <c r="XBK576" s="263"/>
      <c r="XBL576" s="312"/>
      <c r="XBM576" s="263"/>
      <c r="XBN576" s="314"/>
      <c r="XBO576" s="314"/>
      <c r="XBP576" s="314"/>
      <c r="XBQ576" s="315"/>
      <c r="XBR576" s="314"/>
      <c r="XBS576" s="314"/>
      <c r="XBT576" s="314"/>
      <c r="XBU576" s="314"/>
      <c r="XBV576" s="314"/>
      <c r="XBW576" s="281"/>
      <c r="XBX576" s="317"/>
      <c r="XBY576" s="314"/>
      <c r="XBZ576" s="314"/>
      <c r="XCA576" s="318"/>
      <c r="XCB576" s="312"/>
      <c r="XCC576" s="314"/>
      <c r="XCD576" s="314"/>
      <c r="XCE576" s="263"/>
      <c r="XCF576" s="312"/>
      <c r="XCG576" s="263"/>
      <c r="XCH576" s="314"/>
      <c r="XCI576" s="314"/>
      <c r="XCJ576" s="314"/>
      <c r="XCK576" s="315"/>
      <c r="XCL576" s="314"/>
      <c r="XCM576" s="314"/>
      <c r="XCN576" s="314"/>
      <c r="XCO576" s="314"/>
      <c r="XCP576" s="314"/>
      <c r="XCQ576" s="317"/>
      <c r="XCR576" s="314"/>
      <c r="XCS576" s="318"/>
      <c r="XCT576" s="286"/>
      <c r="XCW576" s="314"/>
      <c r="XCX576" s="314"/>
      <c r="XCY576" s="263"/>
      <c r="XCZ576" s="312"/>
      <c r="XDA576" s="263"/>
      <c r="XDB576" s="314"/>
      <c r="XDC576" s="314"/>
      <c r="XDD576" s="314"/>
      <c r="XDE576" s="315"/>
      <c r="XDF576" s="314"/>
      <c r="XDG576" s="314"/>
      <c r="XDH576" s="314"/>
      <c r="XDI576" s="314"/>
      <c r="XDJ576" s="314"/>
      <c r="XDK576" s="314"/>
      <c r="XDL576" s="286"/>
      <c r="XDQ576" s="314"/>
      <c r="XDR576" s="314"/>
      <c r="XDS576" s="263"/>
      <c r="XDT576" s="312"/>
      <c r="XDU576" s="263"/>
      <c r="XDV576" s="314"/>
      <c r="XDW576" s="314"/>
      <c r="XDX576" s="314"/>
      <c r="XDY576" s="315"/>
      <c r="XDZ576" s="314"/>
      <c r="XEA576" s="314"/>
      <c r="XEB576" s="314"/>
      <c r="XEC576" s="314"/>
      <c r="XED576" s="314"/>
      <c r="XEE576" s="286"/>
      <c r="XEK576" s="314"/>
      <c r="XEL576" s="314"/>
      <c r="XEM576" s="263"/>
      <c r="XEN576" s="312"/>
      <c r="XEO576" s="263"/>
      <c r="XEP576" s="314"/>
      <c r="XEQ576" s="314"/>
      <c r="XER576" s="314"/>
      <c r="XES576" s="315"/>
      <c r="XET576" s="314"/>
      <c r="XEU576" s="314"/>
      <c r="XEV576" s="314"/>
      <c r="XEW576" s="314"/>
      <c r="XEX576" s="314"/>
    </row>
    <row r="577" spans="1:53 16265:16378" ht="40.5" hidden="1" customHeight="1" x14ac:dyDescent="0.2">
      <c r="A577" s="362"/>
      <c r="B577" s="363"/>
      <c r="C577" s="356"/>
      <c r="D577" s="359"/>
      <c r="E577" s="356"/>
      <c r="F577" s="364"/>
      <c r="G577" s="275" t="s">
        <v>272</v>
      </c>
      <c r="H577" s="275" t="s">
        <v>41</v>
      </c>
      <c r="I577" s="162" t="s">
        <v>2667</v>
      </c>
      <c r="J577" s="364"/>
      <c r="K577" s="363"/>
      <c r="L577" s="363"/>
      <c r="M577" s="363"/>
      <c r="N577" s="364"/>
      <c r="O577" s="365"/>
      <c r="P577" s="364"/>
      <c r="Q577" s="365"/>
      <c r="R577" s="365"/>
      <c r="S577" s="162"/>
      <c r="T577" s="334">
        <f t="shared" si="2205"/>
        <v>0</v>
      </c>
      <c r="U577" s="356"/>
      <c r="V577" s="356"/>
      <c r="W577" s="275"/>
      <c r="X577" s="364"/>
      <c r="Y577" s="368"/>
      <c r="Z577" s="335">
        <f t="shared" si="2208"/>
        <v>0</v>
      </c>
      <c r="AA577" s="275"/>
      <c r="AB577" s="275"/>
      <c r="AC577" s="368"/>
      <c r="AD577" s="356"/>
      <c r="AE577" s="336">
        <f t="shared" si="2210"/>
        <v>0</v>
      </c>
      <c r="AF577" s="275"/>
      <c r="AG577" s="275"/>
      <c r="AH577" s="368"/>
      <c r="AI577" s="356"/>
      <c r="AJ577" s="336">
        <f t="shared" si="2213"/>
        <v>0</v>
      </c>
      <c r="AK577" s="275"/>
      <c r="AL577" s="275"/>
      <c r="AM577" s="368"/>
      <c r="AN577" s="356"/>
      <c r="AO577" s="336">
        <f t="shared" si="2216"/>
        <v>0</v>
      </c>
      <c r="AP577" s="275"/>
      <c r="AQ577" s="356"/>
      <c r="AR577" s="356"/>
      <c r="AS577" s="357"/>
      <c r="AT577" s="358"/>
      <c r="AU577" s="363"/>
      <c r="AV577" s="363"/>
      <c r="AW577" s="275" t="s">
        <v>90</v>
      </c>
      <c r="AX577" s="275"/>
      <c r="AY577" s="159"/>
      <c r="AZ577" s="159"/>
      <c r="BA577" s="344"/>
      <c r="XAO577" s="314"/>
      <c r="XAP577" s="314"/>
      <c r="XAQ577" s="263"/>
      <c r="XAR577" s="312"/>
      <c r="XAS577" s="263"/>
      <c r="XAT577" s="314"/>
      <c r="XAU577" s="314"/>
      <c r="XAV577" s="314"/>
      <c r="XAW577" s="315"/>
      <c r="XAX577" s="314"/>
      <c r="XAY577" s="314"/>
      <c r="XAZ577" s="314"/>
      <c r="XBA577" s="314"/>
      <c r="XBB577" s="314"/>
      <c r="XBC577" s="314"/>
      <c r="XBD577" s="281"/>
      <c r="XBE577" s="316"/>
      <c r="XBF577" s="317"/>
      <c r="XBG577" s="314"/>
      <c r="XBH577" s="314"/>
      <c r="XBI577" s="314"/>
      <c r="XBJ577" s="314"/>
      <c r="XBK577" s="263"/>
      <c r="XBL577" s="312"/>
      <c r="XBM577" s="263"/>
      <c r="XBN577" s="314"/>
      <c r="XBO577" s="314"/>
      <c r="XBP577" s="314"/>
      <c r="XBQ577" s="315"/>
      <c r="XBR577" s="314"/>
      <c r="XBS577" s="314"/>
      <c r="XBT577" s="314"/>
      <c r="XBU577" s="314"/>
      <c r="XBV577" s="314"/>
      <c r="XBW577" s="281"/>
      <c r="XBX577" s="317"/>
      <c r="XBY577" s="314"/>
      <c r="XBZ577" s="314"/>
      <c r="XCA577" s="318"/>
      <c r="XCB577" s="312"/>
      <c r="XCC577" s="314"/>
      <c r="XCD577" s="314"/>
      <c r="XCE577" s="263"/>
      <c r="XCF577" s="312"/>
      <c r="XCG577" s="263"/>
      <c r="XCH577" s="314"/>
      <c r="XCI577" s="314"/>
      <c r="XCJ577" s="314"/>
      <c r="XCK577" s="315"/>
      <c r="XCL577" s="314"/>
      <c r="XCM577" s="314"/>
      <c r="XCN577" s="314"/>
      <c r="XCO577" s="314"/>
      <c r="XCP577" s="314"/>
      <c r="XCQ577" s="317"/>
      <c r="XCR577" s="314"/>
      <c r="XCS577" s="318"/>
      <c r="XCT577" s="286"/>
      <c r="XCW577" s="314"/>
      <c r="XCX577" s="314"/>
      <c r="XCY577" s="263"/>
      <c r="XCZ577" s="312"/>
      <c r="XDA577" s="263"/>
      <c r="XDB577" s="314"/>
      <c r="XDC577" s="314"/>
      <c r="XDD577" s="314"/>
      <c r="XDE577" s="315"/>
      <c r="XDF577" s="314"/>
      <c r="XDG577" s="314"/>
      <c r="XDH577" s="314"/>
      <c r="XDI577" s="314"/>
      <c r="XDJ577" s="314"/>
      <c r="XDK577" s="314"/>
      <c r="XDL577" s="286"/>
      <c r="XDQ577" s="314"/>
      <c r="XDR577" s="314"/>
      <c r="XDS577" s="263"/>
      <c r="XDT577" s="312"/>
      <c r="XDU577" s="263"/>
      <c r="XDV577" s="314"/>
      <c r="XDW577" s="314"/>
      <c r="XDX577" s="314"/>
      <c r="XDY577" s="315"/>
      <c r="XDZ577" s="314"/>
      <c r="XEA577" s="314"/>
      <c r="XEB577" s="314"/>
      <c r="XEC577" s="314"/>
      <c r="XED577" s="314"/>
      <c r="XEE577" s="286"/>
      <c r="XEK577" s="314"/>
      <c r="XEL577" s="314"/>
      <c r="XEM577" s="263"/>
      <c r="XEN577" s="312"/>
      <c r="XEO577" s="263"/>
      <c r="XEP577" s="314"/>
      <c r="XEQ577" s="314"/>
      <c r="XER577" s="314"/>
      <c r="XES577" s="315"/>
      <c r="XET577" s="314"/>
      <c r="XEU577" s="314"/>
      <c r="XEV577" s="314"/>
      <c r="XEW577" s="314"/>
      <c r="XEX577" s="314"/>
    </row>
    <row r="578" spans="1:53 16265:16378" ht="62.25" hidden="1" customHeight="1" x14ac:dyDescent="0.2">
      <c r="A578" s="362">
        <v>190</v>
      </c>
      <c r="B578" s="363" t="s">
        <v>550</v>
      </c>
      <c r="C578" s="356" t="str">
        <f t="shared" si="2307"/>
        <v>FERNANDO NOREÑA JARAMILLO</v>
      </c>
      <c r="D578" s="359" t="s">
        <v>167</v>
      </c>
      <c r="E578" s="356" t="str">
        <f>IF(D578=$D$740,$E$740,IF(D578=$D$741,$E$741,IF(D578=$D$742,$E$742,IF(D578=$D$743,$E$743,IF(D578=$D$744,$E$744,IF(D578=$D$745,$E$745,IF(D578=$D$746,$E$746,IF(D578=$D$747,$E$747,IF(D578=$D$748,$E$748,IF(D578=$D$749,$E$749,IF(D578=VICERRECTORÍA_ACADÉMICA_,$BF$740,IF(D578=_VICERRECTORÍA_INVESTIGACIONES_INNOVACIÓN_Y_EXTENSIÓN_,$BF$741,IF(D578=PLANEACIÓN_,$BF$742,IF(D578=VICERRECTORÍA_ADMINISTRATIVA_FINANCIERA_,$BF$743,IF(D578=VICERRECTORÍA_RESPONSABILIDAD_SOCIAL_Y_BIENESTAR_UNIVERSITARIO_PDI,$BF$744)))))))))))))))</f>
        <v>Orientar el desarrollo de la Universidad mediante el direccionamiento estratégico y visión compartida de la comunidad universitaria, a fin de lograr los objetivos misionales.</v>
      </c>
      <c r="F578" s="364" t="s">
        <v>275</v>
      </c>
      <c r="G578" s="275" t="s">
        <v>271</v>
      </c>
      <c r="H578" s="275" t="s">
        <v>35</v>
      </c>
      <c r="I578" s="162" t="s">
        <v>2668</v>
      </c>
      <c r="J578" s="364" t="s">
        <v>110</v>
      </c>
      <c r="K578" s="364" t="s">
        <v>2669</v>
      </c>
      <c r="L578" s="364" t="s">
        <v>2670</v>
      </c>
      <c r="M578" s="364" t="s">
        <v>2671</v>
      </c>
      <c r="N578" s="364" t="s">
        <v>150</v>
      </c>
      <c r="O578" s="365">
        <f>IF(N578="ALTA",5,IF(N578="MEDIO ALTA",4,IF(N578="MEDIA",3,IF(N578="MEDIO BAJA",2,IF(N578="BAJA",1,0)))))</f>
        <v>4</v>
      </c>
      <c r="P578" s="364" t="s">
        <v>141</v>
      </c>
      <c r="Q578" s="365">
        <f>IF(P578="ALTO",5,IF(P578="MEDIO ALTO",4,IF(P578="MEDIO",3,IF(P578="MEDIO BAJO",2,IF(P578="BAJO",1,0)))))</f>
        <v>3</v>
      </c>
      <c r="R578" s="365">
        <f>Q578*O578</f>
        <v>12</v>
      </c>
      <c r="S578" s="162" t="s">
        <v>326</v>
      </c>
      <c r="T578" s="334">
        <f t="shared" si="2205"/>
        <v>2</v>
      </c>
      <c r="U578" s="356">
        <f t="shared" si="2168"/>
        <v>2</v>
      </c>
      <c r="V578" s="356">
        <f t="shared" ref="V578" si="2401">U578*0.6</f>
        <v>1.2</v>
      </c>
      <c r="W578" s="275" t="s">
        <v>2672</v>
      </c>
      <c r="X578" s="364">
        <f>IF(S578="No_existen",5*$X$10,Y578*$X$10)</f>
        <v>0.2</v>
      </c>
      <c r="Y578" s="368">
        <f t="shared" ref="Y578" si="2402">ROUND(AVERAGEIF(Z578:Z580,"&gt;0"),0)</f>
        <v>4</v>
      </c>
      <c r="Z578" s="335">
        <f t="shared" si="2208"/>
        <v>4</v>
      </c>
      <c r="AA578" s="275" t="s">
        <v>330</v>
      </c>
      <c r="AB578" s="275"/>
      <c r="AC578" s="368">
        <f t="shared" si="2288"/>
        <v>0.15</v>
      </c>
      <c r="AD578" s="356">
        <f t="shared" si="2322"/>
        <v>1</v>
      </c>
      <c r="AE578" s="336">
        <f t="shared" si="2210"/>
        <v>1</v>
      </c>
      <c r="AF578" s="275" t="s">
        <v>307</v>
      </c>
      <c r="AG578" s="275" t="s">
        <v>2673</v>
      </c>
      <c r="AH578" s="368">
        <f t="shared" ref="AH578" si="2403">IF(S578="No_existen",5*$AH$10,AI578*$AH$10)</f>
        <v>0.1</v>
      </c>
      <c r="AI578" s="356">
        <f t="shared" ref="AI578" si="2404">ROUND(AVERAGEIF(AJ578:AJ580,"&gt;0"),0)</f>
        <v>1</v>
      </c>
      <c r="AJ578" s="336">
        <f t="shared" si="2213"/>
        <v>1</v>
      </c>
      <c r="AK578" s="275" t="s">
        <v>304</v>
      </c>
      <c r="AL578" s="275" t="s">
        <v>315</v>
      </c>
      <c r="AM578" s="368">
        <f t="shared" ref="AM578" si="2405">IF(S578="No_existen",5*$AM$10,AN578*$AM$10)</f>
        <v>0.1</v>
      </c>
      <c r="AN578" s="356">
        <f t="shared" ref="AN578" si="2406">ROUND(AVERAGEIF(AO578:AO580,"&gt;0"),0)</f>
        <v>1</v>
      </c>
      <c r="AO578" s="336">
        <f t="shared" si="2216"/>
        <v>1</v>
      </c>
      <c r="AP578" s="275" t="s">
        <v>592</v>
      </c>
      <c r="AQ578" s="356">
        <f t="shared" si="2355"/>
        <v>2</v>
      </c>
      <c r="AR578" s="356" t="str">
        <f t="shared" ref="AR578" si="2407">IF(AQ578&lt;1.5,"FUERTE",IF(AND(AQ578&gt;=1.5,AQ578&lt;2.5),"ACEPTABLE",IF(AQ578&gt;=5,"INEXISTENTE","DÉBIL")))</f>
        <v>ACEPTABLE</v>
      </c>
      <c r="AS578" s="357">
        <f t="shared" ref="AS578" si="2408">IF(R578=0,0,ROUND((R578*AQ578),0))</f>
        <v>24</v>
      </c>
      <c r="AT578" s="358" t="str">
        <f t="shared" ref="AT578" si="2409">IF(AS578&gt;=36,"GRAVE", IF(AS578&lt;=10, "LEVE", "MODERADO"))</f>
        <v>MODERADO</v>
      </c>
      <c r="AU578" s="366" t="s">
        <v>2674</v>
      </c>
      <c r="AV578" s="367">
        <v>0.8</v>
      </c>
      <c r="AW578" s="275" t="s">
        <v>91</v>
      </c>
      <c r="AX578" s="275" t="s">
        <v>2675</v>
      </c>
      <c r="AY578" s="159">
        <v>45291</v>
      </c>
      <c r="AZ578" s="159"/>
      <c r="BA578" s="344"/>
      <c r="XAO578" s="314"/>
      <c r="XAP578" s="314"/>
      <c r="XAQ578" s="263"/>
      <c r="XAR578" s="312"/>
      <c r="XAS578" s="263"/>
      <c r="XAT578" s="314"/>
      <c r="XAU578" s="314"/>
      <c r="XAV578" s="314"/>
      <c r="XAW578" s="315"/>
      <c r="XAX578" s="314"/>
      <c r="XAY578" s="314"/>
      <c r="XAZ578" s="314"/>
      <c r="XBA578" s="314"/>
      <c r="XBB578" s="314"/>
      <c r="XBC578" s="314"/>
      <c r="XBD578" s="281"/>
      <c r="XBE578" s="316"/>
      <c r="XBF578" s="317"/>
      <c r="XBG578" s="314"/>
      <c r="XBH578" s="314"/>
      <c r="XBI578" s="314"/>
      <c r="XBJ578" s="314"/>
      <c r="XBK578" s="263"/>
      <c r="XBL578" s="312"/>
      <c r="XBM578" s="263"/>
      <c r="XBN578" s="314"/>
      <c r="XBO578" s="314"/>
      <c r="XBP578" s="314"/>
      <c r="XBQ578" s="315"/>
      <c r="XBR578" s="314"/>
      <c r="XBS578" s="314"/>
      <c r="XBT578" s="314"/>
      <c r="XBU578" s="314"/>
      <c r="XBV578" s="314"/>
      <c r="XBW578" s="281"/>
      <c r="XBX578" s="317"/>
      <c r="XBY578" s="314"/>
      <c r="XBZ578" s="314"/>
      <c r="XCA578" s="318"/>
      <c r="XCB578" s="312"/>
      <c r="XCC578" s="314"/>
      <c r="XCD578" s="314"/>
      <c r="XCE578" s="263"/>
      <c r="XCF578" s="312"/>
      <c r="XCG578" s="263"/>
      <c r="XCH578" s="314"/>
      <c r="XCI578" s="314"/>
      <c r="XCJ578" s="314"/>
      <c r="XCK578" s="315"/>
      <c r="XCL578" s="314"/>
      <c r="XCM578" s="314"/>
      <c r="XCN578" s="314"/>
      <c r="XCO578" s="314"/>
      <c r="XCP578" s="314"/>
      <c r="XCQ578" s="317"/>
      <c r="XCR578" s="314"/>
      <c r="XCS578" s="318"/>
      <c r="XCT578" s="286"/>
      <c r="XCW578" s="314"/>
      <c r="XCX578" s="314"/>
      <c r="XCY578" s="263"/>
      <c r="XCZ578" s="312"/>
      <c r="XDA578" s="263"/>
      <c r="XDB578" s="314"/>
      <c r="XDC578" s="314"/>
      <c r="XDD578" s="314"/>
      <c r="XDE578" s="315"/>
      <c r="XDF578" s="314"/>
      <c r="XDG578" s="314"/>
      <c r="XDH578" s="314"/>
      <c r="XDI578" s="314"/>
      <c r="XDJ578" s="314"/>
      <c r="XDK578" s="314"/>
      <c r="XDL578" s="286"/>
      <c r="XDQ578" s="314"/>
      <c r="XDR578" s="314"/>
      <c r="XDS578" s="263"/>
      <c r="XDT578" s="312"/>
      <c r="XDU578" s="263"/>
      <c r="XDV578" s="314"/>
      <c r="XDW578" s="314"/>
      <c r="XDX578" s="314"/>
      <c r="XDY578" s="315"/>
      <c r="XDZ578" s="314"/>
      <c r="XEA578" s="314"/>
      <c r="XEB578" s="314"/>
      <c r="XEC578" s="314"/>
      <c r="XED578" s="314"/>
      <c r="XEE578" s="286"/>
      <c r="XEK578" s="314"/>
      <c r="XEL578" s="314"/>
      <c r="XEM578" s="263"/>
      <c r="XEN578" s="312"/>
      <c r="XEO578" s="263"/>
      <c r="XEP578" s="314"/>
      <c r="XEQ578" s="314"/>
      <c r="XER578" s="314"/>
      <c r="XES578" s="315"/>
      <c r="XET578" s="314"/>
      <c r="XEU578" s="314"/>
      <c r="XEV578" s="314"/>
      <c r="XEW578" s="314"/>
      <c r="XEX578" s="314"/>
    </row>
    <row r="579" spans="1:53 16265:16378" ht="40.5" hidden="1" customHeight="1" x14ac:dyDescent="0.2">
      <c r="A579" s="362"/>
      <c r="B579" s="363"/>
      <c r="C579" s="356"/>
      <c r="D579" s="359"/>
      <c r="E579" s="356"/>
      <c r="F579" s="364"/>
      <c r="G579" s="275" t="s">
        <v>271</v>
      </c>
      <c r="H579" s="275" t="s">
        <v>34</v>
      </c>
      <c r="I579" s="162" t="s">
        <v>2676</v>
      </c>
      <c r="J579" s="364"/>
      <c r="K579" s="364"/>
      <c r="L579" s="364"/>
      <c r="M579" s="364"/>
      <c r="N579" s="364"/>
      <c r="O579" s="365"/>
      <c r="P579" s="364"/>
      <c r="Q579" s="365"/>
      <c r="R579" s="365"/>
      <c r="S579" s="162" t="s">
        <v>398</v>
      </c>
      <c r="T579" s="334">
        <f t="shared" si="2205"/>
        <v>4</v>
      </c>
      <c r="U579" s="356"/>
      <c r="V579" s="356"/>
      <c r="W579" s="275" t="s">
        <v>2677</v>
      </c>
      <c r="X579" s="364"/>
      <c r="Y579" s="368"/>
      <c r="Z579" s="335">
        <f t="shared" si="2208"/>
        <v>4</v>
      </c>
      <c r="AA579" s="275" t="s">
        <v>330</v>
      </c>
      <c r="AB579" s="275"/>
      <c r="AC579" s="368"/>
      <c r="AD579" s="356"/>
      <c r="AE579" s="336">
        <f t="shared" si="2210"/>
        <v>1</v>
      </c>
      <c r="AF579" s="275" t="s">
        <v>307</v>
      </c>
      <c r="AG579" s="275" t="s">
        <v>2673</v>
      </c>
      <c r="AH579" s="368"/>
      <c r="AI579" s="356"/>
      <c r="AJ579" s="336">
        <f t="shared" si="2213"/>
        <v>1</v>
      </c>
      <c r="AK579" s="275" t="s">
        <v>304</v>
      </c>
      <c r="AL579" s="275" t="s">
        <v>315</v>
      </c>
      <c r="AM579" s="368"/>
      <c r="AN579" s="356"/>
      <c r="AO579" s="336">
        <f t="shared" si="2216"/>
        <v>1</v>
      </c>
      <c r="AP579" s="275" t="s">
        <v>592</v>
      </c>
      <c r="AQ579" s="356"/>
      <c r="AR579" s="356"/>
      <c r="AS579" s="357"/>
      <c r="AT579" s="358"/>
      <c r="AU579" s="366"/>
      <c r="AV579" s="366"/>
      <c r="AW579" s="275" t="s">
        <v>91</v>
      </c>
      <c r="AX579" s="275" t="s">
        <v>2678</v>
      </c>
      <c r="AY579" s="159">
        <v>45291</v>
      </c>
      <c r="AZ579" s="159"/>
      <c r="BA579" s="344"/>
      <c r="XAO579" s="314"/>
      <c r="XAP579" s="314"/>
      <c r="XAQ579" s="263"/>
      <c r="XAR579" s="312"/>
      <c r="XAS579" s="263"/>
      <c r="XAT579" s="314"/>
      <c r="XAU579" s="314"/>
      <c r="XAV579" s="314"/>
      <c r="XAW579" s="315"/>
      <c r="XAX579" s="314"/>
      <c r="XAY579" s="314"/>
      <c r="XAZ579" s="314"/>
      <c r="XBA579" s="314"/>
      <c r="XBB579" s="314"/>
      <c r="XBC579" s="314"/>
      <c r="XBD579" s="281"/>
      <c r="XBE579" s="316"/>
      <c r="XBF579" s="317"/>
      <c r="XBG579" s="314"/>
      <c r="XBH579" s="314"/>
      <c r="XBI579" s="314"/>
      <c r="XBJ579" s="314"/>
      <c r="XBK579" s="263"/>
      <c r="XBL579" s="312"/>
      <c r="XBM579" s="263"/>
      <c r="XBN579" s="314"/>
      <c r="XBO579" s="314"/>
      <c r="XBP579" s="314"/>
      <c r="XBQ579" s="315"/>
      <c r="XBR579" s="314"/>
      <c r="XBS579" s="314"/>
      <c r="XBT579" s="314"/>
      <c r="XBU579" s="314"/>
      <c r="XBV579" s="314"/>
      <c r="XBW579" s="281"/>
      <c r="XBX579" s="317"/>
      <c r="XBY579" s="314"/>
      <c r="XBZ579" s="314"/>
      <c r="XCA579" s="318"/>
      <c r="XCB579" s="312"/>
      <c r="XCC579" s="314"/>
      <c r="XCD579" s="314"/>
      <c r="XCE579" s="263"/>
      <c r="XCF579" s="312"/>
      <c r="XCG579" s="263"/>
      <c r="XCH579" s="314"/>
      <c r="XCI579" s="314"/>
      <c r="XCJ579" s="314"/>
      <c r="XCK579" s="315"/>
      <c r="XCL579" s="314"/>
      <c r="XCM579" s="314"/>
      <c r="XCN579" s="314"/>
      <c r="XCO579" s="314"/>
      <c r="XCP579" s="314"/>
      <c r="XCQ579" s="317"/>
      <c r="XCR579" s="314"/>
      <c r="XCS579" s="318"/>
      <c r="XCT579" s="286"/>
      <c r="XCW579" s="314"/>
      <c r="XCX579" s="314"/>
      <c r="XCY579" s="263"/>
      <c r="XCZ579" s="312"/>
      <c r="XDA579" s="263"/>
      <c r="XDB579" s="314"/>
      <c r="XDC579" s="314"/>
      <c r="XDD579" s="314"/>
      <c r="XDE579" s="315"/>
      <c r="XDF579" s="314"/>
      <c r="XDG579" s="314"/>
      <c r="XDH579" s="314"/>
      <c r="XDI579" s="314"/>
      <c r="XDJ579" s="314"/>
      <c r="XDK579" s="314"/>
      <c r="XDL579" s="286"/>
      <c r="XDQ579" s="314"/>
      <c r="XDR579" s="314"/>
      <c r="XDS579" s="263"/>
      <c r="XDT579" s="312"/>
      <c r="XDU579" s="263"/>
      <c r="XDV579" s="314"/>
      <c r="XDW579" s="314"/>
      <c r="XDX579" s="314"/>
      <c r="XDY579" s="315"/>
      <c r="XDZ579" s="314"/>
      <c r="XEA579" s="314"/>
      <c r="XEB579" s="314"/>
      <c r="XEC579" s="314"/>
      <c r="XED579" s="314"/>
      <c r="XEE579" s="286"/>
      <c r="XEK579" s="314"/>
      <c r="XEL579" s="314"/>
      <c r="XEM579" s="263"/>
      <c r="XEN579" s="312"/>
      <c r="XEO579" s="263"/>
      <c r="XEP579" s="314"/>
      <c r="XEQ579" s="314"/>
      <c r="XER579" s="314"/>
      <c r="XES579" s="315"/>
      <c r="XET579" s="314"/>
      <c r="XEU579" s="314"/>
      <c r="XEV579" s="314"/>
      <c r="XEW579" s="314"/>
      <c r="XEX579" s="314"/>
    </row>
    <row r="580" spans="1:53 16265:16378" ht="40.5" hidden="1" customHeight="1" x14ac:dyDescent="0.2">
      <c r="A580" s="362"/>
      <c r="B580" s="363"/>
      <c r="C580" s="356"/>
      <c r="D580" s="359"/>
      <c r="E580" s="356"/>
      <c r="F580" s="364"/>
      <c r="G580" s="275" t="s">
        <v>271</v>
      </c>
      <c r="H580" s="275" t="s">
        <v>37</v>
      </c>
      <c r="I580" s="162" t="s">
        <v>2679</v>
      </c>
      <c r="J580" s="364"/>
      <c r="K580" s="364"/>
      <c r="L580" s="364"/>
      <c r="M580" s="364"/>
      <c r="N580" s="364"/>
      <c r="O580" s="365"/>
      <c r="P580" s="364"/>
      <c r="Q580" s="365"/>
      <c r="R580" s="365"/>
      <c r="S580" s="162" t="s">
        <v>327</v>
      </c>
      <c r="T580" s="334">
        <f t="shared" si="2205"/>
        <v>1</v>
      </c>
      <c r="U580" s="356"/>
      <c r="V580" s="356"/>
      <c r="W580" s="275" t="s">
        <v>2680</v>
      </c>
      <c r="X580" s="364"/>
      <c r="Y580" s="368"/>
      <c r="Z580" s="335">
        <f t="shared" si="2208"/>
        <v>4</v>
      </c>
      <c r="AA580" s="275" t="s">
        <v>330</v>
      </c>
      <c r="AB580" s="275"/>
      <c r="AC580" s="368"/>
      <c r="AD580" s="356"/>
      <c r="AE580" s="336">
        <f t="shared" si="2210"/>
        <v>1</v>
      </c>
      <c r="AF580" s="275" t="s">
        <v>307</v>
      </c>
      <c r="AG580" s="275" t="s">
        <v>2673</v>
      </c>
      <c r="AH580" s="368"/>
      <c r="AI580" s="356"/>
      <c r="AJ580" s="336">
        <f t="shared" si="2213"/>
        <v>1</v>
      </c>
      <c r="AK580" s="275" t="s">
        <v>304</v>
      </c>
      <c r="AL580" s="275" t="s">
        <v>315</v>
      </c>
      <c r="AM580" s="368"/>
      <c r="AN580" s="356"/>
      <c r="AO580" s="336">
        <f t="shared" si="2216"/>
        <v>1</v>
      </c>
      <c r="AP580" s="275" t="s">
        <v>592</v>
      </c>
      <c r="AQ580" s="356"/>
      <c r="AR580" s="356"/>
      <c r="AS580" s="357"/>
      <c r="AT580" s="358"/>
      <c r="AU580" s="366"/>
      <c r="AV580" s="366"/>
      <c r="AW580" s="275"/>
      <c r="AX580" s="275"/>
      <c r="AY580" s="159"/>
      <c r="AZ580" s="159"/>
      <c r="BA580" s="344"/>
      <c r="XAO580" s="314"/>
      <c r="XAP580" s="314"/>
      <c r="XAQ580" s="263"/>
      <c r="XAR580" s="312"/>
      <c r="XAS580" s="263"/>
      <c r="XAT580" s="314"/>
      <c r="XAU580" s="314"/>
      <c r="XAV580" s="314"/>
      <c r="XAW580" s="315"/>
      <c r="XAX580" s="314"/>
      <c r="XAY580" s="314"/>
      <c r="XAZ580" s="314"/>
      <c r="XBA580" s="314"/>
      <c r="XBB580" s="314"/>
      <c r="XBC580" s="314"/>
      <c r="XBD580" s="281"/>
      <c r="XBE580" s="316"/>
      <c r="XBF580" s="317"/>
      <c r="XBG580" s="314"/>
      <c r="XBH580" s="314"/>
      <c r="XBI580" s="314"/>
      <c r="XBJ580" s="314"/>
      <c r="XBK580" s="263"/>
      <c r="XBL580" s="312"/>
      <c r="XBM580" s="263"/>
      <c r="XBN580" s="314"/>
      <c r="XBO580" s="314"/>
      <c r="XBP580" s="314"/>
      <c r="XBQ580" s="315"/>
      <c r="XBR580" s="314"/>
      <c r="XBS580" s="314"/>
      <c r="XBT580" s="314"/>
      <c r="XBU580" s="314"/>
      <c r="XBV580" s="314"/>
      <c r="XBW580" s="281"/>
      <c r="XBX580" s="317"/>
      <c r="XBY580" s="314"/>
      <c r="XBZ580" s="314"/>
      <c r="XCA580" s="318"/>
      <c r="XCB580" s="312"/>
      <c r="XCC580" s="314"/>
      <c r="XCD580" s="314"/>
      <c r="XCE580" s="263"/>
      <c r="XCF580" s="312"/>
      <c r="XCG580" s="263"/>
      <c r="XCH580" s="314"/>
      <c r="XCI580" s="314"/>
      <c r="XCJ580" s="314"/>
      <c r="XCK580" s="315"/>
      <c r="XCL580" s="314"/>
      <c r="XCM580" s="314"/>
      <c r="XCN580" s="314"/>
      <c r="XCO580" s="314"/>
      <c r="XCP580" s="314"/>
      <c r="XCQ580" s="317"/>
      <c r="XCR580" s="314"/>
      <c r="XCS580" s="318"/>
      <c r="XCT580" s="286"/>
      <c r="XCW580" s="314"/>
      <c r="XCX580" s="314"/>
      <c r="XCY580" s="263"/>
      <c r="XCZ580" s="312"/>
      <c r="XDA580" s="263"/>
      <c r="XDB580" s="314"/>
      <c r="XDC580" s="314"/>
      <c r="XDD580" s="314"/>
      <c r="XDE580" s="315"/>
      <c r="XDF580" s="314"/>
      <c r="XDG580" s="314"/>
      <c r="XDH580" s="314"/>
      <c r="XDI580" s="314"/>
      <c r="XDJ580" s="314"/>
      <c r="XDK580" s="314"/>
      <c r="XDL580" s="286"/>
      <c r="XDQ580" s="314"/>
      <c r="XDR580" s="314"/>
      <c r="XDS580" s="263"/>
      <c r="XDT580" s="312"/>
      <c r="XDU580" s="263"/>
      <c r="XDV580" s="314"/>
      <c r="XDW580" s="314"/>
      <c r="XDX580" s="314"/>
      <c r="XDY580" s="315"/>
      <c r="XDZ580" s="314"/>
      <c r="XEA580" s="314"/>
      <c r="XEB580" s="314"/>
      <c r="XEC580" s="314"/>
      <c r="XED580" s="314"/>
      <c r="XEE580" s="286"/>
      <c r="XEK580" s="314"/>
      <c r="XEL580" s="314"/>
      <c r="XEM580" s="263"/>
      <c r="XEN580" s="312"/>
      <c r="XEO580" s="263"/>
      <c r="XEP580" s="314"/>
      <c r="XEQ580" s="314"/>
      <c r="XER580" s="314"/>
      <c r="XES580" s="315"/>
      <c r="XET580" s="314"/>
      <c r="XEU580" s="314"/>
      <c r="XEV580" s="314"/>
      <c r="XEW580" s="314"/>
      <c r="XEX580" s="314"/>
    </row>
    <row r="581" spans="1:53 16265:16378" ht="40.5" hidden="1" customHeight="1" x14ac:dyDescent="0.2">
      <c r="A581" s="362">
        <v>191</v>
      </c>
      <c r="B581" s="363" t="s">
        <v>550</v>
      </c>
      <c r="C581" s="356" t="str">
        <f t="shared" si="2307"/>
        <v>FERNANDO NOREÑA JARAMILLO</v>
      </c>
      <c r="D581" s="359" t="s">
        <v>171</v>
      </c>
      <c r="E581" s="356" t="str">
        <f>IF(D581=$D$740,$E$740,IF(D581=$D$741,$E$741,IF(D581=$D$742,$E$742,IF(D581=$D$743,$E$743,IF(D581=$D$744,$E$744,IF(D581=$D$745,$E$745,IF(D581=$D$746,$E$746,IF(D581=$D$747,$E$747,IF(D581=$D$748,$E$748,IF(D581=$D$749,$E$749,IF(D581=VICERRECTORÍA_ACADÉMICA_,$BF$740,IF(D581=_VICERRECTORÍA_INVESTIGACIONES_INNOVACIÓN_Y_EXTENSIÓN_,$BF$741,IF(D581=PLANEACIÓN_,$BF$742,IF(D581=VICERRECTORÍA_ADMINISTRATIVA_FINANCIERA_,$BF$743,IF(D581=VICERRECTORÍA_RESPONSABILIDAD_SOCIAL_Y_BIENESTAR_UNIVERSITARIO_PDI,$BF$744)))))))))))))))</f>
        <v>Promover y facilitar la interacción con la sociedad contribuyendo a la satisfacción de sus demandas, mediante servicios especializados, programas de educación continuada y de proyección social.</v>
      </c>
      <c r="F581" s="364" t="s">
        <v>275</v>
      </c>
      <c r="G581" s="275" t="s">
        <v>271</v>
      </c>
      <c r="H581" s="275" t="s">
        <v>37</v>
      </c>
      <c r="I581" s="275" t="s">
        <v>2681</v>
      </c>
      <c r="J581" s="364" t="s">
        <v>106</v>
      </c>
      <c r="K581" s="364" t="s">
        <v>2682</v>
      </c>
      <c r="L581" s="364" t="s">
        <v>2683</v>
      </c>
      <c r="M581" s="364" t="s">
        <v>2684</v>
      </c>
      <c r="N581" s="364" t="s">
        <v>105</v>
      </c>
      <c r="O581" s="365">
        <f t="shared" ref="O581" si="2410">IF(N581="ALTA",5,IF(N581="MEDIO ALTA",4,IF(N581="MEDIA",3,IF(N581="MEDIO BAJA",2,IF(N581="BAJA",1,0)))))</f>
        <v>3</v>
      </c>
      <c r="P581" s="364" t="s">
        <v>142</v>
      </c>
      <c r="Q581" s="365">
        <f t="shared" ref="Q581:Q587" si="2411">IF(P581="ALTO",5,IF(P581="MEDIO ALTO",4,IF(P581="MEDIO",3,IF(P581="MEDIO BAJO",2,IF(P581="BAJO",1,0)))))</f>
        <v>1</v>
      </c>
      <c r="R581" s="365">
        <f>Q581*O581</f>
        <v>3</v>
      </c>
      <c r="S581" s="162" t="s">
        <v>327</v>
      </c>
      <c r="T581" s="334">
        <f t="shared" si="2205"/>
        <v>1</v>
      </c>
      <c r="U581" s="356">
        <f t="shared" ref="U581:U605" si="2412">ROUND(AVERAGEIF(T581:T583,"&gt;0"),0)</f>
        <v>1</v>
      </c>
      <c r="V581" s="356">
        <f t="shared" ref="V581" si="2413">U581*0.6</f>
        <v>0.6</v>
      </c>
      <c r="W581" s="275" t="s">
        <v>2685</v>
      </c>
      <c r="X581" s="364">
        <f>IF(S581="No_existen",5*$X$10,Y581*$X$10)</f>
        <v>0.2</v>
      </c>
      <c r="Y581" s="368">
        <f t="shared" ref="Y581" si="2414">ROUND(AVERAGEIF(Z581:Z583,"&gt;0"),0)</f>
        <v>4</v>
      </c>
      <c r="Z581" s="335">
        <f t="shared" si="2208"/>
        <v>4</v>
      </c>
      <c r="AA581" s="275" t="s">
        <v>330</v>
      </c>
      <c r="AB581" s="275"/>
      <c r="AC581" s="368">
        <f t="shared" si="2288"/>
        <v>0.15</v>
      </c>
      <c r="AD581" s="356">
        <f t="shared" si="2322"/>
        <v>1</v>
      </c>
      <c r="AE581" s="336">
        <f t="shared" si="2210"/>
        <v>1</v>
      </c>
      <c r="AF581" s="275" t="s">
        <v>307</v>
      </c>
      <c r="AG581" s="275" t="s">
        <v>2686</v>
      </c>
      <c r="AH581" s="368">
        <f t="shared" ref="AH581" si="2415">IF(S581="No_existen",5*$AH$10,AI581*$AH$10)</f>
        <v>0.1</v>
      </c>
      <c r="AI581" s="356">
        <f t="shared" ref="AI581" si="2416">ROUND(AVERAGEIF(AJ581:AJ583,"&gt;0"),0)</f>
        <v>1</v>
      </c>
      <c r="AJ581" s="336">
        <f t="shared" si="2213"/>
        <v>1</v>
      </c>
      <c r="AK581" s="275" t="s">
        <v>304</v>
      </c>
      <c r="AL581" s="275" t="s">
        <v>318</v>
      </c>
      <c r="AM581" s="368">
        <f t="shared" ref="AM581" si="2417">IF(S581="No_existen",5*$AM$10,AN581*$AM$10)</f>
        <v>0.1</v>
      </c>
      <c r="AN581" s="356">
        <f t="shared" ref="AN581" si="2418">ROUND(AVERAGEIF(AO581:AO583,"&gt;0"),0)</f>
        <v>1</v>
      </c>
      <c r="AO581" s="336">
        <f t="shared" si="2216"/>
        <v>1</v>
      </c>
      <c r="AP581" s="275" t="s">
        <v>592</v>
      </c>
      <c r="AQ581" s="356">
        <f t="shared" si="2355"/>
        <v>2</v>
      </c>
      <c r="AR581" s="356" t="str">
        <f t="shared" ref="AR581" si="2419">IF(AQ581&lt;1.5,"FUERTE",IF(AND(AQ581&gt;=1.5,AQ581&lt;2.5),"ACEPTABLE",IF(AQ581&gt;=5,"INEXISTENTE","DÉBIL")))</f>
        <v>ACEPTABLE</v>
      </c>
      <c r="AS581" s="357">
        <f t="shared" ref="AS581" si="2420">IF(R581=0,0,ROUND((R581*AQ581),0))</f>
        <v>6</v>
      </c>
      <c r="AT581" s="358" t="str">
        <f t="shared" ref="AT581" si="2421">IF(AS581&gt;=36,"GRAVE", IF(AS581&lt;=10, "LEVE", "MODERADO"))</f>
        <v>LEVE</v>
      </c>
      <c r="AU581" s="366" t="s">
        <v>2687</v>
      </c>
      <c r="AV581" s="367">
        <v>0.8</v>
      </c>
      <c r="AW581" s="275" t="s">
        <v>90</v>
      </c>
      <c r="AX581" s="275"/>
      <c r="AY581" s="159"/>
      <c r="AZ581" s="159"/>
      <c r="BA581" s="344"/>
      <c r="XAO581" s="314"/>
      <c r="XAP581" s="314"/>
      <c r="XAQ581" s="263"/>
      <c r="XAR581" s="312"/>
      <c r="XAS581" s="263"/>
      <c r="XAT581" s="314"/>
      <c r="XAU581" s="314"/>
      <c r="XAV581" s="314"/>
      <c r="XAW581" s="315"/>
      <c r="XAX581" s="314"/>
      <c r="XAY581" s="314"/>
      <c r="XAZ581" s="314"/>
      <c r="XBA581" s="314"/>
      <c r="XBB581" s="314"/>
      <c r="XBC581" s="314"/>
      <c r="XBD581" s="281"/>
      <c r="XBE581" s="316"/>
      <c r="XBF581" s="317"/>
      <c r="XBG581" s="314"/>
      <c r="XBH581" s="314"/>
      <c r="XBI581" s="314"/>
      <c r="XBJ581" s="314"/>
      <c r="XBK581" s="263"/>
      <c r="XBL581" s="312"/>
      <c r="XBM581" s="263"/>
      <c r="XBN581" s="314"/>
      <c r="XBO581" s="314"/>
      <c r="XBP581" s="314"/>
      <c r="XBQ581" s="315"/>
      <c r="XBR581" s="314"/>
      <c r="XBS581" s="314"/>
      <c r="XBT581" s="314"/>
      <c r="XBU581" s="314"/>
      <c r="XBV581" s="314"/>
      <c r="XBW581" s="281"/>
      <c r="XBX581" s="317"/>
      <c r="XBY581" s="314"/>
      <c r="XBZ581" s="314"/>
      <c r="XCA581" s="318"/>
      <c r="XCB581" s="312"/>
      <c r="XCC581" s="314"/>
      <c r="XCD581" s="314"/>
      <c r="XCE581" s="263"/>
      <c r="XCF581" s="312"/>
      <c r="XCG581" s="263"/>
      <c r="XCH581" s="314"/>
      <c r="XCI581" s="314"/>
      <c r="XCJ581" s="314"/>
      <c r="XCK581" s="315"/>
      <c r="XCL581" s="314"/>
      <c r="XCM581" s="314"/>
      <c r="XCN581" s="314"/>
      <c r="XCO581" s="314"/>
      <c r="XCP581" s="314"/>
      <c r="XCQ581" s="317"/>
      <c r="XCR581" s="314"/>
      <c r="XCS581" s="318"/>
      <c r="XCT581" s="286"/>
      <c r="XCW581" s="314"/>
      <c r="XCX581" s="314"/>
      <c r="XCY581" s="263"/>
      <c r="XCZ581" s="312"/>
      <c r="XDA581" s="263"/>
      <c r="XDB581" s="314"/>
      <c r="XDC581" s="314"/>
      <c r="XDD581" s="314"/>
      <c r="XDE581" s="315"/>
      <c r="XDF581" s="314"/>
      <c r="XDG581" s="314"/>
      <c r="XDH581" s="314"/>
      <c r="XDI581" s="314"/>
      <c r="XDJ581" s="314"/>
      <c r="XDK581" s="314"/>
      <c r="XDL581" s="286"/>
      <c r="XDQ581" s="314"/>
      <c r="XDR581" s="314"/>
      <c r="XDS581" s="263"/>
      <c r="XDT581" s="312"/>
      <c r="XDU581" s="263"/>
      <c r="XDV581" s="314"/>
      <c r="XDW581" s="314"/>
      <c r="XDX581" s="314"/>
      <c r="XDY581" s="315"/>
      <c r="XDZ581" s="314"/>
      <c r="XEA581" s="314"/>
      <c r="XEB581" s="314"/>
      <c r="XEC581" s="314"/>
      <c r="XED581" s="314"/>
      <c r="XEE581" s="286"/>
      <c r="XEK581" s="314"/>
      <c r="XEL581" s="314"/>
      <c r="XEM581" s="263"/>
      <c r="XEN581" s="312"/>
      <c r="XEO581" s="263"/>
      <c r="XEP581" s="314"/>
      <c r="XEQ581" s="314"/>
      <c r="XER581" s="314"/>
      <c r="XES581" s="315"/>
      <c r="XET581" s="314"/>
      <c r="XEU581" s="314"/>
      <c r="XEV581" s="314"/>
      <c r="XEW581" s="314"/>
      <c r="XEX581" s="314"/>
    </row>
    <row r="582" spans="1:53 16265:16378" ht="40.5" hidden="1" customHeight="1" x14ac:dyDescent="0.2">
      <c r="A582" s="362"/>
      <c r="B582" s="363"/>
      <c r="C582" s="356"/>
      <c r="D582" s="359"/>
      <c r="E582" s="356"/>
      <c r="F582" s="364"/>
      <c r="G582" s="275" t="s">
        <v>271</v>
      </c>
      <c r="H582" s="275" t="s">
        <v>34</v>
      </c>
      <c r="I582" s="275" t="s">
        <v>2688</v>
      </c>
      <c r="J582" s="364"/>
      <c r="K582" s="364"/>
      <c r="L582" s="364"/>
      <c r="M582" s="364"/>
      <c r="N582" s="364"/>
      <c r="O582" s="365"/>
      <c r="P582" s="364"/>
      <c r="Q582" s="365"/>
      <c r="R582" s="365"/>
      <c r="S582" s="162" t="s">
        <v>327</v>
      </c>
      <c r="T582" s="334">
        <f t="shared" si="2205"/>
        <v>1</v>
      </c>
      <c r="U582" s="356"/>
      <c r="V582" s="356"/>
      <c r="W582" s="275" t="s">
        <v>2689</v>
      </c>
      <c r="X582" s="364"/>
      <c r="Y582" s="368"/>
      <c r="Z582" s="335">
        <f t="shared" si="2208"/>
        <v>4</v>
      </c>
      <c r="AA582" s="275" t="s">
        <v>330</v>
      </c>
      <c r="AB582" s="275"/>
      <c r="AC582" s="368"/>
      <c r="AD582" s="356"/>
      <c r="AE582" s="336">
        <f t="shared" si="2210"/>
        <v>1</v>
      </c>
      <c r="AF582" s="275" t="s">
        <v>307</v>
      </c>
      <c r="AG582" s="275" t="s">
        <v>2690</v>
      </c>
      <c r="AH582" s="368"/>
      <c r="AI582" s="356"/>
      <c r="AJ582" s="336">
        <f t="shared" si="2213"/>
        <v>1</v>
      </c>
      <c r="AK582" s="275" t="s">
        <v>304</v>
      </c>
      <c r="AL582" s="275" t="s">
        <v>317</v>
      </c>
      <c r="AM582" s="368"/>
      <c r="AN582" s="356"/>
      <c r="AO582" s="336">
        <f t="shared" si="2216"/>
        <v>1</v>
      </c>
      <c r="AP582" s="275" t="s">
        <v>592</v>
      </c>
      <c r="AQ582" s="356"/>
      <c r="AR582" s="356"/>
      <c r="AS582" s="357"/>
      <c r="AT582" s="358"/>
      <c r="AU582" s="366"/>
      <c r="AV582" s="366"/>
      <c r="AW582" s="275" t="s">
        <v>90</v>
      </c>
      <c r="AX582" s="275"/>
      <c r="AY582" s="159"/>
      <c r="AZ582" s="159"/>
      <c r="BA582" s="344"/>
      <c r="XAO582" s="314"/>
      <c r="XAP582" s="314"/>
      <c r="XAQ582" s="263"/>
      <c r="XAR582" s="312"/>
      <c r="XAS582" s="263"/>
      <c r="XAT582" s="314"/>
      <c r="XAU582" s="314"/>
      <c r="XAV582" s="314"/>
      <c r="XAW582" s="315"/>
      <c r="XAX582" s="314"/>
      <c r="XAY582" s="314"/>
      <c r="XAZ582" s="314"/>
      <c r="XBA582" s="314"/>
      <c r="XBB582" s="314"/>
      <c r="XBC582" s="314"/>
      <c r="XBD582" s="281"/>
      <c r="XBE582" s="316"/>
      <c r="XBF582" s="317"/>
      <c r="XBG582" s="314"/>
      <c r="XBH582" s="314"/>
      <c r="XBI582" s="314"/>
      <c r="XBJ582" s="314"/>
      <c r="XBK582" s="263"/>
      <c r="XBL582" s="312"/>
      <c r="XBM582" s="263"/>
      <c r="XBN582" s="314"/>
      <c r="XBO582" s="314"/>
      <c r="XBP582" s="314"/>
      <c r="XBQ582" s="315"/>
      <c r="XBR582" s="314"/>
      <c r="XBS582" s="314"/>
      <c r="XBT582" s="314"/>
      <c r="XBU582" s="314"/>
      <c r="XBV582" s="314"/>
      <c r="XBW582" s="281"/>
      <c r="XBX582" s="317"/>
      <c r="XBY582" s="314"/>
      <c r="XBZ582" s="314"/>
      <c r="XCA582" s="318"/>
      <c r="XCB582" s="312"/>
      <c r="XCC582" s="314"/>
      <c r="XCD582" s="314"/>
      <c r="XCE582" s="263"/>
      <c r="XCF582" s="312"/>
      <c r="XCG582" s="263"/>
      <c r="XCH582" s="314"/>
      <c r="XCI582" s="314"/>
      <c r="XCJ582" s="314"/>
      <c r="XCK582" s="315"/>
      <c r="XCL582" s="314"/>
      <c r="XCM582" s="314"/>
      <c r="XCN582" s="314"/>
      <c r="XCO582" s="314"/>
      <c r="XCP582" s="314"/>
      <c r="XCQ582" s="317"/>
      <c r="XCR582" s="314"/>
      <c r="XCS582" s="318"/>
      <c r="XCT582" s="286"/>
      <c r="XCW582" s="314"/>
      <c r="XCX582" s="314"/>
      <c r="XCY582" s="263"/>
      <c r="XCZ582" s="312"/>
      <c r="XDA582" s="263"/>
      <c r="XDB582" s="314"/>
      <c r="XDC582" s="314"/>
      <c r="XDD582" s="314"/>
      <c r="XDE582" s="315"/>
      <c r="XDF582" s="314"/>
      <c r="XDG582" s="314"/>
      <c r="XDH582" s="314"/>
      <c r="XDI582" s="314"/>
      <c r="XDJ582" s="314"/>
      <c r="XDK582" s="314"/>
      <c r="XDL582" s="286"/>
      <c r="XDQ582" s="314"/>
      <c r="XDR582" s="314"/>
      <c r="XDS582" s="263"/>
      <c r="XDT582" s="312"/>
      <c r="XDU582" s="263"/>
      <c r="XDV582" s="314"/>
      <c r="XDW582" s="314"/>
      <c r="XDX582" s="314"/>
      <c r="XDY582" s="315"/>
      <c r="XDZ582" s="314"/>
      <c r="XEA582" s="314"/>
      <c r="XEB582" s="314"/>
      <c r="XEC582" s="314"/>
      <c r="XED582" s="314"/>
      <c r="XEE582" s="286"/>
      <c r="XEK582" s="314"/>
      <c r="XEL582" s="314"/>
      <c r="XEM582" s="263"/>
      <c r="XEN582" s="312"/>
      <c r="XEO582" s="263"/>
      <c r="XEP582" s="314"/>
      <c r="XEQ582" s="314"/>
      <c r="XER582" s="314"/>
      <c r="XES582" s="315"/>
      <c r="XET582" s="314"/>
      <c r="XEU582" s="314"/>
      <c r="XEV582" s="314"/>
      <c r="XEW582" s="314"/>
      <c r="XEX582" s="314"/>
    </row>
    <row r="583" spans="1:53 16265:16378" ht="40.5" hidden="1" customHeight="1" x14ac:dyDescent="0.2">
      <c r="A583" s="362"/>
      <c r="B583" s="363"/>
      <c r="C583" s="356"/>
      <c r="D583" s="359"/>
      <c r="E583" s="356"/>
      <c r="F583" s="364"/>
      <c r="G583" s="275" t="s">
        <v>272</v>
      </c>
      <c r="H583" s="275" t="s">
        <v>41</v>
      </c>
      <c r="I583" s="275" t="s">
        <v>2691</v>
      </c>
      <c r="J583" s="364"/>
      <c r="K583" s="364"/>
      <c r="L583" s="364"/>
      <c r="M583" s="364"/>
      <c r="N583" s="364"/>
      <c r="O583" s="365"/>
      <c r="P583" s="364"/>
      <c r="Q583" s="365"/>
      <c r="R583" s="365"/>
      <c r="S583" s="162"/>
      <c r="T583" s="334">
        <f t="shared" si="2205"/>
        <v>0</v>
      </c>
      <c r="U583" s="356"/>
      <c r="V583" s="356"/>
      <c r="W583" s="275"/>
      <c r="X583" s="364"/>
      <c r="Y583" s="368"/>
      <c r="Z583" s="335">
        <f t="shared" si="2208"/>
        <v>0</v>
      </c>
      <c r="AA583" s="275"/>
      <c r="AB583" s="275"/>
      <c r="AC583" s="368"/>
      <c r="AD583" s="356"/>
      <c r="AE583" s="336">
        <f t="shared" si="2210"/>
        <v>0</v>
      </c>
      <c r="AF583" s="275"/>
      <c r="AG583" s="275"/>
      <c r="AH583" s="368"/>
      <c r="AI583" s="356"/>
      <c r="AJ583" s="336">
        <f t="shared" si="2213"/>
        <v>0</v>
      </c>
      <c r="AK583" s="275"/>
      <c r="AL583" s="275"/>
      <c r="AM583" s="368"/>
      <c r="AN583" s="356"/>
      <c r="AO583" s="336">
        <f t="shared" si="2216"/>
        <v>0</v>
      </c>
      <c r="AP583" s="275"/>
      <c r="AQ583" s="356"/>
      <c r="AR583" s="356"/>
      <c r="AS583" s="357"/>
      <c r="AT583" s="358"/>
      <c r="AU583" s="366"/>
      <c r="AV583" s="366"/>
      <c r="AW583" s="275" t="s">
        <v>90</v>
      </c>
      <c r="AX583" s="275"/>
      <c r="AY583" s="159"/>
      <c r="AZ583" s="159"/>
      <c r="BA583" s="344"/>
      <c r="XAO583" s="314"/>
      <c r="XAP583" s="314"/>
      <c r="XAQ583" s="263"/>
      <c r="XAR583" s="312"/>
      <c r="XAS583" s="263"/>
      <c r="XAT583" s="314"/>
      <c r="XAU583" s="314"/>
      <c r="XAV583" s="314"/>
      <c r="XAW583" s="315"/>
      <c r="XAX583" s="314"/>
      <c r="XAY583" s="314"/>
      <c r="XAZ583" s="314"/>
      <c r="XBA583" s="314"/>
      <c r="XBB583" s="314"/>
      <c r="XBC583" s="314"/>
      <c r="XBD583" s="281"/>
      <c r="XBE583" s="316"/>
      <c r="XBF583" s="317"/>
      <c r="XBG583" s="314"/>
      <c r="XBH583" s="314"/>
      <c r="XBI583" s="314"/>
      <c r="XBJ583" s="314"/>
      <c r="XBK583" s="263"/>
      <c r="XBL583" s="312"/>
      <c r="XBM583" s="263"/>
      <c r="XBN583" s="314"/>
      <c r="XBO583" s="314"/>
      <c r="XBP583" s="314"/>
      <c r="XBQ583" s="315"/>
      <c r="XBR583" s="314"/>
      <c r="XBS583" s="314"/>
      <c r="XBT583" s="314"/>
      <c r="XBU583" s="314"/>
      <c r="XBV583" s="314"/>
      <c r="XBW583" s="281"/>
      <c r="XBX583" s="317"/>
      <c r="XBY583" s="314"/>
      <c r="XBZ583" s="314"/>
      <c r="XCA583" s="318"/>
      <c r="XCB583" s="312"/>
      <c r="XCC583" s="314"/>
      <c r="XCD583" s="314"/>
      <c r="XCE583" s="263"/>
      <c r="XCF583" s="312"/>
      <c r="XCG583" s="263"/>
      <c r="XCH583" s="314"/>
      <c r="XCI583" s="314"/>
      <c r="XCJ583" s="314"/>
      <c r="XCK583" s="315"/>
      <c r="XCL583" s="314"/>
      <c r="XCM583" s="314"/>
      <c r="XCN583" s="314"/>
      <c r="XCO583" s="314"/>
      <c r="XCP583" s="314"/>
      <c r="XCQ583" s="317"/>
      <c r="XCR583" s="314"/>
      <c r="XCS583" s="318"/>
      <c r="XCT583" s="286"/>
      <c r="XCW583" s="314"/>
      <c r="XCX583" s="314"/>
      <c r="XCY583" s="263"/>
      <c r="XCZ583" s="312"/>
      <c r="XDA583" s="263"/>
      <c r="XDB583" s="314"/>
      <c r="XDC583" s="314"/>
      <c r="XDD583" s="314"/>
      <c r="XDE583" s="315"/>
      <c r="XDF583" s="314"/>
      <c r="XDG583" s="314"/>
      <c r="XDH583" s="314"/>
      <c r="XDI583" s="314"/>
      <c r="XDJ583" s="314"/>
      <c r="XDK583" s="314"/>
      <c r="XDL583" s="286"/>
      <c r="XDQ583" s="314"/>
      <c r="XDR583" s="314"/>
      <c r="XDS583" s="263"/>
      <c r="XDT583" s="312"/>
      <c r="XDU583" s="263"/>
      <c r="XDV583" s="314"/>
      <c r="XDW583" s="314"/>
      <c r="XDX583" s="314"/>
      <c r="XDY583" s="315"/>
      <c r="XDZ583" s="314"/>
      <c r="XEA583" s="314"/>
      <c r="XEB583" s="314"/>
      <c r="XEC583" s="314"/>
      <c r="XED583" s="314"/>
      <c r="XEE583" s="286"/>
      <c r="XEK583" s="314"/>
      <c r="XEL583" s="314"/>
      <c r="XEM583" s="263"/>
      <c r="XEN583" s="312"/>
      <c r="XEO583" s="263"/>
      <c r="XEP583" s="314"/>
      <c r="XEQ583" s="314"/>
      <c r="XER583" s="314"/>
      <c r="XES583" s="315"/>
      <c r="XET583" s="314"/>
      <c r="XEU583" s="314"/>
      <c r="XEV583" s="314"/>
      <c r="XEW583" s="314"/>
      <c r="XEX583" s="314"/>
    </row>
    <row r="584" spans="1:53 16265:16378" ht="40.5" hidden="1" customHeight="1" x14ac:dyDescent="0.2">
      <c r="A584" s="362">
        <v>192</v>
      </c>
      <c r="B584" s="363" t="s">
        <v>550</v>
      </c>
      <c r="C584" s="356" t="str">
        <f t="shared" si="2307"/>
        <v>FERNANDO NOREÑA JARAMILLO</v>
      </c>
      <c r="D584" s="359" t="s">
        <v>170</v>
      </c>
      <c r="E584" s="356" t="str">
        <f>IF(D584=$D$740,$E$740,IF(D584=$D$741,$E$741,IF(D584=$D$742,$E$742,IF(D584=$D$743,$E$743,IF(D584=$D$744,$E$744,IF(D584=$D$745,$E$745,IF(D584=$D$746,$E$746,IF(D584=$D$747,$E$747,IF(D584=$D$748,$E$748,IF(D584=$D$749,$E$749,IF(D584=VICERRECTORÍA_ACADÉMICA_,$BF$740,IF(D584=_VICERRECTORÍA_INVESTIGACIONES_INNOVACIÓN_Y_EXTENSIÓN_,$BF$741,IF(D584=PLANEACIÓN_,$BF$742,IF(D584=VICERRECTORÍA_ADMINISTRATIVA_FINANCIERA_,$BF$743,IF(D584=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4" s="364" t="s">
        <v>275</v>
      </c>
      <c r="G584" s="275" t="s">
        <v>271</v>
      </c>
      <c r="H584" s="275" t="s">
        <v>34</v>
      </c>
      <c r="I584" s="166" t="s">
        <v>2692</v>
      </c>
      <c r="J584" s="364" t="s">
        <v>143</v>
      </c>
      <c r="K584" s="364" t="s">
        <v>2693</v>
      </c>
      <c r="L584" s="364" t="s">
        <v>2694</v>
      </c>
      <c r="M584" s="364" t="s">
        <v>2695</v>
      </c>
      <c r="N584" s="364" t="s">
        <v>128</v>
      </c>
      <c r="O584" s="365">
        <f t="shared" ref="O584" si="2422">IF(N584="ALTA",5,IF(N584="MEDIO ALTA",4,IF(N584="MEDIA",3,IF(N584="MEDIO BAJA",2,IF(N584="BAJA",1,0)))))</f>
        <v>1</v>
      </c>
      <c r="P584" s="364" t="s">
        <v>144</v>
      </c>
      <c r="Q584" s="365">
        <f t="shared" si="2411"/>
        <v>4</v>
      </c>
      <c r="R584" s="365">
        <f>Q584*O584</f>
        <v>4</v>
      </c>
      <c r="S584" s="162" t="s">
        <v>327</v>
      </c>
      <c r="T584" s="334">
        <f t="shared" si="2205"/>
        <v>1</v>
      </c>
      <c r="U584" s="356">
        <f t="shared" si="2412"/>
        <v>1</v>
      </c>
      <c r="V584" s="356">
        <f t="shared" ref="V584" si="2423">U584*0.6</f>
        <v>0.6</v>
      </c>
      <c r="W584" s="275" t="s">
        <v>2696</v>
      </c>
      <c r="X584" s="364">
        <f>IF(S584="No_existen",5*$X$10,Y584*$X$10)</f>
        <v>0.2</v>
      </c>
      <c r="Y584" s="368">
        <f t="shared" ref="Y584" si="2424">ROUND(AVERAGEIF(Z584:Z586,"&gt;0"),0)</f>
        <v>4</v>
      </c>
      <c r="Z584" s="335">
        <f t="shared" si="2208"/>
        <v>4</v>
      </c>
      <c r="AA584" s="275" t="s">
        <v>330</v>
      </c>
      <c r="AB584" s="275"/>
      <c r="AC584" s="368">
        <f t="shared" si="2288"/>
        <v>0.15</v>
      </c>
      <c r="AD584" s="356">
        <f t="shared" si="2322"/>
        <v>1</v>
      </c>
      <c r="AE584" s="336">
        <f t="shared" si="2210"/>
        <v>1</v>
      </c>
      <c r="AF584" s="275" t="s">
        <v>307</v>
      </c>
      <c r="AG584" s="275" t="s">
        <v>2697</v>
      </c>
      <c r="AH584" s="368">
        <f t="shared" ref="AH584" si="2425">IF(S584="No_existen",5*$AH$10,AI584*$AH$10)</f>
        <v>0.1</v>
      </c>
      <c r="AI584" s="356">
        <f t="shared" ref="AI584" si="2426">ROUND(AVERAGEIF(AJ584:AJ586,"&gt;0"),0)</f>
        <v>1</v>
      </c>
      <c r="AJ584" s="336">
        <f t="shared" si="2213"/>
        <v>1</v>
      </c>
      <c r="AK584" s="275" t="s">
        <v>304</v>
      </c>
      <c r="AL584" s="275" t="s">
        <v>311</v>
      </c>
      <c r="AM584" s="368">
        <f t="shared" ref="AM584" si="2427">IF(S584="No_existen",5*$AM$10,AN584*$AM$10)</f>
        <v>0.1</v>
      </c>
      <c r="AN584" s="356">
        <f t="shared" ref="AN584" si="2428">ROUND(AVERAGEIF(AO584:AO586,"&gt;0"),0)</f>
        <v>1</v>
      </c>
      <c r="AO584" s="336">
        <f t="shared" si="2216"/>
        <v>1</v>
      </c>
      <c r="AP584" s="275" t="s">
        <v>592</v>
      </c>
      <c r="AQ584" s="356">
        <f t="shared" si="2355"/>
        <v>2</v>
      </c>
      <c r="AR584" s="356" t="str">
        <f t="shared" ref="AR584" si="2429">IF(AQ584&lt;1.5,"FUERTE",IF(AND(AQ584&gt;=1.5,AQ584&lt;2.5),"ACEPTABLE",IF(AQ584&gt;=5,"INEXISTENTE","DÉBIL")))</f>
        <v>ACEPTABLE</v>
      </c>
      <c r="AS584" s="357">
        <f t="shared" ref="AS584" si="2430">IF(R584=0,0,ROUND((R584*AQ584),0))</f>
        <v>8</v>
      </c>
      <c r="AT584" s="358" t="str">
        <f t="shared" ref="AT584" si="2431">IF(AS584&gt;=36,"GRAVE", IF(AS584&lt;=10, "LEVE", "MODERADO"))</f>
        <v>LEVE</v>
      </c>
      <c r="AU584" s="366" t="s">
        <v>2698</v>
      </c>
      <c r="AV584" s="371">
        <v>0</v>
      </c>
      <c r="AW584" s="275" t="s">
        <v>90</v>
      </c>
      <c r="AX584" s="275"/>
      <c r="AY584" s="159"/>
      <c r="AZ584" s="159"/>
      <c r="BA584" s="344"/>
      <c r="XAO584" s="314"/>
      <c r="XAP584" s="314"/>
      <c r="XAQ584" s="263"/>
      <c r="XAR584" s="312"/>
      <c r="XAS584" s="263"/>
      <c r="XAT584" s="314"/>
      <c r="XAU584" s="314"/>
      <c r="XAV584" s="314"/>
      <c r="XAW584" s="315"/>
      <c r="XAX584" s="314"/>
      <c r="XAY584" s="314"/>
      <c r="XAZ584" s="314"/>
      <c r="XBA584" s="314"/>
      <c r="XBB584" s="314"/>
      <c r="XBC584" s="314"/>
      <c r="XBD584" s="281"/>
      <c r="XBE584" s="316"/>
      <c r="XBF584" s="317"/>
      <c r="XBG584" s="314"/>
      <c r="XBH584" s="314"/>
      <c r="XBI584" s="314"/>
      <c r="XBJ584" s="314"/>
      <c r="XBK584" s="263"/>
      <c r="XBL584" s="312"/>
      <c r="XBM584" s="263"/>
      <c r="XBN584" s="314"/>
      <c r="XBO584" s="314"/>
      <c r="XBP584" s="314"/>
      <c r="XBQ584" s="315"/>
      <c r="XBR584" s="314"/>
      <c r="XBS584" s="314"/>
      <c r="XBT584" s="314"/>
      <c r="XBU584" s="314"/>
      <c r="XBV584" s="314"/>
      <c r="XBW584" s="281"/>
      <c r="XBX584" s="317"/>
      <c r="XBY584" s="314"/>
      <c r="XBZ584" s="314"/>
      <c r="XCA584" s="318"/>
      <c r="XCB584" s="312"/>
      <c r="XCC584" s="314"/>
      <c r="XCD584" s="314"/>
      <c r="XCE584" s="263"/>
      <c r="XCF584" s="312"/>
      <c r="XCG584" s="263"/>
      <c r="XCH584" s="314"/>
      <c r="XCI584" s="314"/>
      <c r="XCJ584" s="314"/>
      <c r="XCK584" s="315"/>
      <c r="XCL584" s="314"/>
      <c r="XCM584" s="314"/>
      <c r="XCN584" s="314"/>
      <c r="XCO584" s="314"/>
      <c r="XCP584" s="314"/>
      <c r="XCQ584" s="317"/>
      <c r="XCR584" s="314"/>
      <c r="XCS584" s="318"/>
      <c r="XCT584" s="286"/>
      <c r="XCW584" s="314"/>
      <c r="XCX584" s="314"/>
      <c r="XCY584" s="263"/>
      <c r="XCZ584" s="312"/>
      <c r="XDA584" s="263"/>
      <c r="XDB584" s="314"/>
      <c r="XDC584" s="314"/>
      <c r="XDD584" s="314"/>
      <c r="XDE584" s="315"/>
      <c r="XDF584" s="314"/>
      <c r="XDG584" s="314"/>
      <c r="XDH584" s="314"/>
      <c r="XDI584" s="314"/>
      <c r="XDJ584" s="314"/>
      <c r="XDK584" s="314"/>
      <c r="XDL584" s="286"/>
      <c r="XDQ584" s="314"/>
      <c r="XDR584" s="314"/>
      <c r="XDS584" s="263"/>
      <c r="XDT584" s="312"/>
      <c r="XDU584" s="263"/>
      <c r="XDV584" s="314"/>
      <c r="XDW584" s="314"/>
      <c r="XDX584" s="314"/>
      <c r="XDY584" s="315"/>
      <c r="XDZ584" s="314"/>
      <c r="XEA584" s="314"/>
      <c r="XEB584" s="314"/>
      <c r="XEC584" s="314"/>
      <c r="XED584" s="314"/>
      <c r="XEE584" s="286"/>
      <c r="XEK584" s="314"/>
      <c r="XEL584" s="314"/>
      <c r="XEM584" s="263"/>
      <c r="XEN584" s="312"/>
      <c r="XEO584" s="263"/>
      <c r="XEP584" s="314"/>
      <c r="XEQ584" s="314"/>
      <c r="XER584" s="314"/>
      <c r="XES584" s="315"/>
      <c r="XET584" s="314"/>
      <c r="XEU584" s="314"/>
      <c r="XEV584" s="314"/>
      <c r="XEW584" s="314"/>
      <c r="XEX584" s="314"/>
    </row>
    <row r="585" spans="1:53 16265:16378" ht="40.5" hidden="1" customHeight="1" x14ac:dyDescent="0.2">
      <c r="A585" s="362"/>
      <c r="B585" s="363"/>
      <c r="C585" s="356"/>
      <c r="D585" s="359"/>
      <c r="E585" s="356"/>
      <c r="F585" s="364"/>
      <c r="G585" s="275"/>
      <c r="H585" s="275"/>
      <c r="I585" s="275"/>
      <c r="J585" s="364"/>
      <c r="K585" s="364"/>
      <c r="L585" s="364"/>
      <c r="M585" s="364"/>
      <c r="N585" s="364"/>
      <c r="O585" s="365"/>
      <c r="P585" s="364"/>
      <c r="Q585" s="365"/>
      <c r="R585" s="365"/>
      <c r="S585" s="162"/>
      <c r="T585" s="334">
        <f t="shared" si="2205"/>
        <v>0</v>
      </c>
      <c r="U585" s="356"/>
      <c r="V585" s="356"/>
      <c r="W585" s="275"/>
      <c r="X585" s="364"/>
      <c r="Y585" s="368"/>
      <c r="Z585" s="335">
        <f t="shared" si="2208"/>
        <v>0</v>
      </c>
      <c r="AA585" s="275"/>
      <c r="AB585" s="275"/>
      <c r="AC585" s="368"/>
      <c r="AD585" s="356"/>
      <c r="AE585" s="336">
        <f t="shared" si="2210"/>
        <v>0</v>
      </c>
      <c r="AF585" s="275"/>
      <c r="AG585" s="275"/>
      <c r="AH585" s="368"/>
      <c r="AI585" s="356"/>
      <c r="AJ585" s="336">
        <f t="shared" si="2213"/>
        <v>0</v>
      </c>
      <c r="AK585" s="275"/>
      <c r="AL585" s="275"/>
      <c r="AM585" s="368"/>
      <c r="AN585" s="356"/>
      <c r="AO585" s="336">
        <f t="shared" si="2216"/>
        <v>0</v>
      </c>
      <c r="AP585" s="275"/>
      <c r="AQ585" s="356"/>
      <c r="AR585" s="356"/>
      <c r="AS585" s="357"/>
      <c r="AT585" s="358"/>
      <c r="AU585" s="366"/>
      <c r="AV585" s="371"/>
      <c r="AW585" s="275" t="s">
        <v>90</v>
      </c>
      <c r="AX585" s="275"/>
      <c r="AY585" s="159"/>
      <c r="AZ585" s="159"/>
      <c r="BA585" s="344"/>
      <c r="XAO585" s="314"/>
      <c r="XAP585" s="314"/>
      <c r="XAQ585" s="263"/>
      <c r="XAR585" s="312"/>
      <c r="XAS585" s="263"/>
      <c r="XAT585" s="314"/>
      <c r="XAU585" s="314"/>
      <c r="XAV585" s="314"/>
      <c r="XAW585" s="315"/>
      <c r="XAX585" s="314"/>
      <c r="XAY585" s="314"/>
      <c r="XAZ585" s="314"/>
      <c r="XBA585" s="314"/>
      <c r="XBB585" s="314"/>
      <c r="XBC585" s="314"/>
      <c r="XBD585" s="281"/>
      <c r="XBE585" s="316"/>
      <c r="XBF585" s="317"/>
      <c r="XBG585" s="314"/>
      <c r="XBH585" s="314"/>
      <c r="XBI585" s="314"/>
      <c r="XBJ585" s="314"/>
      <c r="XBK585" s="263"/>
      <c r="XBL585" s="312"/>
      <c r="XBM585" s="263"/>
      <c r="XBN585" s="314"/>
      <c r="XBO585" s="314"/>
      <c r="XBP585" s="314"/>
      <c r="XBQ585" s="315"/>
      <c r="XBR585" s="314"/>
      <c r="XBS585" s="314"/>
      <c r="XBT585" s="314"/>
      <c r="XBU585" s="314"/>
      <c r="XBV585" s="314"/>
      <c r="XBW585" s="281"/>
      <c r="XBX585" s="317"/>
      <c r="XBY585" s="314"/>
      <c r="XBZ585" s="314"/>
      <c r="XCA585" s="318"/>
      <c r="XCB585" s="312"/>
      <c r="XCC585" s="314"/>
      <c r="XCD585" s="314"/>
      <c r="XCE585" s="263"/>
      <c r="XCF585" s="312"/>
      <c r="XCG585" s="263"/>
      <c r="XCH585" s="314"/>
      <c r="XCI585" s="314"/>
      <c r="XCJ585" s="314"/>
      <c r="XCK585" s="315"/>
      <c r="XCL585" s="314"/>
      <c r="XCM585" s="314"/>
      <c r="XCN585" s="314"/>
      <c r="XCO585" s="314"/>
      <c r="XCP585" s="314"/>
      <c r="XCQ585" s="317"/>
      <c r="XCR585" s="314"/>
      <c r="XCS585" s="318"/>
      <c r="XCT585" s="286"/>
      <c r="XCW585" s="314"/>
      <c r="XCX585" s="314"/>
      <c r="XCY585" s="263"/>
      <c r="XCZ585" s="312"/>
      <c r="XDA585" s="263"/>
      <c r="XDB585" s="314"/>
      <c r="XDC585" s="314"/>
      <c r="XDD585" s="314"/>
      <c r="XDE585" s="315"/>
      <c r="XDF585" s="314"/>
      <c r="XDG585" s="314"/>
      <c r="XDH585" s="314"/>
      <c r="XDI585" s="314"/>
      <c r="XDJ585" s="314"/>
      <c r="XDK585" s="314"/>
      <c r="XDL585" s="286"/>
      <c r="XDQ585" s="314"/>
      <c r="XDR585" s="314"/>
      <c r="XDS585" s="263"/>
      <c r="XDT585" s="312"/>
      <c r="XDU585" s="263"/>
      <c r="XDV585" s="314"/>
      <c r="XDW585" s="314"/>
      <c r="XDX585" s="314"/>
      <c r="XDY585" s="315"/>
      <c r="XDZ585" s="314"/>
      <c r="XEA585" s="314"/>
      <c r="XEB585" s="314"/>
      <c r="XEC585" s="314"/>
      <c r="XED585" s="314"/>
      <c r="XEE585" s="286"/>
      <c r="XEK585" s="314"/>
      <c r="XEL585" s="314"/>
      <c r="XEM585" s="263"/>
      <c r="XEN585" s="312"/>
      <c r="XEO585" s="263"/>
      <c r="XEP585" s="314"/>
      <c r="XEQ585" s="314"/>
      <c r="XER585" s="314"/>
      <c r="XES585" s="315"/>
      <c r="XET585" s="314"/>
      <c r="XEU585" s="314"/>
      <c r="XEV585" s="314"/>
      <c r="XEW585" s="314"/>
      <c r="XEX585" s="314"/>
    </row>
    <row r="586" spans="1:53 16265:16378" ht="40.5" hidden="1" customHeight="1" x14ac:dyDescent="0.2">
      <c r="A586" s="362"/>
      <c r="B586" s="363"/>
      <c r="C586" s="356"/>
      <c r="D586" s="359"/>
      <c r="E586" s="356"/>
      <c r="F586" s="364"/>
      <c r="G586" s="275"/>
      <c r="H586" s="275"/>
      <c r="I586" s="275"/>
      <c r="J586" s="364"/>
      <c r="K586" s="364"/>
      <c r="L586" s="364"/>
      <c r="M586" s="364"/>
      <c r="N586" s="364"/>
      <c r="O586" s="365"/>
      <c r="P586" s="364"/>
      <c r="Q586" s="365"/>
      <c r="R586" s="365"/>
      <c r="S586" s="162"/>
      <c r="T586" s="334">
        <f t="shared" si="2205"/>
        <v>0</v>
      </c>
      <c r="U586" s="356"/>
      <c r="V586" s="356"/>
      <c r="W586" s="275"/>
      <c r="X586" s="364"/>
      <c r="Y586" s="368"/>
      <c r="Z586" s="335">
        <f t="shared" si="2208"/>
        <v>0</v>
      </c>
      <c r="AA586" s="275"/>
      <c r="AB586" s="275"/>
      <c r="AC586" s="368"/>
      <c r="AD586" s="356"/>
      <c r="AE586" s="336">
        <f t="shared" si="2210"/>
        <v>0</v>
      </c>
      <c r="AF586" s="275"/>
      <c r="AG586" s="275"/>
      <c r="AH586" s="368"/>
      <c r="AI586" s="356"/>
      <c r="AJ586" s="336">
        <f t="shared" si="2213"/>
        <v>0</v>
      </c>
      <c r="AK586" s="275"/>
      <c r="AL586" s="275"/>
      <c r="AM586" s="368"/>
      <c r="AN586" s="356"/>
      <c r="AO586" s="336">
        <f t="shared" si="2216"/>
        <v>0</v>
      </c>
      <c r="AP586" s="275"/>
      <c r="AQ586" s="356"/>
      <c r="AR586" s="356"/>
      <c r="AS586" s="357"/>
      <c r="AT586" s="358"/>
      <c r="AU586" s="366"/>
      <c r="AV586" s="371"/>
      <c r="AW586" s="275" t="s">
        <v>90</v>
      </c>
      <c r="AX586" s="275"/>
      <c r="AY586" s="159"/>
      <c r="AZ586" s="159"/>
      <c r="BA586" s="344"/>
      <c r="XAO586" s="314"/>
      <c r="XAP586" s="314"/>
      <c r="XAQ586" s="263"/>
      <c r="XAR586" s="312"/>
      <c r="XAS586" s="263"/>
      <c r="XAT586" s="314"/>
      <c r="XAU586" s="314"/>
      <c r="XAV586" s="314"/>
      <c r="XAW586" s="315"/>
      <c r="XAX586" s="314"/>
      <c r="XAY586" s="314"/>
      <c r="XAZ586" s="314"/>
      <c r="XBA586" s="314"/>
      <c r="XBB586" s="314"/>
      <c r="XBC586" s="314"/>
      <c r="XBD586" s="281"/>
      <c r="XBE586" s="316"/>
      <c r="XBF586" s="317"/>
      <c r="XBG586" s="314"/>
      <c r="XBH586" s="314"/>
      <c r="XBI586" s="314"/>
      <c r="XBJ586" s="314"/>
      <c r="XBK586" s="263"/>
      <c r="XBL586" s="312"/>
      <c r="XBM586" s="263"/>
      <c r="XBN586" s="314"/>
      <c r="XBO586" s="314"/>
      <c r="XBP586" s="314"/>
      <c r="XBQ586" s="315"/>
      <c r="XBR586" s="314"/>
      <c r="XBS586" s="314"/>
      <c r="XBT586" s="314"/>
      <c r="XBU586" s="314"/>
      <c r="XBV586" s="314"/>
      <c r="XBW586" s="281"/>
      <c r="XBX586" s="317"/>
      <c r="XBY586" s="314"/>
      <c r="XBZ586" s="314"/>
      <c r="XCA586" s="318"/>
      <c r="XCB586" s="312"/>
      <c r="XCC586" s="314"/>
      <c r="XCD586" s="314"/>
      <c r="XCE586" s="263"/>
      <c r="XCF586" s="312"/>
      <c r="XCG586" s="263"/>
      <c r="XCH586" s="314"/>
      <c r="XCI586" s="314"/>
      <c r="XCJ586" s="314"/>
      <c r="XCK586" s="315"/>
      <c r="XCL586" s="314"/>
      <c r="XCM586" s="314"/>
      <c r="XCN586" s="314"/>
      <c r="XCO586" s="314"/>
      <c r="XCP586" s="314"/>
      <c r="XCQ586" s="317"/>
      <c r="XCR586" s="314"/>
      <c r="XCS586" s="318"/>
      <c r="XCT586" s="286"/>
      <c r="XCW586" s="314"/>
      <c r="XCX586" s="314"/>
      <c r="XCY586" s="263"/>
      <c r="XCZ586" s="312"/>
      <c r="XDA586" s="263"/>
      <c r="XDB586" s="314"/>
      <c r="XDC586" s="314"/>
      <c r="XDD586" s="314"/>
      <c r="XDE586" s="315"/>
      <c r="XDF586" s="314"/>
      <c r="XDG586" s="314"/>
      <c r="XDH586" s="314"/>
      <c r="XDI586" s="314"/>
      <c r="XDJ586" s="314"/>
      <c r="XDK586" s="314"/>
      <c r="XDL586" s="286"/>
      <c r="XDQ586" s="314"/>
      <c r="XDR586" s="314"/>
      <c r="XDS586" s="263"/>
      <c r="XDT586" s="312"/>
      <c r="XDU586" s="263"/>
      <c r="XDV586" s="314"/>
      <c r="XDW586" s="314"/>
      <c r="XDX586" s="314"/>
      <c r="XDY586" s="315"/>
      <c r="XDZ586" s="314"/>
      <c r="XEA586" s="314"/>
      <c r="XEB586" s="314"/>
      <c r="XEC586" s="314"/>
      <c r="XED586" s="314"/>
      <c r="XEE586" s="286"/>
      <c r="XEK586" s="314"/>
      <c r="XEL586" s="314"/>
      <c r="XEM586" s="263"/>
      <c r="XEN586" s="312"/>
      <c r="XEO586" s="263"/>
      <c r="XEP586" s="314"/>
      <c r="XEQ586" s="314"/>
      <c r="XER586" s="314"/>
      <c r="XES586" s="315"/>
      <c r="XET586" s="314"/>
      <c r="XEU586" s="314"/>
      <c r="XEV586" s="314"/>
      <c r="XEW586" s="314"/>
      <c r="XEX586" s="314"/>
    </row>
    <row r="587" spans="1:53 16265:16378" ht="40.5" hidden="1" customHeight="1" x14ac:dyDescent="0.2">
      <c r="A587" s="362">
        <v>193</v>
      </c>
      <c r="B587" s="363" t="s">
        <v>550</v>
      </c>
      <c r="C587" s="356" t="str">
        <f t="shared" si="2307"/>
        <v>FERNANDO NOREÑA JARAMILLO</v>
      </c>
      <c r="D587" s="359" t="s">
        <v>170</v>
      </c>
      <c r="E587" s="356" t="str">
        <f>IF(D587=$D$740,$E$740,IF(D587=$D$741,$E$741,IF(D587=$D$742,$E$742,IF(D587=$D$743,$E$743,IF(D587=$D$744,$E$744,IF(D587=$D$745,$E$745,IF(D587=$D$746,$E$746,IF(D587=$D$747,$E$747,IF(D587=$D$748,$E$748,IF(D587=$D$749,$E$749,IF(D587=VICERRECTORÍA_ACADÉMICA_,$BF$740,IF(D587=_VICERRECTORÍA_INVESTIGACIONES_INNOVACIÓN_Y_EXTENSIÓN_,$BF$741,IF(D587=PLANEACIÓN_,$BF$742,IF(D587=VICERRECTORÍA_ADMINISTRATIVA_FINANCIERA_,$BF$743,IF(D587=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7" s="364" t="s">
        <v>276</v>
      </c>
      <c r="G587" s="275" t="s">
        <v>271</v>
      </c>
      <c r="H587" s="275" t="s">
        <v>35</v>
      </c>
      <c r="I587" s="166" t="s">
        <v>2699</v>
      </c>
      <c r="J587" s="364" t="s">
        <v>114</v>
      </c>
      <c r="K587" s="364" t="s">
        <v>2700</v>
      </c>
      <c r="L587" s="364" t="s">
        <v>2701</v>
      </c>
      <c r="M587" s="364" t="s">
        <v>2702</v>
      </c>
      <c r="N587" s="364" t="s">
        <v>128</v>
      </c>
      <c r="O587" s="365">
        <f t="shared" ref="O587" si="2432">IF(N587="ALTA",5,IF(N587="MEDIO ALTA",4,IF(N587="MEDIA",3,IF(N587="MEDIO BAJA",2,IF(N587="BAJA",1,0)))))</f>
        <v>1</v>
      </c>
      <c r="P587" s="364" t="s">
        <v>141</v>
      </c>
      <c r="Q587" s="365">
        <f t="shared" si="2411"/>
        <v>3</v>
      </c>
      <c r="R587" s="365">
        <f>Q587*O587</f>
        <v>3</v>
      </c>
      <c r="S587" s="162" t="s">
        <v>327</v>
      </c>
      <c r="T587" s="334">
        <f t="shared" si="2205"/>
        <v>1</v>
      </c>
      <c r="U587" s="356">
        <f t="shared" si="2412"/>
        <v>1</v>
      </c>
      <c r="V587" s="356">
        <f t="shared" ref="V587" si="2433">U587*0.6</f>
        <v>0.6</v>
      </c>
      <c r="W587" s="275" t="s">
        <v>2703</v>
      </c>
      <c r="X587" s="364">
        <f>IF(S587="No_existen",5*$X$10,Y587*$X$10)</f>
        <v>0.15000000000000002</v>
      </c>
      <c r="Y587" s="368">
        <f t="shared" ref="Y587" si="2434">ROUND(AVERAGEIF(Z587:Z589,"&gt;0"),0)</f>
        <v>3</v>
      </c>
      <c r="Z587" s="335">
        <f t="shared" si="2208"/>
        <v>4</v>
      </c>
      <c r="AA587" s="275" t="s">
        <v>330</v>
      </c>
      <c r="AB587" s="275"/>
      <c r="AC587" s="368">
        <f t="shared" si="2288"/>
        <v>0.15</v>
      </c>
      <c r="AD587" s="356">
        <f t="shared" ref="AD587:AD605" si="2435">ROUND(AVERAGEIF(AE587:AE589,"&gt;0"),0)</f>
        <v>1</v>
      </c>
      <c r="AE587" s="336">
        <f t="shared" si="2210"/>
        <v>1</v>
      </c>
      <c r="AF587" s="275" t="s">
        <v>307</v>
      </c>
      <c r="AG587" s="275" t="s">
        <v>2697</v>
      </c>
      <c r="AH587" s="368">
        <f t="shared" ref="AH587" si="2436">IF(S587="No_existen",5*$AH$10,AI587*$AH$10)</f>
        <v>0.1</v>
      </c>
      <c r="AI587" s="356">
        <f t="shared" ref="AI587" si="2437">ROUND(AVERAGEIF(AJ587:AJ589,"&gt;0"),0)</f>
        <v>1</v>
      </c>
      <c r="AJ587" s="336">
        <f t="shared" si="2213"/>
        <v>1</v>
      </c>
      <c r="AK587" s="275" t="s">
        <v>304</v>
      </c>
      <c r="AL587" s="275" t="s">
        <v>313</v>
      </c>
      <c r="AM587" s="368">
        <f t="shared" ref="AM587" si="2438">IF(S587="No_existen",5*$AM$10,AN587*$AM$10)</f>
        <v>0.1</v>
      </c>
      <c r="AN587" s="356">
        <f t="shared" ref="AN587" si="2439">ROUND(AVERAGEIF(AO587:AO589,"&gt;0"),0)</f>
        <v>1</v>
      </c>
      <c r="AO587" s="336">
        <f t="shared" si="2216"/>
        <v>1</v>
      </c>
      <c r="AP587" s="275" t="s">
        <v>592</v>
      </c>
      <c r="AQ587" s="356">
        <f t="shared" si="2355"/>
        <v>1</v>
      </c>
      <c r="AR587" s="356" t="str">
        <f t="shared" ref="AR587" si="2440">IF(AQ587&lt;1.5,"FUERTE",IF(AND(AQ587&gt;=1.5,AQ587&lt;2.5),"ACEPTABLE",IF(AQ587&gt;=5,"INEXISTENTE","DÉBIL")))</f>
        <v>FUERTE</v>
      </c>
      <c r="AS587" s="357">
        <f t="shared" ref="AS587" si="2441">IF(R587=0,0,ROUND((R587*AQ587),0))</f>
        <v>3</v>
      </c>
      <c r="AT587" s="358" t="str">
        <f t="shared" ref="AT587" si="2442">IF(AS587&gt;=36,"GRAVE", IF(AS587&lt;=10, "LEVE", "MODERADO"))</f>
        <v>LEVE</v>
      </c>
      <c r="AU587" s="366" t="s">
        <v>2704</v>
      </c>
      <c r="AV587" s="371">
        <v>0</v>
      </c>
      <c r="AW587" s="275" t="s">
        <v>90</v>
      </c>
      <c r="AX587" s="275"/>
      <c r="AY587" s="159"/>
      <c r="AZ587" s="159"/>
      <c r="BA587" s="344"/>
      <c r="XAO587" s="314"/>
      <c r="XAP587" s="314"/>
      <c r="XAQ587" s="263"/>
      <c r="XAR587" s="312"/>
      <c r="XAS587" s="263"/>
      <c r="XAT587" s="314"/>
      <c r="XAU587" s="314"/>
      <c r="XAV587" s="314"/>
      <c r="XAW587" s="315"/>
      <c r="XAX587" s="314"/>
      <c r="XAY587" s="314"/>
      <c r="XAZ587" s="314"/>
      <c r="XBA587" s="314"/>
      <c r="XBB587" s="314"/>
      <c r="XBC587" s="314"/>
      <c r="XBD587" s="281"/>
      <c r="XBE587" s="316"/>
      <c r="XBF587" s="317"/>
      <c r="XBG587" s="314"/>
      <c r="XBH587" s="314"/>
      <c r="XBI587" s="314"/>
      <c r="XBJ587" s="314"/>
      <c r="XBK587" s="263"/>
      <c r="XBL587" s="312"/>
      <c r="XBM587" s="263"/>
      <c r="XBN587" s="314"/>
      <c r="XBO587" s="314"/>
      <c r="XBP587" s="314"/>
      <c r="XBQ587" s="315"/>
      <c r="XBR587" s="314"/>
      <c r="XBS587" s="314"/>
      <c r="XBT587" s="314"/>
      <c r="XBU587" s="314"/>
      <c r="XBV587" s="314"/>
      <c r="XBW587" s="281"/>
      <c r="XBX587" s="317"/>
      <c r="XBY587" s="314"/>
      <c r="XBZ587" s="314"/>
      <c r="XCA587" s="318"/>
      <c r="XCB587" s="312"/>
      <c r="XCC587" s="314"/>
      <c r="XCD587" s="314"/>
      <c r="XCE587" s="263"/>
      <c r="XCF587" s="312"/>
      <c r="XCG587" s="263"/>
      <c r="XCH587" s="314"/>
      <c r="XCI587" s="314"/>
      <c r="XCJ587" s="314"/>
      <c r="XCK587" s="315"/>
      <c r="XCL587" s="314"/>
      <c r="XCM587" s="314"/>
      <c r="XCN587" s="314"/>
      <c r="XCO587" s="314"/>
      <c r="XCP587" s="314"/>
      <c r="XCQ587" s="317"/>
      <c r="XCR587" s="314"/>
      <c r="XCS587" s="318"/>
      <c r="XCT587" s="286"/>
      <c r="XCW587" s="314"/>
      <c r="XCX587" s="314"/>
      <c r="XCY587" s="263"/>
      <c r="XCZ587" s="312"/>
      <c r="XDA587" s="263"/>
      <c r="XDB587" s="314"/>
      <c r="XDC587" s="314"/>
      <c r="XDD587" s="314"/>
      <c r="XDE587" s="315"/>
      <c r="XDF587" s="314"/>
      <c r="XDG587" s="314"/>
      <c r="XDH587" s="314"/>
      <c r="XDI587" s="314"/>
      <c r="XDJ587" s="314"/>
      <c r="XDK587" s="314"/>
      <c r="XDL587" s="286"/>
      <c r="XDQ587" s="314"/>
      <c r="XDR587" s="314"/>
      <c r="XDS587" s="263"/>
      <c r="XDT587" s="312"/>
      <c r="XDU587" s="263"/>
      <c r="XDV587" s="314"/>
      <c r="XDW587" s="314"/>
      <c r="XDX587" s="314"/>
      <c r="XDY587" s="315"/>
      <c r="XDZ587" s="314"/>
      <c r="XEA587" s="314"/>
      <c r="XEB587" s="314"/>
      <c r="XEC587" s="314"/>
      <c r="XED587" s="314"/>
      <c r="XEE587" s="286"/>
      <c r="XEK587" s="314"/>
      <c r="XEL587" s="314"/>
      <c r="XEM587" s="263"/>
      <c r="XEN587" s="312"/>
      <c r="XEO587" s="263"/>
      <c r="XEP587" s="314"/>
      <c r="XEQ587" s="314"/>
      <c r="XER587" s="314"/>
      <c r="XES587" s="315"/>
      <c r="XET587" s="314"/>
      <c r="XEU587" s="314"/>
      <c r="XEV587" s="314"/>
      <c r="XEW587" s="314"/>
      <c r="XEX587" s="314"/>
    </row>
    <row r="588" spans="1:53 16265:16378" ht="40.5" hidden="1" customHeight="1" x14ac:dyDescent="0.2">
      <c r="A588" s="362"/>
      <c r="B588" s="363"/>
      <c r="C588" s="356"/>
      <c r="D588" s="359"/>
      <c r="E588" s="356"/>
      <c r="F588" s="364"/>
      <c r="G588" s="275" t="s">
        <v>272</v>
      </c>
      <c r="H588" s="275" t="s">
        <v>233</v>
      </c>
      <c r="I588" s="166" t="s">
        <v>2705</v>
      </c>
      <c r="J588" s="364"/>
      <c r="K588" s="364"/>
      <c r="L588" s="364"/>
      <c r="M588" s="364"/>
      <c r="N588" s="364"/>
      <c r="O588" s="365"/>
      <c r="P588" s="364"/>
      <c r="Q588" s="365"/>
      <c r="R588" s="365"/>
      <c r="S588" s="162" t="s">
        <v>327</v>
      </c>
      <c r="T588" s="334">
        <f t="shared" ref="T588:T607" si="2443">IF(S588=$S$826,1,IF(S588=$S$822,5,IF(S588=$S$823,4,IF(S588=$S$824,3,IF(S588=$S$825,2,0)))))</f>
        <v>1</v>
      </c>
      <c r="U588" s="356"/>
      <c r="V588" s="356"/>
      <c r="W588" s="275" t="s">
        <v>2706</v>
      </c>
      <c r="X588" s="364"/>
      <c r="Y588" s="368"/>
      <c r="Z588" s="335">
        <f t="shared" ref="Z588:Z607" si="2444">IF(AA588=$AA$824,1,IF(AA588=$AA$823,2,IF(AA588=$AA$822,4,IF(S588="No_existen",5,0))))</f>
        <v>1</v>
      </c>
      <c r="AA588" s="275" t="s">
        <v>332</v>
      </c>
      <c r="AB588" s="275" t="s">
        <v>2707</v>
      </c>
      <c r="AC588" s="368"/>
      <c r="AD588" s="356"/>
      <c r="AE588" s="336">
        <f t="shared" ref="AE588:AE607" si="2445">IF(AF588=$AG$823,1,IF(AF588=$AG$822,4,IF(S588="No_existen",5,0)))</f>
        <v>1</v>
      </c>
      <c r="AF588" s="275" t="s">
        <v>307</v>
      </c>
      <c r="AG588" s="275" t="s">
        <v>2708</v>
      </c>
      <c r="AH588" s="368"/>
      <c r="AI588" s="356"/>
      <c r="AJ588" s="336">
        <f t="shared" ref="AJ588:AJ607" si="2446">IF(AK588=$AK$822,1,IF(AK588=$AK$823,4,IF(S588="No_existen",5,0)))</f>
        <v>1</v>
      </c>
      <c r="AK588" s="275" t="s">
        <v>304</v>
      </c>
      <c r="AL588" s="275" t="s">
        <v>318</v>
      </c>
      <c r="AM588" s="368"/>
      <c r="AN588" s="356"/>
      <c r="AO588" s="336">
        <f t="shared" ref="AO588:AO607" si="2447">IF(AP588="Preventivo",1,IF(AP588="Detectivo",4, IF(S588="No_existen",5,0)))</f>
        <v>1</v>
      </c>
      <c r="AP588" s="275" t="s">
        <v>592</v>
      </c>
      <c r="AQ588" s="356"/>
      <c r="AR588" s="356"/>
      <c r="AS588" s="357"/>
      <c r="AT588" s="358"/>
      <c r="AU588" s="366"/>
      <c r="AV588" s="371"/>
      <c r="AW588" s="275" t="s">
        <v>90</v>
      </c>
      <c r="AX588" s="275"/>
      <c r="AY588" s="159"/>
      <c r="AZ588" s="159"/>
      <c r="BA588" s="344"/>
      <c r="XAO588" s="314"/>
      <c r="XAP588" s="314"/>
      <c r="XAQ588" s="263"/>
      <c r="XAR588" s="312"/>
      <c r="XAS588" s="263"/>
      <c r="XAT588" s="314"/>
      <c r="XAU588" s="314"/>
      <c r="XAV588" s="314"/>
      <c r="XAW588" s="315"/>
      <c r="XAX588" s="314"/>
      <c r="XAY588" s="314"/>
      <c r="XAZ588" s="314"/>
      <c r="XBA588" s="314"/>
      <c r="XBB588" s="314"/>
      <c r="XBC588" s="314"/>
      <c r="XBD588" s="281"/>
      <c r="XBE588" s="316"/>
      <c r="XBF588" s="317"/>
      <c r="XBG588" s="314"/>
      <c r="XBH588" s="314"/>
      <c r="XBI588" s="314"/>
      <c r="XBJ588" s="314"/>
      <c r="XBK588" s="263"/>
      <c r="XBL588" s="312"/>
      <c r="XBM588" s="263"/>
      <c r="XBN588" s="314"/>
      <c r="XBO588" s="314"/>
      <c r="XBP588" s="314"/>
      <c r="XBQ588" s="315"/>
      <c r="XBR588" s="314"/>
      <c r="XBS588" s="314"/>
      <c r="XBT588" s="314"/>
      <c r="XBU588" s="314"/>
      <c r="XBV588" s="314"/>
      <c r="XBW588" s="281"/>
      <c r="XBX588" s="317"/>
      <c r="XBY588" s="314"/>
      <c r="XBZ588" s="314"/>
      <c r="XCA588" s="318"/>
      <c r="XCB588" s="312"/>
      <c r="XCC588" s="314"/>
      <c r="XCD588" s="314"/>
      <c r="XCE588" s="263"/>
      <c r="XCF588" s="312"/>
      <c r="XCG588" s="263"/>
      <c r="XCH588" s="314"/>
      <c r="XCI588" s="314"/>
      <c r="XCJ588" s="314"/>
      <c r="XCK588" s="315"/>
      <c r="XCL588" s="314"/>
      <c r="XCM588" s="314"/>
      <c r="XCN588" s="314"/>
      <c r="XCO588" s="314"/>
      <c r="XCP588" s="314"/>
      <c r="XCQ588" s="317"/>
      <c r="XCR588" s="314"/>
      <c r="XCS588" s="318"/>
      <c r="XCT588" s="286"/>
      <c r="XCW588" s="314"/>
      <c r="XCX588" s="314"/>
      <c r="XCY588" s="263"/>
      <c r="XCZ588" s="312"/>
      <c r="XDA588" s="263"/>
      <c r="XDB588" s="314"/>
      <c r="XDC588" s="314"/>
      <c r="XDD588" s="314"/>
      <c r="XDE588" s="315"/>
      <c r="XDF588" s="314"/>
      <c r="XDG588" s="314"/>
      <c r="XDH588" s="314"/>
      <c r="XDI588" s="314"/>
      <c r="XDJ588" s="314"/>
      <c r="XDK588" s="314"/>
      <c r="XDL588" s="286"/>
      <c r="XDQ588" s="314"/>
      <c r="XDR588" s="314"/>
      <c r="XDS588" s="263"/>
      <c r="XDT588" s="312"/>
      <c r="XDU588" s="263"/>
      <c r="XDV588" s="314"/>
      <c r="XDW588" s="314"/>
      <c r="XDX588" s="314"/>
      <c r="XDY588" s="315"/>
      <c r="XDZ588" s="314"/>
      <c r="XEA588" s="314"/>
      <c r="XEB588" s="314"/>
      <c r="XEC588" s="314"/>
      <c r="XED588" s="314"/>
      <c r="XEE588" s="286"/>
      <c r="XEK588" s="314"/>
      <c r="XEL588" s="314"/>
      <c r="XEM588" s="263"/>
      <c r="XEN588" s="312"/>
      <c r="XEO588" s="263"/>
      <c r="XEP588" s="314"/>
      <c r="XEQ588" s="314"/>
      <c r="XER588" s="314"/>
      <c r="XES588" s="315"/>
      <c r="XET588" s="314"/>
      <c r="XEU588" s="314"/>
      <c r="XEV588" s="314"/>
      <c r="XEW588" s="314"/>
      <c r="XEX588" s="314"/>
    </row>
    <row r="589" spans="1:53 16265:16378" ht="40.5" hidden="1" customHeight="1" x14ac:dyDescent="0.2">
      <c r="A589" s="362"/>
      <c r="B589" s="363"/>
      <c r="C589" s="356"/>
      <c r="D589" s="359"/>
      <c r="E589" s="356"/>
      <c r="F589" s="364"/>
      <c r="G589" s="275" t="s">
        <v>272</v>
      </c>
      <c r="H589" s="275" t="s">
        <v>536</v>
      </c>
      <c r="I589" s="166" t="s">
        <v>2709</v>
      </c>
      <c r="J589" s="364"/>
      <c r="K589" s="364"/>
      <c r="L589" s="364"/>
      <c r="M589" s="364"/>
      <c r="N589" s="364"/>
      <c r="O589" s="365"/>
      <c r="P589" s="364"/>
      <c r="Q589" s="365"/>
      <c r="R589" s="365"/>
      <c r="S589" s="162" t="s">
        <v>327</v>
      </c>
      <c r="T589" s="334">
        <f t="shared" si="2443"/>
        <v>1</v>
      </c>
      <c r="U589" s="356"/>
      <c r="V589" s="356"/>
      <c r="W589" s="275" t="s">
        <v>2710</v>
      </c>
      <c r="X589" s="364"/>
      <c r="Y589" s="368"/>
      <c r="Z589" s="335">
        <f t="shared" si="2444"/>
        <v>4</v>
      </c>
      <c r="AA589" s="275" t="s">
        <v>330</v>
      </c>
      <c r="AB589" s="275"/>
      <c r="AC589" s="368"/>
      <c r="AD589" s="356"/>
      <c r="AE589" s="336">
        <f t="shared" si="2445"/>
        <v>1</v>
      </c>
      <c r="AF589" s="275" t="s">
        <v>307</v>
      </c>
      <c r="AG589" s="275" t="s">
        <v>2711</v>
      </c>
      <c r="AH589" s="368"/>
      <c r="AI589" s="356"/>
      <c r="AJ589" s="336">
        <f t="shared" si="2446"/>
        <v>1</v>
      </c>
      <c r="AK589" s="275" t="s">
        <v>304</v>
      </c>
      <c r="AL589" s="275" t="s">
        <v>318</v>
      </c>
      <c r="AM589" s="368"/>
      <c r="AN589" s="356"/>
      <c r="AO589" s="336">
        <f t="shared" si="2447"/>
        <v>1</v>
      </c>
      <c r="AP589" s="275" t="s">
        <v>592</v>
      </c>
      <c r="AQ589" s="356"/>
      <c r="AR589" s="356"/>
      <c r="AS589" s="357"/>
      <c r="AT589" s="358"/>
      <c r="AU589" s="366"/>
      <c r="AV589" s="371"/>
      <c r="AW589" s="275" t="s">
        <v>90</v>
      </c>
      <c r="AX589" s="275"/>
      <c r="AY589" s="159"/>
      <c r="AZ589" s="159"/>
      <c r="BA589" s="344"/>
      <c r="XAO589" s="314"/>
      <c r="XAP589" s="314"/>
      <c r="XAQ589" s="263"/>
      <c r="XAR589" s="312"/>
      <c r="XAS589" s="263"/>
      <c r="XAT589" s="314"/>
      <c r="XAU589" s="314"/>
      <c r="XAV589" s="314"/>
      <c r="XAW589" s="315"/>
      <c r="XAX589" s="314"/>
      <c r="XAY589" s="314"/>
      <c r="XAZ589" s="314"/>
      <c r="XBA589" s="314"/>
      <c r="XBB589" s="314"/>
      <c r="XBC589" s="314"/>
      <c r="XBD589" s="281"/>
      <c r="XBE589" s="316"/>
      <c r="XBF589" s="317"/>
      <c r="XBG589" s="314"/>
      <c r="XBH589" s="314"/>
      <c r="XBI589" s="314"/>
      <c r="XBJ589" s="314"/>
      <c r="XBK589" s="263"/>
      <c r="XBL589" s="312"/>
      <c r="XBM589" s="263"/>
      <c r="XBN589" s="314"/>
      <c r="XBO589" s="314"/>
      <c r="XBP589" s="314"/>
      <c r="XBQ589" s="315"/>
      <c r="XBR589" s="314"/>
      <c r="XBS589" s="314"/>
      <c r="XBT589" s="314"/>
      <c r="XBU589" s="314"/>
      <c r="XBV589" s="314"/>
      <c r="XBW589" s="281"/>
      <c r="XBX589" s="317"/>
      <c r="XBY589" s="314"/>
      <c r="XBZ589" s="314"/>
      <c r="XCA589" s="318"/>
      <c r="XCB589" s="312"/>
      <c r="XCC589" s="314"/>
      <c r="XCD589" s="314"/>
      <c r="XCE589" s="263"/>
      <c r="XCF589" s="312"/>
      <c r="XCG589" s="263"/>
      <c r="XCH589" s="314"/>
      <c r="XCI589" s="314"/>
      <c r="XCJ589" s="314"/>
      <c r="XCK589" s="315"/>
      <c r="XCL589" s="314"/>
      <c r="XCM589" s="314"/>
      <c r="XCN589" s="314"/>
      <c r="XCO589" s="314"/>
      <c r="XCP589" s="314"/>
      <c r="XCQ589" s="317"/>
      <c r="XCR589" s="314"/>
      <c r="XCS589" s="318"/>
      <c r="XCT589" s="286"/>
      <c r="XCW589" s="314"/>
      <c r="XCX589" s="314"/>
      <c r="XCY589" s="263"/>
      <c r="XCZ589" s="312"/>
      <c r="XDA589" s="263"/>
      <c r="XDB589" s="314"/>
      <c r="XDC589" s="314"/>
      <c r="XDD589" s="314"/>
      <c r="XDE589" s="315"/>
      <c r="XDF589" s="314"/>
      <c r="XDG589" s="314"/>
      <c r="XDH589" s="314"/>
      <c r="XDI589" s="314"/>
      <c r="XDJ589" s="314"/>
      <c r="XDK589" s="314"/>
      <c r="XDL589" s="286"/>
      <c r="XDQ589" s="314"/>
      <c r="XDR589" s="314"/>
      <c r="XDS589" s="263"/>
      <c r="XDT589" s="312"/>
      <c r="XDU589" s="263"/>
      <c r="XDV589" s="314"/>
      <c r="XDW589" s="314"/>
      <c r="XDX589" s="314"/>
      <c r="XDY589" s="315"/>
      <c r="XDZ589" s="314"/>
      <c r="XEA589" s="314"/>
      <c r="XEB589" s="314"/>
      <c r="XEC589" s="314"/>
      <c r="XED589" s="314"/>
      <c r="XEE589" s="286"/>
      <c r="XEK589" s="314"/>
      <c r="XEL589" s="314"/>
      <c r="XEM589" s="263"/>
      <c r="XEN589" s="312"/>
      <c r="XEO589" s="263"/>
      <c r="XEP589" s="314"/>
      <c r="XEQ589" s="314"/>
      <c r="XER589" s="314"/>
      <c r="XES589" s="315"/>
      <c r="XET589" s="314"/>
      <c r="XEU589" s="314"/>
      <c r="XEV589" s="314"/>
      <c r="XEW589" s="314"/>
      <c r="XEX589" s="314"/>
    </row>
    <row r="590" spans="1:53 16265:16378" ht="40.5" hidden="1" customHeight="1" x14ac:dyDescent="0.2">
      <c r="A590" s="362">
        <v>194</v>
      </c>
      <c r="B590" s="363" t="s">
        <v>556</v>
      </c>
      <c r="C590" s="356" t="str">
        <f t="shared" si="2307"/>
        <v>MARTHA LEONOR MARULANDA ANGEL</v>
      </c>
      <c r="D590" s="359" t="s">
        <v>171</v>
      </c>
      <c r="E590" s="356" t="str">
        <f>IF(D590=$D$740,$E$740,IF(D590=$D$741,$E$741,IF(D590=$D$742,$E$742,IF(D590=$D$743,$E$743,IF(D590=$D$744,$E$744,IF(D590=$D$745,$E$745,IF(D590=$D$746,$E$746,IF(D590=$D$747,$E$747,IF(D590=$D$748,$E$748,IF(D590=$D$749,$E$749,IF(D590=VICERRECTORÍA_ACADÉMICA_,$BF$740,IF(D590=_VICERRECTORÍA_INVESTIGACIONES_INNOVACIÓN_Y_EXTENSIÓN_,$BF$741,IF(D590=PLANEACIÓN_,$BF$742,IF(D590=VICERRECTORÍA_ADMINISTRATIVA_FINANCIERA_,$BF$743,IF(D590=VICERRECTORÍA_RESPONSABILIDAD_SOCIAL_Y_BIENESTAR_UNIVERSITARIO_PDI,$BF$744)))))))))))))))</f>
        <v>Promover y facilitar la interacción con la sociedad contribuyendo a la satisfacción de sus demandas, mediante servicios especializados, programas de educación continuada y de proyección social.</v>
      </c>
      <c r="F590" s="364" t="s">
        <v>276</v>
      </c>
      <c r="G590" s="275" t="s">
        <v>271</v>
      </c>
      <c r="H590" s="275" t="s">
        <v>36</v>
      </c>
      <c r="I590" s="161" t="s">
        <v>2720</v>
      </c>
      <c r="J590" s="364" t="s">
        <v>110</v>
      </c>
      <c r="K590" s="363" t="s">
        <v>2721</v>
      </c>
      <c r="L590" s="363" t="s">
        <v>2721</v>
      </c>
      <c r="M590" s="363" t="s">
        <v>2722</v>
      </c>
      <c r="N590" s="364" t="s">
        <v>128</v>
      </c>
      <c r="O590" s="365">
        <f>IF(N590="ALTA",5,IF(N590="MEDIO ALTA",4,IF(N590="MEDIA",3,IF(N590="MEDIO BAJA",2,IF(N590="BAJA",1,0)))))</f>
        <v>1</v>
      </c>
      <c r="P590" s="364" t="s">
        <v>142</v>
      </c>
      <c r="Q590" s="365">
        <f>IF(P590="ALTO",5,IF(P590="MEDIO ALTO",4,IF(P590="MEDIO",3,IF(P590="MEDIO BAJO",2,IF(P590="BAJO",1,0)))))</f>
        <v>1</v>
      </c>
      <c r="R590" s="365">
        <f>Q590*O590</f>
        <v>1</v>
      </c>
      <c r="S590" s="162" t="s">
        <v>326</v>
      </c>
      <c r="T590" s="334">
        <f t="shared" si="2443"/>
        <v>2</v>
      </c>
      <c r="U590" s="356">
        <f t="shared" si="2412"/>
        <v>2</v>
      </c>
      <c r="V590" s="356">
        <f t="shared" ref="V590" si="2448">U590*0.6</f>
        <v>1.2</v>
      </c>
      <c r="W590" s="275" t="s">
        <v>2723</v>
      </c>
      <c r="X590" s="364">
        <f>IF(S590="No_existen",5*$X$10,Y590*$X$10)</f>
        <v>0.2</v>
      </c>
      <c r="Y590" s="368">
        <f t="shared" ref="Y590" si="2449">ROUND(AVERAGEIF(Z590:Z592,"&gt;0"),0)</f>
        <v>4</v>
      </c>
      <c r="Z590" s="335">
        <f t="shared" si="2444"/>
        <v>4</v>
      </c>
      <c r="AA590" s="275" t="s">
        <v>330</v>
      </c>
      <c r="AB590" s="275"/>
      <c r="AC590" s="368">
        <f t="shared" si="2288"/>
        <v>0.15</v>
      </c>
      <c r="AD590" s="356">
        <f t="shared" si="2435"/>
        <v>1</v>
      </c>
      <c r="AE590" s="336">
        <f t="shared" si="2445"/>
        <v>1</v>
      </c>
      <c r="AF590" s="275" t="s">
        <v>307</v>
      </c>
      <c r="AG590" s="275" t="s">
        <v>2724</v>
      </c>
      <c r="AH590" s="368">
        <f t="shared" ref="AH590" si="2450">IF(S590="No_existen",5*$AH$10,AI590*$AH$10)</f>
        <v>0.1</v>
      </c>
      <c r="AI590" s="356">
        <f t="shared" ref="AI590" si="2451">ROUND(AVERAGEIF(AJ590:AJ592,"&gt;0"),0)</f>
        <v>1</v>
      </c>
      <c r="AJ590" s="336">
        <f t="shared" si="2446"/>
        <v>1</v>
      </c>
      <c r="AK590" s="275" t="s">
        <v>304</v>
      </c>
      <c r="AL590" s="275" t="s">
        <v>311</v>
      </c>
      <c r="AM590" s="368">
        <f t="shared" ref="AM590" si="2452">IF(S590="No_existen",5*$AM$10,AN590*$AM$10)</f>
        <v>0.1</v>
      </c>
      <c r="AN590" s="356">
        <f t="shared" ref="AN590" si="2453">ROUND(AVERAGEIF(AO590:AO592,"&gt;0"),0)</f>
        <v>1</v>
      </c>
      <c r="AO590" s="336">
        <f t="shared" si="2447"/>
        <v>1</v>
      </c>
      <c r="AP590" s="275" t="s">
        <v>592</v>
      </c>
      <c r="AQ590" s="356">
        <f t="shared" si="2355"/>
        <v>2</v>
      </c>
      <c r="AR590" s="356" t="str">
        <f t="shared" ref="AR590" si="2454">IF(AQ590&lt;1.5,"FUERTE",IF(AND(AQ590&gt;=1.5,AQ590&lt;2.5),"ACEPTABLE",IF(AQ590&gt;=5,"INEXISTENTE","DÉBIL")))</f>
        <v>ACEPTABLE</v>
      </c>
      <c r="AS590" s="357">
        <f t="shared" ref="AS590" si="2455">IF(R590=0,0,ROUND((R590*AQ590),0))</f>
        <v>2</v>
      </c>
      <c r="AT590" s="358" t="str">
        <f t="shared" ref="AT590" si="2456">IF(AS590&gt;=36,"GRAVE", IF(AS590&lt;=10, "LEVE", "MODERADO"))</f>
        <v>LEVE</v>
      </c>
      <c r="AU590" s="363" t="s">
        <v>2725</v>
      </c>
      <c r="AV590" s="384">
        <v>1</v>
      </c>
      <c r="AW590" s="275" t="s">
        <v>90</v>
      </c>
      <c r="AX590" s="275"/>
      <c r="AY590" s="159"/>
      <c r="AZ590" s="159"/>
      <c r="BA590" s="344"/>
      <c r="XAO590" s="314"/>
      <c r="XAP590" s="314"/>
      <c r="XAQ590" s="263"/>
      <c r="XAR590" s="312"/>
      <c r="XAS590" s="263"/>
      <c r="XAT590" s="314"/>
      <c r="XAU590" s="314"/>
      <c r="XAV590" s="314"/>
      <c r="XAW590" s="315"/>
      <c r="XAX590" s="314"/>
      <c r="XAY590" s="314"/>
      <c r="XAZ590" s="314"/>
      <c r="XBA590" s="314"/>
      <c r="XBB590" s="314"/>
      <c r="XBC590" s="314"/>
      <c r="XBD590" s="281"/>
      <c r="XBE590" s="316"/>
      <c r="XBF590" s="317"/>
      <c r="XBG590" s="314"/>
      <c r="XBH590" s="314"/>
      <c r="XBI590" s="314"/>
      <c r="XBJ590" s="314"/>
      <c r="XBK590" s="263"/>
      <c r="XBL590" s="312"/>
      <c r="XBM590" s="263"/>
      <c r="XBN590" s="314"/>
      <c r="XBO590" s="314"/>
      <c r="XBP590" s="314"/>
      <c r="XBQ590" s="315"/>
      <c r="XBR590" s="314"/>
      <c r="XBS590" s="314"/>
      <c r="XBT590" s="314"/>
      <c r="XBU590" s="314"/>
      <c r="XBV590" s="314"/>
      <c r="XBW590" s="281"/>
      <c r="XBX590" s="317"/>
      <c r="XBY590" s="314"/>
      <c r="XBZ590" s="314"/>
      <c r="XCA590" s="318"/>
      <c r="XCB590" s="312"/>
      <c r="XCC590" s="314"/>
      <c r="XCD590" s="314"/>
      <c r="XCE590" s="263"/>
      <c r="XCF590" s="312"/>
      <c r="XCG590" s="263"/>
      <c r="XCH590" s="314"/>
      <c r="XCI590" s="314"/>
      <c r="XCJ590" s="314"/>
      <c r="XCK590" s="315"/>
      <c r="XCL590" s="314"/>
      <c r="XCM590" s="314"/>
      <c r="XCN590" s="314"/>
      <c r="XCO590" s="314"/>
      <c r="XCP590" s="314"/>
      <c r="XCQ590" s="317"/>
      <c r="XCR590" s="314"/>
      <c r="XCS590" s="318"/>
      <c r="XCT590" s="286"/>
      <c r="XCW590" s="314"/>
      <c r="XCX590" s="314"/>
      <c r="XCY590" s="263"/>
      <c r="XCZ590" s="312"/>
      <c r="XDA590" s="263"/>
      <c r="XDB590" s="314"/>
      <c r="XDC590" s="314"/>
      <c r="XDD590" s="314"/>
      <c r="XDE590" s="315"/>
      <c r="XDF590" s="314"/>
      <c r="XDG590" s="314"/>
      <c r="XDH590" s="314"/>
      <c r="XDI590" s="314"/>
      <c r="XDJ590" s="314"/>
      <c r="XDK590" s="314"/>
      <c r="XDL590" s="286"/>
      <c r="XDQ590" s="314"/>
      <c r="XDR590" s="314"/>
      <c r="XDS590" s="263"/>
      <c r="XDT590" s="312"/>
      <c r="XDU590" s="263"/>
      <c r="XDV590" s="314"/>
      <c r="XDW590" s="314"/>
      <c r="XDX590" s="314"/>
      <c r="XDY590" s="315"/>
      <c r="XDZ590" s="314"/>
      <c r="XEA590" s="314"/>
      <c r="XEB590" s="314"/>
      <c r="XEC590" s="314"/>
      <c r="XED590" s="314"/>
      <c r="XEE590" s="286"/>
      <c r="XEK590" s="314"/>
      <c r="XEL590" s="314"/>
      <c r="XEM590" s="263"/>
      <c r="XEN590" s="312"/>
      <c r="XEO590" s="263"/>
      <c r="XEP590" s="314"/>
      <c r="XEQ590" s="314"/>
      <c r="XER590" s="314"/>
      <c r="XES590" s="315"/>
      <c r="XET590" s="314"/>
      <c r="XEU590" s="314"/>
      <c r="XEV590" s="314"/>
      <c r="XEW590" s="314"/>
      <c r="XEX590" s="314"/>
    </row>
    <row r="591" spans="1:53 16265:16378" ht="40.5" hidden="1" customHeight="1" x14ac:dyDescent="0.2">
      <c r="A591" s="362"/>
      <c r="B591" s="363"/>
      <c r="C591" s="356"/>
      <c r="D591" s="359"/>
      <c r="E591" s="356"/>
      <c r="F591" s="364"/>
      <c r="G591" s="275"/>
      <c r="H591" s="275"/>
      <c r="I591" s="161"/>
      <c r="J591" s="364"/>
      <c r="K591" s="363"/>
      <c r="L591" s="363"/>
      <c r="M591" s="363"/>
      <c r="N591" s="364"/>
      <c r="O591" s="365"/>
      <c r="P591" s="364"/>
      <c r="Q591" s="365"/>
      <c r="R591" s="365"/>
      <c r="S591" s="162"/>
      <c r="T591" s="334">
        <f t="shared" si="2443"/>
        <v>0</v>
      </c>
      <c r="U591" s="356"/>
      <c r="V591" s="356"/>
      <c r="W591" s="275"/>
      <c r="X591" s="364"/>
      <c r="Y591" s="368"/>
      <c r="Z591" s="335">
        <f t="shared" si="2444"/>
        <v>0</v>
      </c>
      <c r="AA591" s="275"/>
      <c r="AB591" s="275"/>
      <c r="AC591" s="368"/>
      <c r="AD591" s="356"/>
      <c r="AE591" s="336">
        <f t="shared" si="2445"/>
        <v>0</v>
      </c>
      <c r="AF591" s="275"/>
      <c r="AG591" s="275"/>
      <c r="AH591" s="368"/>
      <c r="AI591" s="356"/>
      <c r="AJ591" s="336">
        <f t="shared" si="2446"/>
        <v>0</v>
      </c>
      <c r="AK591" s="275"/>
      <c r="AL591" s="275"/>
      <c r="AM591" s="368"/>
      <c r="AN591" s="356"/>
      <c r="AO591" s="336">
        <f t="shared" si="2447"/>
        <v>0</v>
      </c>
      <c r="AP591" s="275"/>
      <c r="AQ591" s="356"/>
      <c r="AR591" s="356"/>
      <c r="AS591" s="357"/>
      <c r="AT591" s="358"/>
      <c r="AU591" s="363"/>
      <c r="AV591" s="384"/>
      <c r="AW591" s="275" t="s">
        <v>90</v>
      </c>
      <c r="AX591" s="275"/>
      <c r="AY591" s="159"/>
      <c r="AZ591" s="159"/>
      <c r="BA591" s="344"/>
      <c r="XAO591" s="314"/>
      <c r="XAP591" s="314"/>
      <c r="XAQ591" s="263"/>
      <c r="XAR591" s="312"/>
      <c r="XAS591" s="263"/>
      <c r="XAT591" s="314"/>
      <c r="XAU591" s="314"/>
      <c r="XAV591" s="314"/>
      <c r="XAW591" s="315"/>
      <c r="XAX591" s="314"/>
      <c r="XAY591" s="314"/>
      <c r="XAZ591" s="314"/>
      <c r="XBA591" s="314"/>
      <c r="XBB591" s="314"/>
      <c r="XBC591" s="314"/>
      <c r="XBD591" s="281"/>
      <c r="XBE591" s="316"/>
      <c r="XBF591" s="317"/>
      <c r="XBG591" s="314"/>
      <c r="XBH591" s="314"/>
      <c r="XBI591" s="314"/>
      <c r="XBJ591" s="314"/>
      <c r="XBK591" s="263"/>
      <c r="XBL591" s="312"/>
      <c r="XBM591" s="263"/>
      <c r="XBN591" s="314"/>
      <c r="XBO591" s="314"/>
      <c r="XBP591" s="314"/>
      <c r="XBQ591" s="315"/>
      <c r="XBR591" s="314"/>
      <c r="XBS591" s="314"/>
      <c r="XBT591" s="314"/>
      <c r="XBU591" s="314"/>
      <c r="XBV591" s="314"/>
      <c r="XBW591" s="281"/>
      <c r="XBX591" s="317"/>
      <c r="XBY591" s="314"/>
      <c r="XBZ591" s="314"/>
      <c r="XCA591" s="318"/>
      <c r="XCB591" s="312"/>
      <c r="XCC591" s="314"/>
      <c r="XCD591" s="314"/>
      <c r="XCE591" s="263"/>
      <c r="XCF591" s="312"/>
      <c r="XCG591" s="263"/>
      <c r="XCH591" s="314"/>
      <c r="XCI591" s="314"/>
      <c r="XCJ591" s="314"/>
      <c r="XCK591" s="315"/>
      <c r="XCL591" s="314"/>
      <c r="XCM591" s="314"/>
      <c r="XCN591" s="314"/>
      <c r="XCO591" s="314"/>
      <c r="XCP591" s="314"/>
      <c r="XCQ591" s="317"/>
      <c r="XCR591" s="314"/>
      <c r="XCS591" s="318"/>
      <c r="XCT591" s="286"/>
      <c r="XCW591" s="314"/>
      <c r="XCX591" s="314"/>
      <c r="XCY591" s="263"/>
      <c r="XCZ591" s="312"/>
      <c r="XDA591" s="263"/>
      <c r="XDB591" s="314"/>
      <c r="XDC591" s="314"/>
      <c r="XDD591" s="314"/>
      <c r="XDE591" s="315"/>
      <c r="XDF591" s="314"/>
      <c r="XDG591" s="314"/>
      <c r="XDH591" s="314"/>
      <c r="XDI591" s="314"/>
      <c r="XDJ591" s="314"/>
      <c r="XDK591" s="314"/>
      <c r="XDL591" s="286"/>
      <c r="XDQ591" s="314"/>
      <c r="XDR591" s="314"/>
      <c r="XDS591" s="263"/>
      <c r="XDT591" s="312"/>
      <c r="XDU591" s="263"/>
      <c r="XDV591" s="314"/>
      <c r="XDW591" s="314"/>
      <c r="XDX591" s="314"/>
      <c r="XDY591" s="315"/>
      <c r="XDZ591" s="314"/>
      <c r="XEA591" s="314"/>
      <c r="XEB591" s="314"/>
      <c r="XEC591" s="314"/>
      <c r="XED591" s="314"/>
      <c r="XEE591" s="286"/>
      <c r="XEK591" s="314"/>
      <c r="XEL591" s="314"/>
      <c r="XEM591" s="263"/>
      <c r="XEN591" s="312"/>
      <c r="XEO591" s="263"/>
      <c r="XEP591" s="314"/>
      <c r="XEQ591" s="314"/>
      <c r="XER591" s="314"/>
      <c r="XES591" s="315"/>
      <c r="XET591" s="314"/>
      <c r="XEU591" s="314"/>
      <c r="XEV591" s="314"/>
      <c r="XEW591" s="314"/>
      <c r="XEX591" s="314"/>
    </row>
    <row r="592" spans="1:53 16265:16378" ht="40.5" hidden="1" customHeight="1" x14ac:dyDescent="0.2">
      <c r="A592" s="362"/>
      <c r="B592" s="363"/>
      <c r="C592" s="356"/>
      <c r="D592" s="359"/>
      <c r="E592" s="356"/>
      <c r="F592" s="364"/>
      <c r="G592" s="275"/>
      <c r="H592" s="275"/>
      <c r="I592" s="162"/>
      <c r="J592" s="364"/>
      <c r="K592" s="363"/>
      <c r="L592" s="363"/>
      <c r="M592" s="363"/>
      <c r="N592" s="364"/>
      <c r="O592" s="365"/>
      <c r="P592" s="364"/>
      <c r="Q592" s="365"/>
      <c r="R592" s="365"/>
      <c r="S592" s="162"/>
      <c r="T592" s="334">
        <f t="shared" si="2443"/>
        <v>0</v>
      </c>
      <c r="U592" s="356"/>
      <c r="V592" s="356"/>
      <c r="W592" s="275"/>
      <c r="X592" s="364"/>
      <c r="Y592" s="368"/>
      <c r="Z592" s="335">
        <f t="shared" si="2444"/>
        <v>0</v>
      </c>
      <c r="AA592" s="275"/>
      <c r="AB592" s="275"/>
      <c r="AC592" s="368"/>
      <c r="AD592" s="356"/>
      <c r="AE592" s="336">
        <f t="shared" si="2445"/>
        <v>0</v>
      </c>
      <c r="AF592" s="275"/>
      <c r="AG592" s="275"/>
      <c r="AH592" s="368"/>
      <c r="AI592" s="356"/>
      <c r="AJ592" s="336">
        <f t="shared" si="2446"/>
        <v>0</v>
      </c>
      <c r="AK592" s="275"/>
      <c r="AL592" s="275"/>
      <c r="AM592" s="368"/>
      <c r="AN592" s="356"/>
      <c r="AO592" s="336">
        <f t="shared" si="2447"/>
        <v>0</v>
      </c>
      <c r="AP592" s="275"/>
      <c r="AQ592" s="356"/>
      <c r="AR592" s="356"/>
      <c r="AS592" s="357"/>
      <c r="AT592" s="358"/>
      <c r="AU592" s="363"/>
      <c r="AV592" s="384"/>
      <c r="AW592" s="275" t="s">
        <v>90</v>
      </c>
      <c r="AX592" s="275"/>
      <c r="AY592" s="159"/>
      <c r="AZ592" s="159"/>
      <c r="BA592" s="344"/>
      <c r="XAO592" s="314"/>
      <c r="XAP592" s="314"/>
      <c r="XAQ592" s="263"/>
      <c r="XAR592" s="312"/>
      <c r="XAS592" s="263"/>
      <c r="XAT592" s="314"/>
      <c r="XAU592" s="314"/>
      <c r="XAV592" s="314"/>
      <c r="XAW592" s="315"/>
      <c r="XAX592" s="314"/>
      <c r="XAY592" s="314"/>
      <c r="XAZ592" s="314"/>
      <c r="XBA592" s="314"/>
      <c r="XBB592" s="314"/>
      <c r="XBC592" s="314"/>
      <c r="XBD592" s="281"/>
      <c r="XBE592" s="316"/>
      <c r="XBF592" s="317"/>
      <c r="XBG592" s="314"/>
      <c r="XBH592" s="314"/>
      <c r="XBI592" s="314"/>
      <c r="XBJ592" s="314"/>
      <c r="XBK592" s="263"/>
      <c r="XBL592" s="312"/>
      <c r="XBM592" s="263"/>
      <c r="XBN592" s="314"/>
      <c r="XBO592" s="314"/>
      <c r="XBP592" s="314"/>
      <c r="XBQ592" s="315"/>
      <c r="XBR592" s="314"/>
      <c r="XBS592" s="314"/>
      <c r="XBT592" s="314"/>
      <c r="XBU592" s="314"/>
      <c r="XBV592" s="314"/>
      <c r="XBW592" s="281"/>
      <c r="XBX592" s="317"/>
      <c r="XBY592" s="314"/>
      <c r="XBZ592" s="314"/>
      <c r="XCA592" s="318"/>
      <c r="XCB592" s="312"/>
      <c r="XCC592" s="314"/>
      <c r="XCD592" s="314"/>
      <c r="XCE592" s="263"/>
      <c r="XCF592" s="312"/>
      <c r="XCG592" s="263"/>
      <c r="XCH592" s="314"/>
      <c r="XCI592" s="314"/>
      <c r="XCJ592" s="314"/>
      <c r="XCK592" s="315"/>
      <c r="XCL592" s="314"/>
      <c r="XCM592" s="314"/>
      <c r="XCN592" s="314"/>
      <c r="XCO592" s="314"/>
      <c r="XCP592" s="314"/>
      <c r="XCQ592" s="317"/>
      <c r="XCR592" s="314"/>
      <c r="XCS592" s="318"/>
      <c r="XCT592" s="286"/>
      <c r="XCW592" s="314"/>
      <c r="XCX592" s="314"/>
      <c r="XCY592" s="263"/>
      <c r="XCZ592" s="312"/>
      <c r="XDA592" s="263"/>
      <c r="XDB592" s="314"/>
      <c r="XDC592" s="314"/>
      <c r="XDD592" s="314"/>
      <c r="XDE592" s="315"/>
      <c r="XDF592" s="314"/>
      <c r="XDG592" s="314"/>
      <c r="XDH592" s="314"/>
      <c r="XDI592" s="314"/>
      <c r="XDJ592" s="314"/>
      <c r="XDK592" s="314"/>
      <c r="XDL592" s="286"/>
      <c r="XDQ592" s="314"/>
      <c r="XDR592" s="314"/>
      <c r="XDS592" s="263"/>
      <c r="XDT592" s="312"/>
      <c r="XDU592" s="263"/>
      <c r="XDV592" s="314"/>
      <c r="XDW592" s="314"/>
      <c r="XDX592" s="314"/>
      <c r="XDY592" s="315"/>
      <c r="XDZ592" s="314"/>
      <c r="XEA592" s="314"/>
      <c r="XEB592" s="314"/>
      <c r="XEC592" s="314"/>
      <c r="XED592" s="314"/>
      <c r="XEE592" s="286"/>
      <c r="XEK592" s="314"/>
      <c r="XEL592" s="314"/>
      <c r="XEM592" s="263"/>
      <c r="XEN592" s="312"/>
      <c r="XEO592" s="263"/>
      <c r="XEP592" s="314"/>
      <c r="XEQ592" s="314"/>
      <c r="XER592" s="314"/>
      <c r="XES592" s="315"/>
      <c r="XET592" s="314"/>
      <c r="XEU592" s="314"/>
      <c r="XEV592" s="314"/>
      <c r="XEW592" s="314"/>
      <c r="XEX592" s="314"/>
    </row>
    <row r="593" spans="1:53 16265:16378" ht="40.5" hidden="1" customHeight="1" x14ac:dyDescent="0.2">
      <c r="A593" s="362">
        <v>195</v>
      </c>
      <c r="B593" s="363" t="s">
        <v>556</v>
      </c>
      <c r="C593" s="356" t="str">
        <f t="shared" si="2307"/>
        <v>MARTHA LEONOR MARULANDA ANGEL</v>
      </c>
      <c r="D593" s="359" t="s">
        <v>168</v>
      </c>
      <c r="E593" s="356" t="str">
        <f>IF(D593=$D$740,$E$740,IF(D593=$D$741,$E$741,IF(D593=$D$742,$E$742,IF(D593=$D$743,$E$743,IF(D593=$D$744,$E$744,IF(D593=$D$745,$E$745,IF(D593=$D$746,$E$746,IF(D593=$D$747,$E$747,IF(D593=$D$748,$E$748,IF(D593=$D$749,$E$749,IF(D593=VICERRECTORÍA_ACADÉMICA_,$BF$740,IF(D593=_VICERRECTORÍA_INVESTIGACIONES_INNOVACIÓN_Y_EXTENSIÓN_,$BF$741,IF(D593=PLANEACIÓN_,$BF$742,IF(D593=VICERRECTORÍA_ADMINISTRATIVA_FINANCIERA_,$BF$743,IF(D593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3" s="364" t="s">
        <v>276</v>
      </c>
      <c r="G593" s="275" t="s">
        <v>271</v>
      </c>
      <c r="H593" s="275" t="s">
        <v>37</v>
      </c>
      <c r="I593" s="275" t="s">
        <v>2726</v>
      </c>
      <c r="J593" s="364" t="s">
        <v>108</v>
      </c>
      <c r="K593" s="364" t="s">
        <v>2727</v>
      </c>
      <c r="L593" s="364" t="s">
        <v>2728</v>
      </c>
      <c r="M593" s="364" t="s">
        <v>2729</v>
      </c>
      <c r="N593" s="364" t="s">
        <v>128</v>
      </c>
      <c r="O593" s="365">
        <f>IF(N593="ALTA",5,IF(N593="MEDIO ALTA",4,IF(N593="MEDIA",3,IF(N593="MEDIO BAJA",2,IF(N593="BAJA",1,0)))))</f>
        <v>1</v>
      </c>
      <c r="P593" s="364" t="s">
        <v>141</v>
      </c>
      <c r="Q593" s="365">
        <f>IF(P593="ALTO",5,IF(P593="MEDIO ALTO",4,IF(P593="MEDIO",3,IF(P593="MEDIO BAJO",2,IF(P593="BAJO",1,0)))))</f>
        <v>3</v>
      </c>
      <c r="R593" s="365">
        <f>Q593*O593</f>
        <v>3</v>
      </c>
      <c r="S593" s="162" t="s">
        <v>327</v>
      </c>
      <c r="T593" s="334">
        <f t="shared" si="2443"/>
        <v>1</v>
      </c>
      <c r="U593" s="356">
        <f t="shared" si="2412"/>
        <v>1</v>
      </c>
      <c r="V593" s="356">
        <f t="shared" ref="V593" si="2457">U593*0.6</f>
        <v>0.6</v>
      </c>
      <c r="W593" s="275" t="s">
        <v>2730</v>
      </c>
      <c r="X593" s="364">
        <f>IF(S593="No_existen",5*$X$10,Y593*$X$10)</f>
        <v>0.2</v>
      </c>
      <c r="Y593" s="368">
        <f t="shared" ref="Y593:Y605" si="2458">ROUND(AVERAGEIF(Z593:Z595,"&gt;0"),0)</f>
        <v>4</v>
      </c>
      <c r="Z593" s="335">
        <f t="shared" si="2444"/>
        <v>4</v>
      </c>
      <c r="AA593" s="275" t="s">
        <v>330</v>
      </c>
      <c r="AB593" s="275"/>
      <c r="AC593" s="368">
        <f t="shared" si="2288"/>
        <v>0.15</v>
      </c>
      <c r="AD593" s="356">
        <f t="shared" si="2435"/>
        <v>1</v>
      </c>
      <c r="AE593" s="336">
        <f t="shared" si="2445"/>
        <v>1</v>
      </c>
      <c r="AF593" s="275" t="s">
        <v>307</v>
      </c>
      <c r="AG593" s="275" t="s">
        <v>591</v>
      </c>
      <c r="AH593" s="368">
        <f t="shared" ref="AH593" si="2459">IF(S593="No_existen",5*$AH$10,AI593*$AH$10)</f>
        <v>0.1</v>
      </c>
      <c r="AI593" s="356">
        <f t="shared" ref="AI593" si="2460">ROUND(AVERAGEIF(AJ593:AJ595,"&gt;0"),0)</f>
        <v>1</v>
      </c>
      <c r="AJ593" s="336">
        <f t="shared" si="2446"/>
        <v>1</v>
      </c>
      <c r="AK593" s="275" t="s">
        <v>304</v>
      </c>
      <c r="AL593" s="275" t="s">
        <v>314</v>
      </c>
      <c r="AM593" s="368">
        <f t="shared" ref="AM593" si="2461">IF(S593="No_existen",5*$AM$10,AN593*$AM$10)</f>
        <v>0.1</v>
      </c>
      <c r="AN593" s="356">
        <f t="shared" ref="AN593" si="2462">ROUND(AVERAGEIF(AO593:AO595,"&gt;0"),0)</f>
        <v>1</v>
      </c>
      <c r="AO593" s="336">
        <f t="shared" si="2447"/>
        <v>1</v>
      </c>
      <c r="AP593" s="275" t="s">
        <v>592</v>
      </c>
      <c r="AQ593" s="356">
        <f t="shared" si="2355"/>
        <v>2</v>
      </c>
      <c r="AR593" s="356" t="str">
        <f t="shared" ref="AR593" si="2463">IF(AQ593&lt;1.5,"FUERTE",IF(AND(AQ593&gt;=1.5,AQ593&lt;2.5),"ACEPTABLE",IF(AQ593&gt;=5,"INEXISTENTE","DÉBIL")))</f>
        <v>ACEPTABLE</v>
      </c>
      <c r="AS593" s="357">
        <f t="shared" ref="AS593" si="2464">IF(R593=0,0,ROUND((R593*AQ593),0))</f>
        <v>6</v>
      </c>
      <c r="AT593" s="358" t="str">
        <f t="shared" ref="AT593" si="2465">IF(AS593&gt;=36,"GRAVE", IF(AS593&lt;=10, "LEVE", "MODERADO"))</f>
        <v>LEVE</v>
      </c>
      <c r="AU593" s="366" t="s">
        <v>2731</v>
      </c>
      <c r="AV593" s="366">
        <v>10</v>
      </c>
      <c r="AW593" s="275" t="s">
        <v>90</v>
      </c>
      <c r="AX593" s="275"/>
      <c r="AY593" s="159"/>
      <c r="AZ593" s="159"/>
      <c r="BA593" s="344"/>
      <c r="XAO593" s="314"/>
      <c r="XAP593" s="314"/>
      <c r="XAQ593" s="263"/>
      <c r="XAR593" s="312"/>
      <c r="XAS593" s="263"/>
      <c r="XAT593" s="314"/>
      <c r="XAU593" s="314"/>
      <c r="XAV593" s="314"/>
      <c r="XAW593" s="315"/>
      <c r="XAX593" s="314"/>
      <c r="XAY593" s="314"/>
      <c r="XAZ593" s="314"/>
      <c r="XBA593" s="314"/>
      <c r="XBB593" s="314"/>
      <c r="XBC593" s="314"/>
      <c r="XBD593" s="281"/>
      <c r="XBE593" s="316"/>
      <c r="XBF593" s="317"/>
      <c r="XBG593" s="314"/>
      <c r="XBH593" s="314"/>
      <c r="XBI593" s="314"/>
      <c r="XBJ593" s="314"/>
      <c r="XBK593" s="263"/>
      <c r="XBL593" s="312"/>
      <c r="XBM593" s="263"/>
      <c r="XBN593" s="314"/>
      <c r="XBO593" s="314"/>
      <c r="XBP593" s="314"/>
      <c r="XBQ593" s="315"/>
      <c r="XBR593" s="314"/>
      <c r="XBS593" s="314"/>
      <c r="XBT593" s="314"/>
      <c r="XBU593" s="314"/>
      <c r="XBV593" s="314"/>
      <c r="XBW593" s="281"/>
      <c r="XBX593" s="317"/>
      <c r="XBY593" s="314"/>
      <c r="XBZ593" s="314"/>
      <c r="XCA593" s="318"/>
      <c r="XCB593" s="312"/>
      <c r="XCC593" s="314"/>
      <c r="XCD593" s="314"/>
      <c r="XCE593" s="263"/>
      <c r="XCF593" s="312"/>
      <c r="XCG593" s="263"/>
      <c r="XCH593" s="314"/>
      <c r="XCI593" s="314"/>
      <c r="XCJ593" s="314"/>
      <c r="XCK593" s="315"/>
      <c r="XCL593" s="314"/>
      <c r="XCM593" s="314"/>
      <c r="XCN593" s="314"/>
      <c r="XCO593" s="314"/>
      <c r="XCP593" s="314"/>
      <c r="XCQ593" s="317"/>
      <c r="XCR593" s="314"/>
      <c r="XCS593" s="318"/>
      <c r="XCT593" s="286"/>
      <c r="XCW593" s="314"/>
      <c r="XCX593" s="314"/>
      <c r="XCY593" s="263"/>
      <c r="XCZ593" s="312"/>
      <c r="XDA593" s="263"/>
      <c r="XDB593" s="314"/>
      <c r="XDC593" s="314"/>
      <c r="XDD593" s="314"/>
      <c r="XDE593" s="315"/>
      <c r="XDF593" s="314"/>
      <c r="XDG593" s="314"/>
      <c r="XDH593" s="314"/>
      <c r="XDI593" s="314"/>
      <c r="XDJ593" s="314"/>
      <c r="XDK593" s="314"/>
      <c r="XDL593" s="286"/>
      <c r="XDQ593" s="314"/>
      <c r="XDR593" s="314"/>
      <c r="XDS593" s="263"/>
      <c r="XDT593" s="312"/>
      <c r="XDU593" s="263"/>
      <c r="XDV593" s="314"/>
      <c r="XDW593" s="314"/>
      <c r="XDX593" s="314"/>
      <c r="XDY593" s="315"/>
      <c r="XDZ593" s="314"/>
      <c r="XEA593" s="314"/>
      <c r="XEB593" s="314"/>
      <c r="XEC593" s="314"/>
      <c r="XED593" s="314"/>
      <c r="XEE593" s="286"/>
      <c r="XEK593" s="314"/>
      <c r="XEL593" s="314"/>
      <c r="XEM593" s="263"/>
      <c r="XEN593" s="312"/>
      <c r="XEO593" s="263"/>
      <c r="XEP593" s="314"/>
      <c r="XEQ593" s="314"/>
      <c r="XER593" s="314"/>
      <c r="XES593" s="315"/>
      <c r="XET593" s="314"/>
      <c r="XEU593" s="314"/>
      <c r="XEV593" s="314"/>
      <c r="XEW593" s="314"/>
      <c r="XEX593" s="314"/>
    </row>
    <row r="594" spans="1:53 16265:16378" ht="40.5" hidden="1" customHeight="1" x14ac:dyDescent="0.2">
      <c r="A594" s="362"/>
      <c r="B594" s="363"/>
      <c r="C594" s="356"/>
      <c r="D594" s="359"/>
      <c r="E594" s="356"/>
      <c r="F594" s="364"/>
      <c r="G594" s="275" t="s">
        <v>271</v>
      </c>
      <c r="H594" s="275" t="s">
        <v>36</v>
      </c>
      <c r="I594" s="275" t="s">
        <v>2732</v>
      </c>
      <c r="J594" s="364"/>
      <c r="K594" s="364"/>
      <c r="L594" s="364"/>
      <c r="M594" s="364"/>
      <c r="N594" s="364"/>
      <c r="O594" s="365"/>
      <c r="P594" s="364"/>
      <c r="Q594" s="365"/>
      <c r="R594" s="365"/>
      <c r="S594" s="162" t="s">
        <v>327</v>
      </c>
      <c r="T594" s="334">
        <f t="shared" si="2443"/>
        <v>1</v>
      </c>
      <c r="U594" s="356"/>
      <c r="V594" s="356"/>
      <c r="W594" s="275" t="s">
        <v>2733</v>
      </c>
      <c r="X594" s="364"/>
      <c r="Y594" s="368"/>
      <c r="Z594" s="335">
        <f t="shared" si="2444"/>
        <v>4</v>
      </c>
      <c r="AA594" s="275" t="s">
        <v>330</v>
      </c>
      <c r="AB594" s="275"/>
      <c r="AC594" s="368"/>
      <c r="AD594" s="356"/>
      <c r="AE594" s="336">
        <f t="shared" si="2445"/>
        <v>1</v>
      </c>
      <c r="AF594" s="275" t="s">
        <v>307</v>
      </c>
      <c r="AG594" s="275" t="s">
        <v>591</v>
      </c>
      <c r="AH594" s="368"/>
      <c r="AI594" s="356"/>
      <c r="AJ594" s="336">
        <f t="shared" si="2446"/>
        <v>1</v>
      </c>
      <c r="AK594" s="275" t="s">
        <v>304</v>
      </c>
      <c r="AL594" s="275" t="s">
        <v>315</v>
      </c>
      <c r="AM594" s="368"/>
      <c r="AN594" s="356"/>
      <c r="AO594" s="336">
        <f t="shared" si="2447"/>
        <v>1</v>
      </c>
      <c r="AP594" s="275" t="s">
        <v>592</v>
      </c>
      <c r="AQ594" s="356"/>
      <c r="AR594" s="356"/>
      <c r="AS594" s="357"/>
      <c r="AT594" s="358"/>
      <c r="AU594" s="366"/>
      <c r="AV594" s="366"/>
      <c r="AW594" s="275" t="s">
        <v>90</v>
      </c>
      <c r="AX594" s="275"/>
      <c r="AY594" s="159"/>
      <c r="AZ594" s="159"/>
      <c r="BA594" s="344"/>
      <c r="XAO594" s="314"/>
      <c r="XAP594" s="314"/>
      <c r="XAQ594" s="263"/>
      <c r="XAR594" s="312"/>
      <c r="XAS594" s="263"/>
      <c r="XAT594" s="314"/>
      <c r="XAU594" s="314"/>
      <c r="XAV594" s="314"/>
      <c r="XAW594" s="315"/>
      <c r="XAX594" s="314"/>
      <c r="XAY594" s="314"/>
      <c r="XAZ594" s="314"/>
      <c r="XBA594" s="314"/>
      <c r="XBB594" s="314"/>
      <c r="XBC594" s="314"/>
      <c r="XBD594" s="281"/>
      <c r="XBE594" s="316"/>
      <c r="XBF594" s="317"/>
      <c r="XBG594" s="314"/>
      <c r="XBH594" s="314"/>
      <c r="XBI594" s="314"/>
      <c r="XBJ594" s="314"/>
      <c r="XBK594" s="263"/>
      <c r="XBL594" s="312"/>
      <c r="XBM594" s="263"/>
      <c r="XBN594" s="314"/>
      <c r="XBO594" s="314"/>
      <c r="XBP594" s="314"/>
      <c r="XBQ594" s="315"/>
      <c r="XBR594" s="314"/>
      <c r="XBS594" s="314"/>
      <c r="XBT594" s="314"/>
      <c r="XBU594" s="314"/>
      <c r="XBV594" s="314"/>
      <c r="XBW594" s="281"/>
      <c r="XBX594" s="317"/>
      <c r="XBY594" s="314"/>
      <c r="XBZ594" s="314"/>
      <c r="XCA594" s="318"/>
      <c r="XCB594" s="312"/>
      <c r="XCC594" s="314"/>
      <c r="XCD594" s="314"/>
      <c r="XCE594" s="263"/>
      <c r="XCF594" s="312"/>
      <c r="XCG594" s="263"/>
      <c r="XCH594" s="314"/>
      <c r="XCI594" s="314"/>
      <c r="XCJ594" s="314"/>
      <c r="XCK594" s="315"/>
      <c r="XCL594" s="314"/>
      <c r="XCM594" s="314"/>
      <c r="XCN594" s="314"/>
      <c r="XCO594" s="314"/>
      <c r="XCP594" s="314"/>
      <c r="XCQ594" s="317"/>
      <c r="XCR594" s="314"/>
      <c r="XCS594" s="318"/>
      <c r="XCT594" s="286"/>
      <c r="XCW594" s="314"/>
      <c r="XCX594" s="314"/>
      <c r="XCY594" s="263"/>
      <c r="XCZ594" s="312"/>
      <c r="XDA594" s="263"/>
      <c r="XDB594" s="314"/>
      <c r="XDC594" s="314"/>
      <c r="XDD594" s="314"/>
      <c r="XDE594" s="315"/>
      <c r="XDF594" s="314"/>
      <c r="XDG594" s="314"/>
      <c r="XDH594" s="314"/>
      <c r="XDI594" s="314"/>
      <c r="XDJ594" s="314"/>
      <c r="XDK594" s="314"/>
      <c r="XDL594" s="286"/>
      <c r="XDQ594" s="314"/>
      <c r="XDR594" s="314"/>
      <c r="XDS594" s="263"/>
      <c r="XDT594" s="312"/>
      <c r="XDU594" s="263"/>
      <c r="XDV594" s="314"/>
      <c r="XDW594" s="314"/>
      <c r="XDX594" s="314"/>
      <c r="XDY594" s="315"/>
      <c r="XDZ594" s="314"/>
      <c r="XEA594" s="314"/>
      <c r="XEB594" s="314"/>
      <c r="XEC594" s="314"/>
      <c r="XED594" s="314"/>
      <c r="XEE594" s="286"/>
      <c r="XEK594" s="314"/>
      <c r="XEL594" s="314"/>
      <c r="XEM594" s="263"/>
      <c r="XEN594" s="312"/>
      <c r="XEO594" s="263"/>
      <c r="XEP594" s="314"/>
      <c r="XEQ594" s="314"/>
      <c r="XER594" s="314"/>
      <c r="XES594" s="315"/>
      <c r="XET594" s="314"/>
      <c r="XEU594" s="314"/>
      <c r="XEV594" s="314"/>
      <c r="XEW594" s="314"/>
      <c r="XEX594" s="314"/>
    </row>
    <row r="595" spans="1:53 16265:16378" ht="40.5" hidden="1" customHeight="1" x14ac:dyDescent="0.2">
      <c r="A595" s="362"/>
      <c r="B595" s="363"/>
      <c r="C595" s="356"/>
      <c r="D595" s="359"/>
      <c r="E595" s="356"/>
      <c r="F595" s="364"/>
      <c r="G595" s="275" t="s">
        <v>271</v>
      </c>
      <c r="H595" s="275" t="s">
        <v>35</v>
      </c>
      <c r="I595" s="275" t="s">
        <v>2734</v>
      </c>
      <c r="J595" s="364"/>
      <c r="K595" s="364"/>
      <c r="L595" s="364"/>
      <c r="M595" s="364"/>
      <c r="N595" s="364"/>
      <c r="O595" s="365"/>
      <c r="P595" s="364"/>
      <c r="Q595" s="365"/>
      <c r="R595" s="365"/>
      <c r="S595" s="162" t="s">
        <v>327</v>
      </c>
      <c r="T595" s="334">
        <f t="shared" si="2443"/>
        <v>1</v>
      </c>
      <c r="U595" s="356"/>
      <c r="V595" s="356"/>
      <c r="W595" s="275" t="s">
        <v>2735</v>
      </c>
      <c r="X595" s="364"/>
      <c r="Y595" s="368"/>
      <c r="Z595" s="335">
        <f t="shared" si="2444"/>
        <v>4</v>
      </c>
      <c r="AA595" s="275" t="s">
        <v>330</v>
      </c>
      <c r="AB595" s="275"/>
      <c r="AC595" s="368"/>
      <c r="AD595" s="356"/>
      <c r="AE595" s="336">
        <f t="shared" si="2445"/>
        <v>1</v>
      </c>
      <c r="AF595" s="275" t="s">
        <v>307</v>
      </c>
      <c r="AG595" s="275" t="s">
        <v>591</v>
      </c>
      <c r="AH595" s="368"/>
      <c r="AI595" s="356"/>
      <c r="AJ595" s="336">
        <f t="shared" si="2446"/>
        <v>1</v>
      </c>
      <c r="AK595" s="275" t="s">
        <v>304</v>
      </c>
      <c r="AL595" s="275" t="s">
        <v>313</v>
      </c>
      <c r="AM595" s="368"/>
      <c r="AN595" s="356"/>
      <c r="AO595" s="336">
        <f t="shared" si="2447"/>
        <v>1</v>
      </c>
      <c r="AP595" s="275" t="s">
        <v>592</v>
      </c>
      <c r="AQ595" s="356"/>
      <c r="AR595" s="356"/>
      <c r="AS595" s="357"/>
      <c r="AT595" s="358"/>
      <c r="AU595" s="366"/>
      <c r="AV595" s="366"/>
      <c r="AW595" s="275" t="s">
        <v>90</v>
      </c>
      <c r="AX595" s="275"/>
      <c r="AY595" s="159"/>
      <c r="AZ595" s="159"/>
      <c r="BA595" s="344"/>
      <c r="XAO595" s="314"/>
      <c r="XAP595" s="314"/>
      <c r="XAQ595" s="263"/>
      <c r="XAR595" s="312"/>
      <c r="XAS595" s="263"/>
      <c r="XAT595" s="314"/>
      <c r="XAU595" s="314"/>
      <c r="XAV595" s="314"/>
      <c r="XAW595" s="315"/>
      <c r="XAX595" s="314"/>
      <c r="XAY595" s="314"/>
      <c r="XAZ595" s="314"/>
      <c r="XBA595" s="314"/>
      <c r="XBB595" s="314"/>
      <c r="XBC595" s="314"/>
      <c r="XBD595" s="281"/>
      <c r="XBE595" s="316"/>
      <c r="XBF595" s="317"/>
      <c r="XBG595" s="314"/>
      <c r="XBH595" s="314"/>
      <c r="XBI595" s="314"/>
      <c r="XBJ595" s="314"/>
      <c r="XBK595" s="263"/>
      <c r="XBL595" s="312"/>
      <c r="XBM595" s="263"/>
      <c r="XBN595" s="314"/>
      <c r="XBO595" s="314"/>
      <c r="XBP595" s="314"/>
      <c r="XBQ595" s="315"/>
      <c r="XBR595" s="314"/>
      <c r="XBS595" s="314"/>
      <c r="XBT595" s="314"/>
      <c r="XBU595" s="314"/>
      <c r="XBV595" s="314"/>
      <c r="XBW595" s="281"/>
      <c r="XBX595" s="317"/>
      <c r="XBY595" s="314"/>
      <c r="XBZ595" s="314"/>
      <c r="XCA595" s="318"/>
      <c r="XCB595" s="312"/>
      <c r="XCC595" s="314"/>
      <c r="XCD595" s="314"/>
      <c r="XCE595" s="263"/>
      <c r="XCF595" s="312"/>
      <c r="XCG595" s="263"/>
      <c r="XCH595" s="314"/>
      <c r="XCI595" s="314"/>
      <c r="XCJ595" s="314"/>
      <c r="XCK595" s="315"/>
      <c r="XCL595" s="314"/>
      <c r="XCM595" s="314"/>
      <c r="XCN595" s="314"/>
      <c r="XCO595" s="314"/>
      <c r="XCP595" s="314"/>
      <c r="XCQ595" s="317"/>
      <c r="XCR595" s="314"/>
      <c r="XCS595" s="318"/>
      <c r="XCT595" s="286"/>
      <c r="XCW595" s="314"/>
      <c r="XCX595" s="314"/>
      <c r="XCY595" s="263"/>
      <c r="XCZ595" s="312"/>
      <c r="XDA595" s="263"/>
      <c r="XDB595" s="314"/>
      <c r="XDC595" s="314"/>
      <c r="XDD595" s="314"/>
      <c r="XDE595" s="315"/>
      <c r="XDF595" s="314"/>
      <c r="XDG595" s="314"/>
      <c r="XDH595" s="314"/>
      <c r="XDI595" s="314"/>
      <c r="XDJ595" s="314"/>
      <c r="XDK595" s="314"/>
      <c r="XDL595" s="286"/>
      <c r="XDQ595" s="314"/>
      <c r="XDR595" s="314"/>
      <c r="XDS595" s="263"/>
      <c r="XDT595" s="312"/>
      <c r="XDU595" s="263"/>
      <c r="XDV595" s="314"/>
      <c r="XDW595" s="314"/>
      <c r="XDX595" s="314"/>
      <c r="XDY595" s="315"/>
      <c r="XDZ595" s="314"/>
      <c r="XEA595" s="314"/>
      <c r="XEB595" s="314"/>
      <c r="XEC595" s="314"/>
      <c r="XED595" s="314"/>
      <c r="XEE595" s="286"/>
      <c r="XEK595" s="314"/>
      <c r="XEL595" s="314"/>
      <c r="XEM595" s="263"/>
      <c r="XEN595" s="312"/>
      <c r="XEO595" s="263"/>
      <c r="XEP595" s="314"/>
      <c r="XEQ595" s="314"/>
      <c r="XER595" s="314"/>
      <c r="XES595" s="315"/>
      <c r="XET595" s="314"/>
      <c r="XEU595" s="314"/>
      <c r="XEV595" s="314"/>
      <c r="XEW595" s="314"/>
      <c r="XEX595" s="314"/>
    </row>
    <row r="596" spans="1:53 16265:16378" ht="40.5" hidden="1" customHeight="1" x14ac:dyDescent="0.2">
      <c r="A596" s="362">
        <v>196</v>
      </c>
      <c r="B596" s="363" t="s">
        <v>556</v>
      </c>
      <c r="C596" s="356" t="str">
        <f t="shared" si="2307"/>
        <v>MARTHA LEONOR MARULANDA ANGEL</v>
      </c>
      <c r="D596" s="359" t="s">
        <v>168</v>
      </c>
      <c r="E596" s="356" t="str">
        <f>IF(D596=$D$740,$E$740,IF(D596=$D$741,$E$741,IF(D596=$D$742,$E$742,IF(D596=$D$743,$E$743,IF(D596=$D$744,$E$744,IF(D596=$D$745,$E$745,IF(D596=$D$746,$E$746,IF(D596=$D$747,$E$747,IF(D596=$D$748,$E$748,IF(D596=$D$749,$E$749,IF(D596=VICERRECTORÍA_ACADÉMICA_,$BF$740,IF(D596=_VICERRECTORÍA_INVESTIGACIONES_INNOVACIÓN_Y_EXTENSIÓN_,$BF$741,IF(D596=PLANEACIÓN_,$BF$742,IF(D596=VICERRECTORÍA_ADMINISTRATIVA_FINANCIERA_,$BF$743,IF(D596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6" s="364" t="s">
        <v>276</v>
      </c>
      <c r="G596" s="275" t="s">
        <v>271</v>
      </c>
      <c r="H596" s="275" t="s">
        <v>36</v>
      </c>
      <c r="I596" s="163" t="s">
        <v>2736</v>
      </c>
      <c r="J596" s="364" t="s">
        <v>108</v>
      </c>
      <c r="K596" s="363" t="s">
        <v>2737</v>
      </c>
      <c r="L596" s="363" t="s">
        <v>2738</v>
      </c>
      <c r="M596" s="363" t="s">
        <v>2739</v>
      </c>
      <c r="N596" s="364" t="s">
        <v>105</v>
      </c>
      <c r="O596" s="365">
        <f t="shared" ref="O596" si="2466">IF(N596="ALTA",5,IF(N596="MEDIO ALTA",4,IF(N596="MEDIA",3,IF(N596="MEDIO BAJA",2,IF(N596="BAJA",1,0)))))</f>
        <v>3</v>
      </c>
      <c r="P596" s="364" t="s">
        <v>140</v>
      </c>
      <c r="Q596" s="365">
        <f t="shared" ref="Q596" si="2467">IF(P596="ALTO",5,IF(P596="MEDIO ALTO",4,IF(P596="MEDIO",3,IF(P596="MEDIO BAJO",2,IF(P596="BAJO",1,0)))))</f>
        <v>5</v>
      </c>
      <c r="R596" s="365">
        <f>Q596*O596</f>
        <v>15</v>
      </c>
      <c r="S596" s="162" t="s">
        <v>327</v>
      </c>
      <c r="T596" s="334">
        <f t="shared" si="2443"/>
        <v>1</v>
      </c>
      <c r="U596" s="356">
        <f t="shared" si="2412"/>
        <v>1</v>
      </c>
      <c r="V596" s="356">
        <f t="shared" ref="V596" si="2468">U596*0.6</f>
        <v>0.6</v>
      </c>
      <c r="W596" s="275" t="s">
        <v>2740</v>
      </c>
      <c r="X596" s="364">
        <f>IF(S596="No_existen",5*$X$10,Y596*$X$10)</f>
        <v>0.2</v>
      </c>
      <c r="Y596" s="368">
        <f t="shared" si="2458"/>
        <v>4</v>
      </c>
      <c r="Z596" s="335">
        <f t="shared" si="2444"/>
        <v>4</v>
      </c>
      <c r="AA596" s="275" t="s">
        <v>330</v>
      </c>
      <c r="AB596" s="275"/>
      <c r="AC596" s="368">
        <f t="shared" ref="AC596:AC605" si="2469">IF(S596="No_existen",5*$AC$10,AD596*$AC$10)</f>
        <v>0.15</v>
      </c>
      <c r="AD596" s="356">
        <f t="shared" si="2435"/>
        <v>1</v>
      </c>
      <c r="AE596" s="336">
        <f t="shared" si="2445"/>
        <v>1</v>
      </c>
      <c r="AF596" s="275" t="s">
        <v>307</v>
      </c>
      <c r="AG596" s="275" t="s">
        <v>591</v>
      </c>
      <c r="AH596" s="368">
        <f t="shared" ref="AH596" si="2470">IF(S596="No_existen",5*$AH$10,AI596*$AH$10)</f>
        <v>0.1</v>
      </c>
      <c r="AI596" s="356">
        <f t="shared" ref="AI596" si="2471">ROUND(AVERAGEIF(AJ596:AJ598,"&gt;0"),0)</f>
        <v>1</v>
      </c>
      <c r="AJ596" s="336">
        <f t="shared" si="2446"/>
        <v>1</v>
      </c>
      <c r="AK596" s="275" t="s">
        <v>304</v>
      </c>
      <c r="AL596" s="275" t="s">
        <v>315</v>
      </c>
      <c r="AM596" s="368">
        <f t="shared" ref="AM596" si="2472">IF(S596="No_existen",5*$AM$10,AN596*$AM$10)</f>
        <v>0.1</v>
      </c>
      <c r="AN596" s="356">
        <f t="shared" ref="AN596" si="2473">ROUND(AVERAGEIF(AO596:AO598,"&gt;0"),0)</f>
        <v>1</v>
      </c>
      <c r="AO596" s="336">
        <f t="shared" si="2447"/>
        <v>1</v>
      </c>
      <c r="AP596" s="275" t="s">
        <v>592</v>
      </c>
      <c r="AQ596" s="356">
        <f t="shared" si="2355"/>
        <v>2</v>
      </c>
      <c r="AR596" s="356" t="str">
        <f t="shared" ref="AR596" si="2474">IF(AQ596&lt;1.5,"FUERTE",IF(AND(AQ596&gt;=1.5,AQ596&lt;2.5),"ACEPTABLE",IF(AQ596&gt;=5,"INEXISTENTE","DÉBIL")))</f>
        <v>ACEPTABLE</v>
      </c>
      <c r="AS596" s="357">
        <f t="shared" ref="AS596" si="2475">IF(R596=0,0,ROUND((R596*AQ596),0))</f>
        <v>30</v>
      </c>
      <c r="AT596" s="358" t="str">
        <f t="shared" ref="AT596" si="2476">IF(AS596&gt;=36,"GRAVE", IF(AS596&lt;=10, "LEVE", "MODERADO"))</f>
        <v>MODERADO</v>
      </c>
      <c r="AU596" s="366" t="s">
        <v>2741</v>
      </c>
      <c r="AV596" s="366" t="s">
        <v>2742</v>
      </c>
      <c r="AW596" s="275" t="s">
        <v>91</v>
      </c>
      <c r="AX596" s="275" t="s">
        <v>2743</v>
      </c>
      <c r="AY596" s="159">
        <v>45230</v>
      </c>
      <c r="AZ596" s="159"/>
      <c r="BA596" s="344"/>
      <c r="XAO596" s="314"/>
      <c r="XAP596" s="314"/>
      <c r="XAQ596" s="263"/>
      <c r="XAR596" s="312"/>
      <c r="XAS596" s="263"/>
      <c r="XAT596" s="314"/>
      <c r="XAU596" s="314"/>
      <c r="XAV596" s="314"/>
      <c r="XAW596" s="315"/>
      <c r="XAX596" s="314"/>
      <c r="XAY596" s="314"/>
      <c r="XAZ596" s="314"/>
      <c r="XBA596" s="314"/>
      <c r="XBB596" s="314"/>
      <c r="XBC596" s="314"/>
      <c r="XBD596" s="281"/>
      <c r="XBE596" s="316"/>
      <c r="XBF596" s="317"/>
      <c r="XBG596" s="314"/>
      <c r="XBH596" s="314"/>
      <c r="XBI596" s="314"/>
      <c r="XBJ596" s="314"/>
      <c r="XBK596" s="263"/>
      <c r="XBL596" s="312"/>
      <c r="XBM596" s="263"/>
      <c r="XBN596" s="314"/>
      <c r="XBO596" s="314"/>
      <c r="XBP596" s="314"/>
      <c r="XBQ596" s="315"/>
      <c r="XBR596" s="314"/>
      <c r="XBS596" s="314"/>
      <c r="XBT596" s="314"/>
      <c r="XBU596" s="314"/>
      <c r="XBV596" s="314"/>
      <c r="XBW596" s="281"/>
      <c r="XBX596" s="317"/>
      <c r="XBY596" s="314"/>
      <c r="XBZ596" s="314"/>
      <c r="XCA596" s="318"/>
      <c r="XCB596" s="312"/>
      <c r="XCC596" s="314"/>
      <c r="XCD596" s="314"/>
      <c r="XCE596" s="263"/>
      <c r="XCF596" s="312"/>
      <c r="XCG596" s="263"/>
      <c r="XCH596" s="314"/>
      <c r="XCI596" s="314"/>
      <c r="XCJ596" s="314"/>
      <c r="XCK596" s="315"/>
      <c r="XCL596" s="314"/>
      <c r="XCM596" s="314"/>
      <c r="XCN596" s="314"/>
      <c r="XCO596" s="314"/>
      <c r="XCP596" s="314"/>
      <c r="XCQ596" s="317"/>
      <c r="XCR596" s="314"/>
      <c r="XCS596" s="318"/>
      <c r="XCT596" s="286"/>
      <c r="XCW596" s="314"/>
      <c r="XCX596" s="314"/>
      <c r="XCY596" s="263"/>
      <c r="XCZ596" s="312"/>
      <c r="XDA596" s="263"/>
      <c r="XDB596" s="314"/>
      <c r="XDC596" s="314"/>
      <c r="XDD596" s="314"/>
      <c r="XDE596" s="315"/>
      <c r="XDF596" s="314"/>
      <c r="XDG596" s="314"/>
      <c r="XDH596" s="314"/>
      <c r="XDI596" s="314"/>
      <c r="XDJ596" s="314"/>
      <c r="XDK596" s="314"/>
      <c r="XDL596" s="286"/>
      <c r="XDQ596" s="314"/>
      <c r="XDR596" s="314"/>
      <c r="XDS596" s="263"/>
      <c r="XDT596" s="312"/>
      <c r="XDU596" s="263"/>
      <c r="XDV596" s="314"/>
      <c r="XDW596" s="314"/>
      <c r="XDX596" s="314"/>
      <c r="XDY596" s="315"/>
      <c r="XDZ596" s="314"/>
      <c r="XEA596" s="314"/>
      <c r="XEB596" s="314"/>
      <c r="XEC596" s="314"/>
      <c r="XED596" s="314"/>
      <c r="XEE596" s="286"/>
      <c r="XEK596" s="314"/>
      <c r="XEL596" s="314"/>
      <c r="XEM596" s="263"/>
      <c r="XEN596" s="312"/>
      <c r="XEO596" s="263"/>
      <c r="XEP596" s="314"/>
      <c r="XEQ596" s="314"/>
      <c r="XER596" s="314"/>
      <c r="XES596" s="315"/>
      <c r="XET596" s="314"/>
      <c r="XEU596" s="314"/>
      <c r="XEV596" s="314"/>
      <c r="XEW596" s="314"/>
      <c r="XEX596" s="314"/>
    </row>
    <row r="597" spans="1:53 16265:16378" ht="40.5" hidden="1" customHeight="1" x14ac:dyDescent="0.2">
      <c r="A597" s="362"/>
      <c r="B597" s="363"/>
      <c r="C597" s="356"/>
      <c r="D597" s="359"/>
      <c r="E597" s="356"/>
      <c r="F597" s="364"/>
      <c r="G597" s="275" t="s">
        <v>272</v>
      </c>
      <c r="H597" s="275" t="s">
        <v>273</v>
      </c>
      <c r="I597" s="163" t="s">
        <v>2744</v>
      </c>
      <c r="J597" s="364"/>
      <c r="K597" s="363"/>
      <c r="L597" s="363"/>
      <c r="M597" s="363"/>
      <c r="N597" s="364"/>
      <c r="O597" s="365"/>
      <c r="P597" s="364"/>
      <c r="Q597" s="365"/>
      <c r="R597" s="365"/>
      <c r="S597" s="162"/>
      <c r="T597" s="334">
        <f t="shared" si="2443"/>
        <v>0</v>
      </c>
      <c r="U597" s="356"/>
      <c r="V597" s="356"/>
      <c r="W597" s="275"/>
      <c r="X597" s="364"/>
      <c r="Y597" s="368"/>
      <c r="Z597" s="335">
        <f t="shared" si="2444"/>
        <v>0</v>
      </c>
      <c r="AA597" s="275"/>
      <c r="AB597" s="275"/>
      <c r="AC597" s="368"/>
      <c r="AD597" s="356"/>
      <c r="AE597" s="336">
        <f t="shared" si="2445"/>
        <v>0</v>
      </c>
      <c r="AF597" s="275"/>
      <c r="AG597" s="275"/>
      <c r="AH597" s="368"/>
      <c r="AI597" s="356"/>
      <c r="AJ597" s="336">
        <f t="shared" si="2446"/>
        <v>0</v>
      </c>
      <c r="AK597" s="275"/>
      <c r="AL597" s="275"/>
      <c r="AM597" s="368"/>
      <c r="AN597" s="356"/>
      <c r="AO597" s="336">
        <f t="shared" si="2447"/>
        <v>0</v>
      </c>
      <c r="AP597" s="275"/>
      <c r="AQ597" s="356"/>
      <c r="AR597" s="356"/>
      <c r="AS597" s="357"/>
      <c r="AT597" s="358"/>
      <c r="AU597" s="366"/>
      <c r="AV597" s="366"/>
      <c r="AW597" s="275" t="s">
        <v>91</v>
      </c>
      <c r="AX597" s="275" t="s">
        <v>2745</v>
      </c>
      <c r="AY597" s="159">
        <v>45291</v>
      </c>
      <c r="AZ597" s="159"/>
      <c r="BA597" s="344"/>
      <c r="XAO597" s="314"/>
      <c r="XAP597" s="314"/>
      <c r="XAQ597" s="263"/>
      <c r="XAR597" s="312"/>
      <c r="XAS597" s="263"/>
      <c r="XAT597" s="314"/>
      <c r="XAU597" s="314"/>
      <c r="XAV597" s="314"/>
      <c r="XAW597" s="315"/>
      <c r="XAX597" s="314"/>
      <c r="XAY597" s="314"/>
      <c r="XAZ597" s="314"/>
      <c r="XBA597" s="314"/>
      <c r="XBB597" s="314"/>
      <c r="XBC597" s="314"/>
      <c r="XBD597" s="281"/>
      <c r="XBE597" s="316"/>
      <c r="XBF597" s="317"/>
      <c r="XBG597" s="314"/>
      <c r="XBH597" s="314"/>
      <c r="XBI597" s="314"/>
      <c r="XBJ597" s="314"/>
      <c r="XBK597" s="263"/>
      <c r="XBL597" s="312"/>
      <c r="XBM597" s="263"/>
      <c r="XBN597" s="314"/>
      <c r="XBO597" s="314"/>
      <c r="XBP597" s="314"/>
      <c r="XBQ597" s="315"/>
      <c r="XBR597" s="314"/>
      <c r="XBS597" s="314"/>
      <c r="XBT597" s="314"/>
      <c r="XBU597" s="314"/>
      <c r="XBV597" s="314"/>
      <c r="XBW597" s="281"/>
      <c r="XBX597" s="317"/>
      <c r="XBY597" s="314"/>
      <c r="XBZ597" s="314"/>
      <c r="XCA597" s="318"/>
      <c r="XCB597" s="312"/>
      <c r="XCC597" s="314"/>
      <c r="XCD597" s="314"/>
      <c r="XCE597" s="263"/>
      <c r="XCF597" s="312"/>
      <c r="XCG597" s="263"/>
      <c r="XCH597" s="314"/>
      <c r="XCI597" s="314"/>
      <c r="XCJ597" s="314"/>
      <c r="XCK597" s="315"/>
      <c r="XCL597" s="314"/>
      <c r="XCM597" s="314"/>
      <c r="XCN597" s="314"/>
      <c r="XCO597" s="314"/>
      <c r="XCP597" s="314"/>
      <c r="XCQ597" s="317"/>
      <c r="XCR597" s="314"/>
      <c r="XCS597" s="318"/>
      <c r="XCT597" s="286"/>
      <c r="XCW597" s="314"/>
      <c r="XCX597" s="314"/>
      <c r="XCY597" s="263"/>
      <c r="XCZ597" s="312"/>
      <c r="XDA597" s="263"/>
      <c r="XDB597" s="314"/>
      <c r="XDC597" s="314"/>
      <c r="XDD597" s="314"/>
      <c r="XDE597" s="315"/>
      <c r="XDF597" s="314"/>
      <c r="XDG597" s="314"/>
      <c r="XDH597" s="314"/>
      <c r="XDI597" s="314"/>
      <c r="XDJ597" s="314"/>
      <c r="XDK597" s="314"/>
      <c r="XDL597" s="286"/>
      <c r="XDQ597" s="314"/>
      <c r="XDR597" s="314"/>
      <c r="XDS597" s="263"/>
      <c r="XDT597" s="312"/>
      <c r="XDU597" s="263"/>
      <c r="XDV597" s="314"/>
      <c r="XDW597" s="314"/>
      <c r="XDX597" s="314"/>
      <c r="XDY597" s="315"/>
      <c r="XDZ597" s="314"/>
      <c r="XEA597" s="314"/>
      <c r="XEB597" s="314"/>
      <c r="XEC597" s="314"/>
      <c r="XED597" s="314"/>
      <c r="XEE597" s="286"/>
      <c r="XEK597" s="314"/>
      <c r="XEL597" s="314"/>
      <c r="XEM597" s="263"/>
      <c r="XEN597" s="312"/>
      <c r="XEO597" s="263"/>
      <c r="XEP597" s="314"/>
      <c r="XEQ597" s="314"/>
      <c r="XER597" s="314"/>
      <c r="XES597" s="315"/>
      <c r="XET597" s="314"/>
      <c r="XEU597" s="314"/>
      <c r="XEV597" s="314"/>
      <c r="XEW597" s="314"/>
      <c r="XEX597" s="314"/>
    </row>
    <row r="598" spans="1:53 16265:16378" ht="40.5" hidden="1" customHeight="1" x14ac:dyDescent="0.2">
      <c r="A598" s="362"/>
      <c r="B598" s="363"/>
      <c r="C598" s="356"/>
      <c r="D598" s="359"/>
      <c r="E598" s="356"/>
      <c r="F598" s="364"/>
      <c r="G598" s="275"/>
      <c r="H598" s="275"/>
      <c r="I598" s="161"/>
      <c r="J598" s="364"/>
      <c r="K598" s="363"/>
      <c r="L598" s="363"/>
      <c r="M598" s="363"/>
      <c r="N598" s="364"/>
      <c r="O598" s="365"/>
      <c r="P598" s="364"/>
      <c r="Q598" s="365"/>
      <c r="R598" s="365"/>
      <c r="S598" s="162"/>
      <c r="T598" s="334">
        <f t="shared" si="2443"/>
        <v>0</v>
      </c>
      <c r="U598" s="356"/>
      <c r="V598" s="356"/>
      <c r="W598" s="275"/>
      <c r="X598" s="364"/>
      <c r="Y598" s="368"/>
      <c r="Z598" s="335">
        <f t="shared" si="2444"/>
        <v>0</v>
      </c>
      <c r="AA598" s="275"/>
      <c r="AB598" s="275"/>
      <c r="AC598" s="368"/>
      <c r="AD598" s="356"/>
      <c r="AE598" s="336">
        <f t="shared" si="2445"/>
        <v>0</v>
      </c>
      <c r="AF598" s="275"/>
      <c r="AG598" s="275"/>
      <c r="AH598" s="368"/>
      <c r="AI598" s="356"/>
      <c r="AJ598" s="336">
        <f t="shared" si="2446"/>
        <v>0</v>
      </c>
      <c r="AK598" s="275"/>
      <c r="AL598" s="275"/>
      <c r="AM598" s="368"/>
      <c r="AN598" s="356"/>
      <c r="AO598" s="336">
        <f t="shared" si="2447"/>
        <v>0</v>
      </c>
      <c r="AP598" s="275"/>
      <c r="AQ598" s="356"/>
      <c r="AR598" s="356"/>
      <c r="AS598" s="357"/>
      <c r="AT598" s="358"/>
      <c r="AU598" s="366"/>
      <c r="AV598" s="366"/>
      <c r="AW598" s="275"/>
      <c r="AX598" s="275"/>
      <c r="AY598" s="159"/>
      <c r="AZ598" s="159"/>
      <c r="BA598" s="344"/>
      <c r="XAO598" s="314"/>
      <c r="XAP598" s="314"/>
      <c r="XAQ598" s="263"/>
      <c r="XAR598" s="312"/>
      <c r="XAS598" s="263"/>
      <c r="XAT598" s="314"/>
      <c r="XAU598" s="314"/>
      <c r="XAV598" s="314"/>
      <c r="XAW598" s="315"/>
      <c r="XAX598" s="314"/>
      <c r="XAY598" s="314"/>
      <c r="XAZ598" s="314"/>
      <c r="XBA598" s="314"/>
      <c r="XBB598" s="314"/>
      <c r="XBC598" s="314"/>
      <c r="XBD598" s="281"/>
      <c r="XBE598" s="316"/>
      <c r="XBF598" s="317"/>
      <c r="XBG598" s="314"/>
      <c r="XBH598" s="314"/>
      <c r="XBI598" s="314"/>
      <c r="XBJ598" s="314"/>
      <c r="XBK598" s="263"/>
      <c r="XBL598" s="312"/>
      <c r="XBM598" s="263"/>
      <c r="XBN598" s="314"/>
      <c r="XBO598" s="314"/>
      <c r="XBP598" s="314"/>
      <c r="XBQ598" s="315"/>
      <c r="XBR598" s="314"/>
      <c r="XBS598" s="314"/>
      <c r="XBT598" s="314"/>
      <c r="XBU598" s="314"/>
      <c r="XBV598" s="314"/>
      <c r="XBW598" s="281"/>
      <c r="XBX598" s="317"/>
      <c r="XBY598" s="314"/>
      <c r="XBZ598" s="314"/>
      <c r="XCA598" s="318"/>
      <c r="XCB598" s="312"/>
      <c r="XCC598" s="314"/>
      <c r="XCD598" s="314"/>
      <c r="XCE598" s="263"/>
      <c r="XCF598" s="312"/>
      <c r="XCG598" s="263"/>
      <c r="XCH598" s="314"/>
      <c r="XCI598" s="314"/>
      <c r="XCJ598" s="314"/>
      <c r="XCK598" s="315"/>
      <c r="XCL598" s="314"/>
      <c r="XCM598" s="314"/>
      <c r="XCN598" s="314"/>
      <c r="XCO598" s="314"/>
      <c r="XCP598" s="314"/>
      <c r="XCQ598" s="317"/>
      <c r="XCR598" s="314"/>
      <c r="XCS598" s="318"/>
      <c r="XCT598" s="286"/>
      <c r="XCW598" s="314"/>
      <c r="XCX598" s="314"/>
      <c r="XCY598" s="263"/>
      <c r="XCZ598" s="312"/>
      <c r="XDA598" s="263"/>
      <c r="XDB598" s="314"/>
      <c r="XDC598" s="314"/>
      <c r="XDD598" s="314"/>
      <c r="XDE598" s="315"/>
      <c r="XDF598" s="314"/>
      <c r="XDG598" s="314"/>
      <c r="XDH598" s="314"/>
      <c r="XDI598" s="314"/>
      <c r="XDJ598" s="314"/>
      <c r="XDK598" s="314"/>
      <c r="XDL598" s="286"/>
      <c r="XDQ598" s="314"/>
      <c r="XDR598" s="314"/>
      <c r="XDS598" s="263"/>
      <c r="XDT598" s="312"/>
      <c r="XDU598" s="263"/>
      <c r="XDV598" s="314"/>
      <c r="XDW598" s="314"/>
      <c r="XDX598" s="314"/>
      <c r="XDY598" s="315"/>
      <c r="XDZ598" s="314"/>
      <c r="XEA598" s="314"/>
      <c r="XEB598" s="314"/>
      <c r="XEC598" s="314"/>
      <c r="XED598" s="314"/>
      <c r="XEE598" s="286"/>
      <c r="XEK598" s="314"/>
      <c r="XEL598" s="314"/>
      <c r="XEM598" s="263"/>
      <c r="XEN598" s="312"/>
      <c r="XEO598" s="263"/>
      <c r="XEP598" s="314"/>
      <c r="XEQ598" s="314"/>
      <c r="XER598" s="314"/>
      <c r="XES598" s="315"/>
      <c r="XET598" s="314"/>
      <c r="XEU598" s="314"/>
      <c r="XEV598" s="314"/>
      <c r="XEW598" s="314"/>
      <c r="XEX598" s="314"/>
    </row>
    <row r="599" spans="1:53 16265:16378" ht="40.5" hidden="1" customHeight="1" x14ac:dyDescent="0.2">
      <c r="A599" s="362">
        <v>197</v>
      </c>
      <c r="B599" s="364" t="s">
        <v>463</v>
      </c>
      <c r="C599" s="356" t="str">
        <f t="shared" si="2307"/>
        <v>YETSIKA NATALIA VILLA MONTES</v>
      </c>
      <c r="D599" s="359" t="s">
        <v>154</v>
      </c>
      <c r="E599" s="356" t="str">
        <f>IF(D599=$D$740,$E$740,IF(D599=$D$741,$E$741,IF(D599=$D$742,$E$742,IF(D599=$D$743,$E$743,IF(D599=$D$744,$E$744,IF(D599=$D$745,$E$745,IF(D599=$D$746,$E$746,IF(D599=$D$747,$E$747,IF(D599=$D$748,$E$748,IF(D599=$D$749,$E$749,IF(D599=VICERRECTORÍA_ACADÉMICA_,$BF$740,IF(D599=_VICERRECTORÍA_INVESTIGACIONES_INNOVACIÓN_Y_EXTENSIÓN_,$BF$741,IF(D599=PLANEACIÓN_,$BF$742,IF(D599=VICERRECTORÍA_ADMINISTRATIVA_FINANCIERA_,$BF$743,IF(D599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99" s="364" t="s">
        <v>276</v>
      </c>
      <c r="G599" s="275" t="s">
        <v>271</v>
      </c>
      <c r="H599" s="275" t="s">
        <v>37</v>
      </c>
      <c r="I599" s="161" t="s">
        <v>2754</v>
      </c>
      <c r="J599" s="364" t="s">
        <v>114</v>
      </c>
      <c r="K599" s="363" t="s">
        <v>2755</v>
      </c>
      <c r="L599" s="363" t="s">
        <v>2756</v>
      </c>
      <c r="M599" s="363" t="s">
        <v>2757</v>
      </c>
      <c r="N599" s="364" t="s">
        <v>128</v>
      </c>
      <c r="O599" s="383">
        <f>IF(N599="ALTA",5,IF(N599="MEDIO ALTA",4,IF(N599="MEDIA",3,IF(N599="MEDIO BAJA",2,IF(N599="BAJA",1,0)))))</f>
        <v>1</v>
      </c>
      <c r="P599" s="364" t="s">
        <v>140</v>
      </c>
      <c r="Q599" s="383">
        <f>IF(P599="ALTO",5,IF(P599="MEDIO ALTO",4,IF(P599="MEDIO",3,IF(P599="MEDIO BAJO",2,IF(P599="BAJO",1,0)))))</f>
        <v>5</v>
      </c>
      <c r="R599" s="383">
        <f>Q599*O599</f>
        <v>5</v>
      </c>
      <c r="S599" s="162" t="s">
        <v>327</v>
      </c>
      <c r="T599" s="334">
        <f t="shared" si="2443"/>
        <v>1</v>
      </c>
      <c r="U599" s="356">
        <f t="shared" si="2412"/>
        <v>1</v>
      </c>
      <c r="V599" s="356">
        <f t="shared" ref="V599" si="2477">U599*0.6</f>
        <v>0.6</v>
      </c>
      <c r="W599" s="172" t="s">
        <v>2758</v>
      </c>
      <c r="X599" s="364">
        <f>IF(S599="No_existen",5*$X$10,Y599*$X$10)</f>
        <v>0.2</v>
      </c>
      <c r="Y599" s="368">
        <f t="shared" si="2458"/>
        <v>4</v>
      </c>
      <c r="Z599" s="335">
        <f t="shared" si="2444"/>
        <v>4</v>
      </c>
      <c r="AA599" s="275" t="s">
        <v>330</v>
      </c>
      <c r="AB599" s="275"/>
      <c r="AC599" s="368">
        <f t="shared" si="2469"/>
        <v>0.15</v>
      </c>
      <c r="AD599" s="356">
        <f t="shared" si="2435"/>
        <v>1</v>
      </c>
      <c r="AE599" s="336">
        <f t="shared" si="2445"/>
        <v>1</v>
      </c>
      <c r="AF599" s="275" t="s">
        <v>307</v>
      </c>
      <c r="AG599" s="172" t="s">
        <v>2759</v>
      </c>
      <c r="AH599" s="368">
        <f t="shared" ref="AH599" si="2478">IF(S599="No_existen",5*$AH$10,AI599*$AH$10)</f>
        <v>0.1</v>
      </c>
      <c r="AI599" s="356">
        <f t="shared" ref="AI599" si="2479">ROUND(AVERAGEIF(AJ599:AJ601,"&gt;0"),0)</f>
        <v>1</v>
      </c>
      <c r="AJ599" s="336">
        <f t="shared" si="2446"/>
        <v>1</v>
      </c>
      <c r="AK599" s="275" t="s">
        <v>304</v>
      </c>
      <c r="AL599" s="275" t="s">
        <v>311</v>
      </c>
      <c r="AM599" s="368">
        <f t="shared" ref="AM599" si="2480">IF(S599="No_existen",5*$AM$10,AN599*$AM$10)</f>
        <v>0.1</v>
      </c>
      <c r="AN599" s="356">
        <f t="shared" ref="AN599" si="2481">ROUND(AVERAGEIF(AO599:AO601,"&gt;0"),0)</f>
        <v>1</v>
      </c>
      <c r="AO599" s="336">
        <f t="shared" si="2447"/>
        <v>1</v>
      </c>
      <c r="AP599" s="275" t="s">
        <v>592</v>
      </c>
      <c r="AQ599" s="356">
        <f t="shared" si="2355"/>
        <v>2</v>
      </c>
      <c r="AR599" s="356" t="str">
        <f t="shared" ref="AR599:AR605" si="2482">IF(AQ599&lt;1.5,"FUERTE",IF(AND(AQ599&gt;=1.5,AQ599&lt;2.5),"ACEPTABLE",IF(AQ599&gt;=5,"INEXISTENTE","DÉBIL")))</f>
        <v>ACEPTABLE</v>
      </c>
      <c r="AS599" s="357">
        <f t="shared" ref="AS599" si="2483">IF(R599=0,0,ROUND((R599*AQ599),0))</f>
        <v>10</v>
      </c>
      <c r="AT599" s="358" t="str">
        <f t="shared" ref="AT599:AT605" si="2484">IF(AS599&gt;=36,"GRAVE", IF(AS599&lt;=10, "LEVE", "MODERADO"))</f>
        <v>LEVE</v>
      </c>
      <c r="AU599" s="172" t="s">
        <v>2760</v>
      </c>
      <c r="AV599" s="172">
        <v>2000</v>
      </c>
      <c r="AW599" s="275" t="s">
        <v>90</v>
      </c>
      <c r="AX599" s="275"/>
      <c r="AY599" s="159"/>
      <c r="AZ599" s="159"/>
      <c r="BA599" s="344"/>
      <c r="XAO599" s="314"/>
      <c r="XAP599" s="314"/>
      <c r="XAQ599" s="263"/>
      <c r="XAR599" s="312"/>
      <c r="XAS599" s="263"/>
      <c r="XAT599" s="314"/>
      <c r="XAU599" s="314"/>
      <c r="XAV599" s="314"/>
      <c r="XAW599" s="315"/>
      <c r="XAX599" s="314"/>
      <c r="XAY599" s="314"/>
      <c r="XAZ599" s="314"/>
      <c r="XBA599" s="314"/>
      <c r="XBB599" s="314"/>
      <c r="XBC599" s="314"/>
      <c r="XBD599" s="281"/>
      <c r="XBE599" s="316"/>
      <c r="XBF599" s="317"/>
      <c r="XBG599" s="314"/>
      <c r="XBH599" s="314"/>
      <c r="XBI599" s="314"/>
      <c r="XBJ599" s="314"/>
      <c r="XBK599" s="263"/>
      <c r="XBL599" s="312"/>
      <c r="XBM599" s="263"/>
      <c r="XBN599" s="314"/>
      <c r="XBO599" s="314"/>
      <c r="XBP599" s="314"/>
      <c r="XBQ599" s="315"/>
      <c r="XBR599" s="314"/>
      <c r="XBS599" s="314"/>
      <c r="XBT599" s="314"/>
      <c r="XBU599" s="314"/>
      <c r="XBV599" s="314"/>
      <c r="XBW599" s="281"/>
      <c r="XBX599" s="317"/>
      <c r="XBY599" s="314"/>
      <c r="XBZ599" s="314"/>
      <c r="XCA599" s="318"/>
      <c r="XCB599" s="312"/>
      <c r="XCC599" s="314"/>
      <c r="XCD599" s="314"/>
      <c r="XCE599" s="263"/>
      <c r="XCF599" s="312"/>
      <c r="XCG599" s="263"/>
      <c r="XCH599" s="314"/>
      <c r="XCI599" s="314"/>
      <c r="XCJ599" s="314"/>
      <c r="XCK599" s="315"/>
      <c r="XCL599" s="314"/>
      <c r="XCM599" s="314"/>
      <c r="XCN599" s="314"/>
      <c r="XCO599" s="314"/>
      <c r="XCP599" s="314"/>
      <c r="XCQ599" s="317"/>
      <c r="XCR599" s="314"/>
      <c r="XCS599" s="318"/>
      <c r="XCT599" s="286"/>
      <c r="XCW599" s="314"/>
      <c r="XCX599" s="314"/>
      <c r="XCY599" s="263"/>
      <c r="XCZ599" s="312"/>
      <c r="XDA599" s="263"/>
      <c r="XDB599" s="314"/>
      <c r="XDC599" s="314"/>
      <c r="XDD599" s="314"/>
      <c r="XDE599" s="315"/>
      <c r="XDF599" s="314"/>
      <c r="XDG599" s="314"/>
      <c r="XDH599" s="314"/>
      <c r="XDI599" s="314"/>
      <c r="XDJ599" s="314"/>
      <c r="XDK599" s="314"/>
      <c r="XDL599" s="286"/>
      <c r="XDQ599" s="314"/>
      <c r="XDR599" s="314"/>
      <c r="XDS599" s="263"/>
      <c r="XDT599" s="312"/>
      <c r="XDU599" s="263"/>
      <c r="XDV599" s="314"/>
      <c r="XDW599" s="314"/>
      <c r="XDX599" s="314"/>
      <c r="XDY599" s="315"/>
      <c r="XDZ599" s="314"/>
      <c r="XEA599" s="314"/>
      <c r="XEB599" s="314"/>
      <c r="XEC599" s="314"/>
      <c r="XED599" s="314"/>
      <c r="XEE599" s="286"/>
      <c r="XEK599" s="314"/>
      <c r="XEL599" s="314"/>
      <c r="XEM599" s="263"/>
      <c r="XEN599" s="312"/>
      <c r="XEO599" s="263"/>
      <c r="XEP599" s="314"/>
      <c r="XEQ599" s="314"/>
      <c r="XER599" s="314"/>
      <c r="XES599" s="315"/>
      <c r="XET599" s="314"/>
      <c r="XEU599" s="314"/>
      <c r="XEV599" s="314"/>
      <c r="XEW599" s="314"/>
      <c r="XEX599" s="314"/>
    </row>
    <row r="600" spans="1:53 16265:16378" ht="40.5" hidden="1" customHeight="1" x14ac:dyDescent="0.2">
      <c r="A600" s="362"/>
      <c r="B600" s="364"/>
      <c r="C600" s="356"/>
      <c r="D600" s="359"/>
      <c r="E600" s="356"/>
      <c r="F600" s="364"/>
      <c r="G600" s="275" t="s">
        <v>271</v>
      </c>
      <c r="H600" s="275" t="s">
        <v>35</v>
      </c>
      <c r="I600" s="161" t="s">
        <v>2761</v>
      </c>
      <c r="J600" s="364"/>
      <c r="K600" s="363"/>
      <c r="L600" s="363"/>
      <c r="M600" s="363"/>
      <c r="N600" s="364"/>
      <c r="O600" s="383"/>
      <c r="P600" s="364"/>
      <c r="Q600" s="383"/>
      <c r="R600" s="383"/>
      <c r="S600" s="162" t="s">
        <v>327</v>
      </c>
      <c r="T600" s="334">
        <f t="shared" si="2443"/>
        <v>1</v>
      </c>
      <c r="U600" s="356"/>
      <c r="V600" s="356"/>
      <c r="W600" s="172" t="s">
        <v>2762</v>
      </c>
      <c r="X600" s="364"/>
      <c r="Y600" s="368"/>
      <c r="Z600" s="335">
        <f t="shared" si="2444"/>
        <v>4</v>
      </c>
      <c r="AA600" s="275" t="s">
        <v>330</v>
      </c>
      <c r="AB600" s="275"/>
      <c r="AC600" s="368"/>
      <c r="AD600" s="356"/>
      <c r="AE600" s="336">
        <f t="shared" si="2445"/>
        <v>1</v>
      </c>
      <c r="AF600" s="275" t="s">
        <v>307</v>
      </c>
      <c r="AG600" s="172" t="s">
        <v>2763</v>
      </c>
      <c r="AH600" s="368"/>
      <c r="AI600" s="356"/>
      <c r="AJ600" s="336">
        <f t="shared" si="2446"/>
        <v>1</v>
      </c>
      <c r="AK600" s="275" t="s">
        <v>304</v>
      </c>
      <c r="AL600" s="275" t="s">
        <v>312</v>
      </c>
      <c r="AM600" s="368"/>
      <c r="AN600" s="356"/>
      <c r="AO600" s="336">
        <f t="shared" si="2447"/>
        <v>1</v>
      </c>
      <c r="AP600" s="275" t="s">
        <v>592</v>
      </c>
      <c r="AQ600" s="356"/>
      <c r="AR600" s="356"/>
      <c r="AS600" s="357"/>
      <c r="AT600" s="358"/>
      <c r="AU600" s="172" t="s">
        <v>2764</v>
      </c>
      <c r="AV600" s="172">
        <v>4000</v>
      </c>
      <c r="AW600" s="275" t="s">
        <v>90</v>
      </c>
      <c r="AX600" s="275"/>
      <c r="AY600" s="159"/>
      <c r="AZ600" s="159"/>
      <c r="BA600" s="344"/>
      <c r="XAO600" s="314"/>
      <c r="XAP600" s="314"/>
      <c r="XAQ600" s="263"/>
      <c r="XAR600" s="312"/>
      <c r="XAS600" s="263"/>
      <c r="XAT600" s="314"/>
      <c r="XAU600" s="314"/>
      <c r="XAV600" s="314"/>
      <c r="XAW600" s="315"/>
      <c r="XAX600" s="314"/>
      <c r="XAY600" s="314"/>
      <c r="XAZ600" s="314"/>
      <c r="XBA600" s="314"/>
      <c r="XBB600" s="314"/>
      <c r="XBC600" s="314"/>
      <c r="XBD600" s="281"/>
      <c r="XBE600" s="316"/>
      <c r="XBF600" s="317"/>
      <c r="XBG600" s="314"/>
      <c r="XBH600" s="314"/>
      <c r="XBI600" s="314"/>
      <c r="XBJ600" s="314"/>
      <c r="XBK600" s="263"/>
      <c r="XBL600" s="312"/>
      <c r="XBM600" s="263"/>
      <c r="XBN600" s="314"/>
      <c r="XBO600" s="314"/>
      <c r="XBP600" s="314"/>
      <c r="XBQ600" s="315"/>
      <c r="XBR600" s="314"/>
      <c r="XBS600" s="314"/>
      <c r="XBT600" s="314"/>
      <c r="XBU600" s="314"/>
      <c r="XBV600" s="314"/>
      <c r="XBW600" s="281"/>
      <c r="XBX600" s="317"/>
      <c r="XBY600" s="314"/>
      <c r="XBZ600" s="314"/>
      <c r="XCA600" s="318"/>
      <c r="XCB600" s="312"/>
      <c r="XCC600" s="314"/>
      <c r="XCD600" s="314"/>
      <c r="XCE600" s="263"/>
      <c r="XCF600" s="312"/>
      <c r="XCG600" s="263"/>
      <c r="XCH600" s="314"/>
      <c r="XCI600" s="314"/>
      <c r="XCJ600" s="314"/>
      <c r="XCK600" s="315"/>
      <c r="XCL600" s="314"/>
      <c r="XCM600" s="314"/>
      <c r="XCN600" s="314"/>
      <c r="XCO600" s="314"/>
      <c r="XCP600" s="314"/>
      <c r="XCQ600" s="317"/>
      <c r="XCR600" s="314"/>
      <c r="XCS600" s="318"/>
      <c r="XCT600" s="286"/>
      <c r="XCW600" s="314"/>
      <c r="XCX600" s="314"/>
      <c r="XCY600" s="263"/>
      <c r="XCZ600" s="312"/>
      <c r="XDA600" s="263"/>
      <c r="XDB600" s="314"/>
      <c r="XDC600" s="314"/>
      <c r="XDD600" s="314"/>
      <c r="XDE600" s="315"/>
      <c r="XDF600" s="314"/>
      <c r="XDG600" s="314"/>
      <c r="XDH600" s="314"/>
      <c r="XDI600" s="314"/>
      <c r="XDJ600" s="314"/>
      <c r="XDK600" s="314"/>
      <c r="XDL600" s="286"/>
      <c r="XDQ600" s="314"/>
      <c r="XDR600" s="314"/>
      <c r="XDS600" s="263"/>
      <c r="XDT600" s="312"/>
      <c r="XDU600" s="263"/>
      <c r="XDV600" s="314"/>
      <c r="XDW600" s="314"/>
      <c r="XDX600" s="314"/>
      <c r="XDY600" s="315"/>
      <c r="XDZ600" s="314"/>
      <c r="XEA600" s="314"/>
      <c r="XEB600" s="314"/>
      <c r="XEC600" s="314"/>
      <c r="XED600" s="314"/>
      <c r="XEE600" s="286"/>
      <c r="XEK600" s="314"/>
      <c r="XEL600" s="314"/>
      <c r="XEM600" s="263"/>
      <c r="XEN600" s="312"/>
      <c r="XEO600" s="263"/>
      <c r="XEP600" s="314"/>
      <c r="XEQ600" s="314"/>
      <c r="XER600" s="314"/>
      <c r="XES600" s="315"/>
      <c r="XET600" s="314"/>
      <c r="XEU600" s="314"/>
      <c r="XEV600" s="314"/>
      <c r="XEW600" s="314"/>
      <c r="XEX600" s="314"/>
    </row>
    <row r="601" spans="1:53 16265:16378" ht="40.5" hidden="1" customHeight="1" x14ac:dyDescent="0.2">
      <c r="A601" s="362"/>
      <c r="B601" s="364"/>
      <c r="C601" s="356"/>
      <c r="D601" s="359"/>
      <c r="E601" s="356"/>
      <c r="F601" s="364"/>
      <c r="G601" s="275" t="s">
        <v>272</v>
      </c>
      <c r="H601" s="275" t="s">
        <v>233</v>
      </c>
      <c r="I601" s="161" t="s">
        <v>2765</v>
      </c>
      <c r="J601" s="364"/>
      <c r="K601" s="363"/>
      <c r="L601" s="363"/>
      <c r="M601" s="363"/>
      <c r="N601" s="364"/>
      <c r="O601" s="383"/>
      <c r="P601" s="364"/>
      <c r="Q601" s="383"/>
      <c r="R601" s="383"/>
      <c r="S601" s="162" t="s">
        <v>327</v>
      </c>
      <c r="T601" s="334">
        <f t="shared" si="2443"/>
        <v>1</v>
      </c>
      <c r="U601" s="356"/>
      <c r="V601" s="356"/>
      <c r="W601" s="172" t="s">
        <v>2766</v>
      </c>
      <c r="X601" s="364"/>
      <c r="Y601" s="368"/>
      <c r="Z601" s="335">
        <f t="shared" si="2444"/>
        <v>4</v>
      </c>
      <c r="AA601" s="275" t="s">
        <v>330</v>
      </c>
      <c r="AB601" s="275"/>
      <c r="AC601" s="368"/>
      <c r="AD601" s="356"/>
      <c r="AE601" s="336">
        <f t="shared" si="2445"/>
        <v>1</v>
      </c>
      <c r="AF601" s="275" t="s">
        <v>307</v>
      </c>
      <c r="AG601" s="172" t="s">
        <v>2767</v>
      </c>
      <c r="AH601" s="368"/>
      <c r="AI601" s="356"/>
      <c r="AJ601" s="336">
        <f t="shared" si="2446"/>
        <v>1</v>
      </c>
      <c r="AK601" s="275" t="s">
        <v>304</v>
      </c>
      <c r="AL601" s="275" t="s">
        <v>312</v>
      </c>
      <c r="AM601" s="368"/>
      <c r="AN601" s="356"/>
      <c r="AO601" s="336">
        <f t="shared" si="2447"/>
        <v>1</v>
      </c>
      <c r="AP601" s="275" t="s">
        <v>592</v>
      </c>
      <c r="AQ601" s="356"/>
      <c r="AR601" s="356"/>
      <c r="AS601" s="357"/>
      <c r="AT601" s="358"/>
      <c r="AU601" s="172" t="s">
        <v>2768</v>
      </c>
      <c r="AV601" s="172">
        <v>4000</v>
      </c>
      <c r="AW601" s="275" t="s">
        <v>90</v>
      </c>
      <c r="AX601" s="275"/>
      <c r="AY601" s="159"/>
      <c r="AZ601" s="159"/>
      <c r="BA601" s="344"/>
      <c r="XAO601" s="314"/>
      <c r="XAP601" s="314"/>
      <c r="XAQ601" s="263"/>
      <c r="XAR601" s="312"/>
      <c r="XAS601" s="263"/>
      <c r="XAT601" s="314"/>
      <c r="XAU601" s="314"/>
      <c r="XAV601" s="314"/>
      <c r="XAW601" s="315"/>
      <c r="XAX601" s="314"/>
      <c r="XAY601" s="314"/>
      <c r="XAZ601" s="314"/>
      <c r="XBA601" s="314"/>
      <c r="XBB601" s="314"/>
      <c r="XBC601" s="314"/>
      <c r="XBD601" s="281"/>
      <c r="XBE601" s="316"/>
      <c r="XBF601" s="317"/>
      <c r="XBG601" s="314"/>
      <c r="XBH601" s="314"/>
      <c r="XBI601" s="314"/>
      <c r="XBJ601" s="314"/>
      <c r="XBK601" s="263"/>
      <c r="XBL601" s="312"/>
      <c r="XBM601" s="263"/>
      <c r="XBN601" s="314"/>
      <c r="XBO601" s="314"/>
      <c r="XBP601" s="314"/>
      <c r="XBQ601" s="315"/>
      <c r="XBR601" s="314"/>
      <c r="XBS601" s="314"/>
      <c r="XBT601" s="314"/>
      <c r="XBU601" s="314"/>
      <c r="XBV601" s="314"/>
      <c r="XBW601" s="281"/>
      <c r="XBX601" s="317"/>
      <c r="XBY601" s="314"/>
      <c r="XBZ601" s="314"/>
      <c r="XCA601" s="318"/>
      <c r="XCB601" s="312"/>
      <c r="XCC601" s="314"/>
      <c r="XCD601" s="314"/>
      <c r="XCE601" s="263"/>
      <c r="XCF601" s="312"/>
      <c r="XCG601" s="263"/>
      <c r="XCH601" s="314"/>
      <c r="XCI601" s="314"/>
      <c r="XCJ601" s="314"/>
      <c r="XCK601" s="315"/>
      <c r="XCL601" s="314"/>
      <c r="XCM601" s="314"/>
      <c r="XCN601" s="314"/>
      <c r="XCO601" s="314"/>
      <c r="XCP601" s="314"/>
      <c r="XCQ601" s="317"/>
      <c r="XCR601" s="314"/>
      <c r="XCS601" s="318"/>
      <c r="XCT601" s="286"/>
      <c r="XCW601" s="314"/>
      <c r="XCX601" s="314"/>
      <c r="XCY601" s="263"/>
      <c r="XCZ601" s="312"/>
      <c r="XDA601" s="263"/>
      <c r="XDB601" s="314"/>
      <c r="XDC601" s="314"/>
      <c r="XDD601" s="314"/>
      <c r="XDE601" s="315"/>
      <c r="XDF601" s="314"/>
      <c r="XDG601" s="314"/>
      <c r="XDH601" s="314"/>
      <c r="XDI601" s="314"/>
      <c r="XDJ601" s="314"/>
      <c r="XDK601" s="314"/>
      <c r="XDL601" s="286"/>
      <c r="XDQ601" s="314"/>
      <c r="XDR601" s="314"/>
      <c r="XDS601" s="263"/>
      <c r="XDT601" s="312"/>
      <c r="XDU601" s="263"/>
      <c r="XDV601" s="314"/>
      <c r="XDW601" s="314"/>
      <c r="XDX601" s="314"/>
      <c r="XDY601" s="315"/>
      <c r="XDZ601" s="314"/>
      <c r="XEA601" s="314"/>
      <c r="XEB601" s="314"/>
      <c r="XEC601" s="314"/>
      <c r="XED601" s="314"/>
      <c r="XEE601" s="286"/>
      <c r="XEK601" s="314"/>
      <c r="XEL601" s="314"/>
      <c r="XEM601" s="263"/>
      <c r="XEN601" s="312"/>
      <c r="XEO601" s="263"/>
      <c r="XEP601" s="314"/>
      <c r="XEQ601" s="314"/>
      <c r="XER601" s="314"/>
      <c r="XES601" s="315"/>
      <c r="XET601" s="314"/>
      <c r="XEU601" s="314"/>
      <c r="XEV601" s="314"/>
      <c r="XEW601" s="314"/>
      <c r="XEX601" s="314"/>
    </row>
    <row r="602" spans="1:53 16265:16378" ht="40.5" hidden="1" customHeight="1" x14ac:dyDescent="0.2">
      <c r="A602" s="362">
        <v>198</v>
      </c>
      <c r="B602" s="364" t="s">
        <v>463</v>
      </c>
      <c r="C602" s="356" t="str">
        <f t="shared" si="2307"/>
        <v>YETSIKA NATALIA VILLA MONTES</v>
      </c>
      <c r="D602" s="359" t="s">
        <v>154</v>
      </c>
      <c r="E602" s="356" t="str">
        <f>IF(D602=$D$740,$E$740,IF(D602=$D$741,$E$741,IF(D602=$D$742,$E$742,IF(D602=$D$743,$E$743,IF(D602=$D$744,$E$744,IF(D602=$D$745,$E$745,IF(D602=$D$746,$E$746,IF(D602=$D$747,$E$747,IF(D602=$D$748,$E$748,IF(D602=$D$749,$E$749,IF(D602=VICERRECTORÍA_ACADÉMICA_,$BF$740,IF(D602=_VICERRECTORÍA_INVESTIGACIONES_INNOVACIÓN_Y_EXTENSIÓN_,$BF$741,IF(D602=PLANEACIÓN_,$BF$742,IF(D602=VICERRECTORÍA_ADMINISTRATIVA_FINANCIERA_,$BF$743,IF(D602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2" s="364" t="s">
        <v>276</v>
      </c>
      <c r="G602" s="275" t="s">
        <v>271</v>
      </c>
      <c r="H602" s="275" t="s">
        <v>37</v>
      </c>
      <c r="I602" s="161" t="s">
        <v>2769</v>
      </c>
      <c r="J602" s="364" t="s">
        <v>112</v>
      </c>
      <c r="K602" s="363" t="s">
        <v>2770</v>
      </c>
      <c r="L602" s="363" t="s">
        <v>2771</v>
      </c>
      <c r="M602" s="363" t="s">
        <v>2772</v>
      </c>
      <c r="N602" s="364" t="s">
        <v>149</v>
      </c>
      <c r="O602" s="383">
        <f>IF(N602="ALTA",5,IF(N602="MEDIO ALTA",4,IF(N602="MEDIA",3,IF(N602="MEDIO BAJA",2,IF(N602="BAJA",1,0)))))</f>
        <v>5</v>
      </c>
      <c r="P602" s="364" t="s">
        <v>140</v>
      </c>
      <c r="Q602" s="383">
        <f>IF(P602="ALTO",5,IF(P602="MEDIO ALTO",4,IF(P602="MEDIO",3,IF(P602="MEDIO BAJO",2,IF(P602="BAJO",1,0)))))</f>
        <v>5</v>
      </c>
      <c r="R602" s="383">
        <f>Q602*O602</f>
        <v>25</v>
      </c>
      <c r="S602" s="162" t="s">
        <v>327</v>
      </c>
      <c r="T602" s="334">
        <f t="shared" si="2443"/>
        <v>1</v>
      </c>
      <c r="U602" s="356">
        <f t="shared" si="2412"/>
        <v>1</v>
      </c>
      <c r="V602" s="356">
        <f t="shared" ref="V602" si="2485">U602*0.6</f>
        <v>0.6</v>
      </c>
      <c r="W602" s="172" t="s">
        <v>2773</v>
      </c>
      <c r="X602" s="364">
        <f>IF(S602="No_existen",5*$X$10,Y602*$X$10)</f>
        <v>0.15000000000000002</v>
      </c>
      <c r="Y602" s="368">
        <f t="shared" si="2458"/>
        <v>3</v>
      </c>
      <c r="Z602" s="335">
        <f t="shared" si="2444"/>
        <v>2</v>
      </c>
      <c r="AA602" s="275" t="s">
        <v>331</v>
      </c>
      <c r="AB602" s="275"/>
      <c r="AC602" s="368">
        <f t="shared" si="2469"/>
        <v>0.15</v>
      </c>
      <c r="AD602" s="356">
        <f t="shared" si="2435"/>
        <v>1</v>
      </c>
      <c r="AE602" s="336">
        <f t="shared" si="2445"/>
        <v>1</v>
      </c>
      <c r="AF602" s="275" t="s">
        <v>307</v>
      </c>
      <c r="AG602" s="172" t="s">
        <v>2774</v>
      </c>
      <c r="AH602" s="368">
        <f t="shared" ref="AH602" si="2486">IF(S602="No_existen",5*$AH$10,AI602*$AH$10)</f>
        <v>0.1</v>
      </c>
      <c r="AI602" s="356">
        <f t="shared" ref="AI602" si="2487">ROUND(AVERAGEIF(AJ602:AJ604,"&gt;0"),0)</f>
        <v>1</v>
      </c>
      <c r="AJ602" s="336">
        <f t="shared" si="2446"/>
        <v>1</v>
      </c>
      <c r="AK602" s="275" t="s">
        <v>304</v>
      </c>
      <c r="AL602" s="275" t="s">
        <v>311</v>
      </c>
      <c r="AM602" s="368">
        <f t="shared" ref="AM602" si="2488">IF(S602="No_existen",5*$AM$10,AN602*$AM$10)</f>
        <v>0.1</v>
      </c>
      <c r="AN602" s="356">
        <f t="shared" ref="AN602" si="2489">ROUND(AVERAGEIF(AO602:AO604,"&gt;0"),0)</f>
        <v>1</v>
      </c>
      <c r="AO602" s="336">
        <f t="shared" si="2447"/>
        <v>1</v>
      </c>
      <c r="AP602" s="275" t="s">
        <v>592</v>
      </c>
      <c r="AQ602" s="356">
        <f t="shared" si="2355"/>
        <v>1</v>
      </c>
      <c r="AR602" s="356" t="str">
        <f t="shared" si="2482"/>
        <v>FUERTE</v>
      </c>
      <c r="AS602" s="357">
        <f t="shared" ref="AS602" si="2490">IF(R602=0,0,ROUND((R602*AQ602),0))</f>
        <v>25</v>
      </c>
      <c r="AT602" s="358" t="str">
        <f t="shared" si="2484"/>
        <v>MODERADO</v>
      </c>
      <c r="AU602" s="424" t="s">
        <v>2775</v>
      </c>
      <c r="AV602" s="424">
        <v>0.8</v>
      </c>
      <c r="AW602" s="275" t="s">
        <v>93</v>
      </c>
      <c r="AX602" s="172" t="s">
        <v>2776</v>
      </c>
      <c r="AY602" s="338">
        <v>45260</v>
      </c>
      <c r="AZ602" s="172"/>
      <c r="BA602" s="171" t="s">
        <v>2777</v>
      </c>
      <c r="XAO602" s="314"/>
      <c r="XAP602" s="314"/>
      <c r="XAQ602" s="263"/>
      <c r="XAR602" s="312"/>
      <c r="XAS602" s="263"/>
      <c r="XAT602" s="314"/>
      <c r="XAU602" s="314"/>
      <c r="XAV602" s="314"/>
      <c r="XAW602" s="315"/>
      <c r="XAX602" s="314"/>
      <c r="XAY602" s="314"/>
      <c r="XAZ602" s="314"/>
      <c r="XBA602" s="314"/>
      <c r="XBB602" s="314"/>
      <c r="XBC602" s="314"/>
      <c r="XBD602" s="281"/>
      <c r="XBE602" s="316"/>
      <c r="XBF602" s="317"/>
      <c r="XBG602" s="314"/>
      <c r="XBH602" s="314"/>
      <c r="XBI602" s="314"/>
      <c r="XBJ602" s="314"/>
      <c r="XBK602" s="263"/>
      <c r="XBL602" s="312"/>
      <c r="XBM602" s="263"/>
      <c r="XBN602" s="314"/>
      <c r="XBO602" s="314"/>
      <c r="XBP602" s="314"/>
      <c r="XBQ602" s="315"/>
      <c r="XBR602" s="314"/>
      <c r="XBS602" s="314"/>
      <c r="XBT602" s="314"/>
      <c r="XBU602" s="314"/>
      <c r="XBV602" s="314"/>
      <c r="XBW602" s="281"/>
      <c r="XBX602" s="317"/>
      <c r="XBY602" s="314"/>
      <c r="XBZ602" s="314"/>
      <c r="XCA602" s="318"/>
      <c r="XCB602" s="312"/>
      <c r="XCC602" s="314"/>
      <c r="XCD602" s="314"/>
      <c r="XCE602" s="263"/>
      <c r="XCF602" s="312"/>
      <c r="XCG602" s="263"/>
      <c r="XCH602" s="314"/>
      <c r="XCI602" s="314"/>
      <c r="XCJ602" s="314"/>
      <c r="XCK602" s="315"/>
      <c r="XCL602" s="314"/>
      <c r="XCM602" s="314"/>
      <c r="XCN602" s="314"/>
      <c r="XCO602" s="314"/>
      <c r="XCP602" s="314"/>
      <c r="XCQ602" s="317"/>
      <c r="XCR602" s="314"/>
      <c r="XCS602" s="318"/>
      <c r="XCT602" s="286"/>
      <c r="XCW602" s="314"/>
      <c r="XCX602" s="314"/>
      <c r="XCY602" s="263"/>
      <c r="XCZ602" s="312"/>
      <c r="XDA602" s="263"/>
      <c r="XDB602" s="314"/>
      <c r="XDC602" s="314"/>
      <c r="XDD602" s="314"/>
      <c r="XDE602" s="315"/>
      <c r="XDF602" s="314"/>
      <c r="XDG602" s="314"/>
      <c r="XDH602" s="314"/>
      <c r="XDI602" s="314"/>
      <c r="XDJ602" s="314"/>
      <c r="XDK602" s="314"/>
      <c r="XDL602" s="286"/>
      <c r="XDQ602" s="314"/>
      <c r="XDR602" s="314"/>
      <c r="XDS602" s="263"/>
      <c r="XDT602" s="312"/>
      <c r="XDU602" s="263"/>
      <c r="XDV602" s="314"/>
      <c r="XDW602" s="314"/>
      <c r="XDX602" s="314"/>
      <c r="XDY602" s="315"/>
      <c r="XDZ602" s="314"/>
      <c r="XEA602" s="314"/>
      <c r="XEB602" s="314"/>
      <c r="XEC602" s="314"/>
      <c r="XED602" s="314"/>
      <c r="XEE602" s="286"/>
      <c r="XEK602" s="314"/>
      <c r="XEL602" s="314"/>
      <c r="XEM602" s="263"/>
      <c r="XEN602" s="312"/>
      <c r="XEO602" s="263"/>
      <c r="XEP602" s="314"/>
      <c r="XEQ602" s="314"/>
      <c r="XER602" s="314"/>
      <c r="XES602" s="315"/>
      <c r="XET602" s="314"/>
      <c r="XEU602" s="314"/>
      <c r="XEV602" s="314"/>
      <c r="XEW602" s="314"/>
      <c r="XEX602" s="314"/>
    </row>
    <row r="603" spans="1:53 16265:16378" ht="40.5" hidden="1" customHeight="1" x14ac:dyDescent="0.2">
      <c r="A603" s="362"/>
      <c r="B603" s="364"/>
      <c r="C603" s="356"/>
      <c r="D603" s="359"/>
      <c r="E603" s="356"/>
      <c r="F603" s="364"/>
      <c r="G603" s="275" t="s">
        <v>272</v>
      </c>
      <c r="H603" s="275" t="s">
        <v>40</v>
      </c>
      <c r="I603" s="161" t="s">
        <v>2778</v>
      </c>
      <c r="J603" s="364"/>
      <c r="K603" s="363"/>
      <c r="L603" s="363"/>
      <c r="M603" s="363"/>
      <c r="N603" s="364"/>
      <c r="O603" s="383"/>
      <c r="P603" s="364"/>
      <c r="Q603" s="383"/>
      <c r="R603" s="383"/>
      <c r="S603" s="162" t="s">
        <v>327</v>
      </c>
      <c r="T603" s="334">
        <f t="shared" si="2443"/>
        <v>1</v>
      </c>
      <c r="U603" s="356"/>
      <c r="V603" s="356"/>
      <c r="W603" s="172" t="s">
        <v>2779</v>
      </c>
      <c r="X603" s="364"/>
      <c r="Y603" s="368"/>
      <c r="Z603" s="335">
        <f t="shared" si="2444"/>
        <v>4</v>
      </c>
      <c r="AA603" s="275" t="s">
        <v>330</v>
      </c>
      <c r="AB603" s="275"/>
      <c r="AC603" s="368"/>
      <c r="AD603" s="356"/>
      <c r="AE603" s="336">
        <f t="shared" si="2445"/>
        <v>1</v>
      </c>
      <c r="AF603" s="275" t="s">
        <v>307</v>
      </c>
      <c r="AG603" s="172" t="s">
        <v>2780</v>
      </c>
      <c r="AH603" s="368"/>
      <c r="AI603" s="356"/>
      <c r="AJ603" s="336">
        <f t="shared" si="2446"/>
        <v>1</v>
      </c>
      <c r="AK603" s="275" t="s">
        <v>304</v>
      </c>
      <c r="AL603" s="275" t="s">
        <v>312</v>
      </c>
      <c r="AM603" s="368"/>
      <c r="AN603" s="356"/>
      <c r="AO603" s="336">
        <f t="shared" si="2447"/>
        <v>1</v>
      </c>
      <c r="AP603" s="275" t="s">
        <v>592</v>
      </c>
      <c r="AQ603" s="356"/>
      <c r="AR603" s="356"/>
      <c r="AS603" s="357"/>
      <c r="AT603" s="358"/>
      <c r="AU603" s="424"/>
      <c r="AV603" s="424"/>
      <c r="AW603" s="275" t="s">
        <v>93</v>
      </c>
      <c r="AX603" s="172" t="s">
        <v>2776</v>
      </c>
      <c r="AY603" s="338">
        <v>45260</v>
      </c>
      <c r="AZ603" s="172"/>
      <c r="BA603" s="171" t="s">
        <v>2777</v>
      </c>
      <c r="XAO603" s="314"/>
      <c r="XAP603" s="314"/>
      <c r="XAQ603" s="263"/>
      <c r="XAR603" s="312"/>
      <c r="XAS603" s="263"/>
      <c r="XAT603" s="314"/>
      <c r="XAU603" s="314"/>
      <c r="XAV603" s="314"/>
      <c r="XAW603" s="315"/>
      <c r="XAX603" s="314"/>
      <c r="XAY603" s="314"/>
      <c r="XAZ603" s="314"/>
      <c r="XBA603" s="314"/>
      <c r="XBB603" s="314"/>
      <c r="XBC603" s="314"/>
      <c r="XBD603" s="281"/>
      <c r="XBE603" s="316"/>
      <c r="XBF603" s="317"/>
      <c r="XBG603" s="314"/>
      <c r="XBH603" s="314"/>
      <c r="XBI603" s="314"/>
      <c r="XBJ603" s="314"/>
      <c r="XBK603" s="263"/>
      <c r="XBL603" s="312"/>
      <c r="XBM603" s="263"/>
      <c r="XBN603" s="314"/>
      <c r="XBO603" s="314"/>
      <c r="XBP603" s="314"/>
      <c r="XBQ603" s="315"/>
      <c r="XBR603" s="314"/>
      <c r="XBS603" s="314"/>
      <c r="XBT603" s="314"/>
      <c r="XBU603" s="314"/>
      <c r="XBV603" s="314"/>
      <c r="XBW603" s="281"/>
      <c r="XBX603" s="317"/>
      <c r="XBY603" s="314"/>
      <c r="XBZ603" s="314"/>
      <c r="XCA603" s="318"/>
      <c r="XCB603" s="312"/>
      <c r="XCC603" s="314"/>
      <c r="XCD603" s="314"/>
      <c r="XCE603" s="263"/>
      <c r="XCF603" s="312"/>
      <c r="XCG603" s="263"/>
      <c r="XCH603" s="314"/>
      <c r="XCI603" s="314"/>
      <c r="XCJ603" s="314"/>
      <c r="XCK603" s="315"/>
      <c r="XCL603" s="314"/>
      <c r="XCM603" s="314"/>
      <c r="XCN603" s="314"/>
      <c r="XCO603" s="314"/>
      <c r="XCP603" s="314"/>
      <c r="XCQ603" s="317"/>
      <c r="XCR603" s="314"/>
      <c r="XCS603" s="318"/>
      <c r="XCT603" s="286"/>
      <c r="XCW603" s="314"/>
      <c r="XCX603" s="314"/>
      <c r="XCY603" s="263"/>
      <c r="XCZ603" s="312"/>
      <c r="XDA603" s="263"/>
      <c r="XDB603" s="314"/>
      <c r="XDC603" s="314"/>
      <c r="XDD603" s="314"/>
      <c r="XDE603" s="315"/>
      <c r="XDF603" s="314"/>
      <c r="XDG603" s="314"/>
      <c r="XDH603" s="314"/>
      <c r="XDI603" s="314"/>
      <c r="XDJ603" s="314"/>
      <c r="XDK603" s="314"/>
      <c r="XDL603" s="286"/>
      <c r="XDQ603" s="314"/>
      <c r="XDR603" s="314"/>
      <c r="XDS603" s="263"/>
      <c r="XDT603" s="312"/>
      <c r="XDU603" s="263"/>
      <c r="XDV603" s="314"/>
      <c r="XDW603" s="314"/>
      <c r="XDX603" s="314"/>
      <c r="XDY603" s="315"/>
      <c r="XDZ603" s="314"/>
      <c r="XEA603" s="314"/>
      <c r="XEB603" s="314"/>
      <c r="XEC603" s="314"/>
      <c r="XED603" s="314"/>
      <c r="XEE603" s="286"/>
      <c r="XEK603" s="314"/>
      <c r="XEL603" s="314"/>
      <c r="XEM603" s="263"/>
      <c r="XEN603" s="312"/>
      <c r="XEO603" s="263"/>
      <c r="XEP603" s="314"/>
      <c r="XEQ603" s="314"/>
      <c r="XER603" s="314"/>
      <c r="XES603" s="315"/>
      <c r="XET603" s="314"/>
      <c r="XEU603" s="314"/>
      <c r="XEV603" s="314"/>
      <c r="XEW603" s="314"/>
      <c r="XEX603" s="314"/>
    </row>
    <row r="604" spans="1:53 16265:16378" ht="40.5" hidden="1" customHeight="1" x14ac:dyDescent="0.2">
      <c r="A604" s="362"/>
      <c r="B604" s="364"/>
      <c r="C604" s="356"/>
      <c r="D604" s="359"/>
      <c r="E604" s="356"/>
      <c r="F604" s="364"/>
      <c r="G604" s="275"/>
      <c r="H604" s="275"/>
      <c r="I604" s="161"/>
      <c r="J604" s="364"/>
      <c r="K604" s="363"/>
      <c r="L604" s="363"/>
      <c r="M604" s="363"/>
      <c r="N604" s="364"/>
      <c r="O604" s="383"/>
      <c r="P604" s="364"/>
      <c r="Q604" s="383"/>
      <c r="R604" s="383"/>
      <c r="S604" s="162"/>
      <c r="T604" s="334">
        <f t="shared" si="2443"/>
        <v>0</v>
      </c>
      <c r="U604" s="356"/>
      <c r="V604" s="356"/>
      <c r="W604" s="172"/>
      <c r="X604" s="364"/>
      <c r="Y604" s="368"/>
      <c r="Z604" s="335">
        <f t="shared" si="2444"/>
        <v>0</v>
      </c>
      <c r="AA604" s="275"/>
      <c r="AB604" s="275"/>
      <c r="AC604" s="368"/>
      <c r="AD604" s="356"/>
      <c r="AE604" s="336">
        <f t="shared" si="2445"/>
        <v>0</v>
      </c>
      <c r="AF604" s="275"/>
      <c r="AG604" s="172"/>
      <c r="AH604" s="368"/>
      <c r="AI604" s="356"/>
      <c r="AJ604" s="336">
        <f t="shared" si="2446"/>
        <v>0</v>
      </c>
      <c r="AK604" s="275"/>
      <c r="AL604" s="275"/>
      <c r="AM604" s="368"/>
      <c r="AN604" s="356"/>
      <c r="AO604" s="336">
        <f t="shared" si="2447"/>
        <v>0</v>
      </c>
      <c r="AP604" s="275"/>
      <c r="AQ604" s="356"/>
      <c r="AR604" s="356"/>
      <c r="AS604" s="357"/>
      <c r="AT604" s="358"/>
      <c r="AU604" s="424"/>
      <c r="AV604" s="424"/>
      <c r="AW604" s="275"/>
      <c r="AX604" s="275"/>
      <c r="AY604" s="159"/>
      <c r="AZ604" s="159"/>
      <c r="BA604" s="344"/>
      <c r="XAO604" s="314"/>
      <c r="XAP604" s="314"/>
      <c r="XAQ604" s="263"/>
      <c r="XAR604" s="312"/>
      <c r="XAS604" s="263"/>
      <c r="XAT604" s="314"/>
      <c r="XAU604" s="314"/>
      <c r="XAV604" s="314"/>
      <c r="XAW604" s="315"/>
      <c r="XAX604" s="314"/>
      <c r="XAY604" s="314"/>
      <c r="XAZ604" s="314"/>
      <c r="XBA604" s="314"/>
      <c r="XBB604" s="314"/>
      <c r="XBC604" s="314"/>
      <c r="XBD604" s="281"/>
      <c r="XBE604" s="316"/>
      <c r="XBF604" s="317"/>
      <c r="XBG604" s="314"/>
      <c r="XBH604" s="314"/>
      <c r="XBI604" s="314"/>
      <c r="XBJ604" s="314"/>
      <c r="XBK604" s="263"/>
      <c r="XBL604" s="312"/>
      <c r="XBM604" s="263"/>
      <c r="XBN604" s="314"/>
      <c r="XBO604" s="314"/>
      <c r="XBP604" s="314"/>
      <c r="XBQ604" s="315"/>
      <c r="XBR604" s="314"/>
      <c r="XBS604" s="314"/>
      <c r="XBT604" s="314"/>
      <c r="XBU604" s="314"/>
      <c r="XBV604" s="314"/>
      <c r="XBW604" s="281"/>
      <c r="XBX604" s="317"/>
      <c r="XBY604" s="314"/>
      <c r="XBZ604" s="314"/>
      <c r="XCA604" s="318"/>
      <c r="XCB604" s="312"/>
      <c r="XCC604" s="314"/>
      <c r="XCD604" s="314"/>
      <c r="XCE604" s="263"/>
      <c r="XCF604" s="312"/>
      <c r="XCG604" s="263"/>
      <c r="XCH604" s="314"/>
      <c r="XCI604" s="314"/>
      <c r="XCJ604" s="314"/>
      <c r="XCK604" s="315"/>
      <c r="XCL604" s="314"/>
      <c r="XCM604" s="314"/>
      <c r="XCN604" s="314"/>
      <c r="XCO604" s="314"/>
      <c r="XCP604" s="314"/>
      <c r="XCQ604" s="317"/>
      <c r="XCR604" s="314"/>
      <c r="XCS604" s="318"/>
      <c r="XCT604" s="286"/>
      <c r="XCW604" s="314"/>
      <c r="XCX604" s="314"/>
      <c r="XCY604" s="263"/>
      <c r="XCZ604" s="312"/>
      <c r="XDA604" s="263"/>
      <c r="XDB604" s="314"/>
      <c r="XDC604" s="314"/>
      <c r="XDD604" s="314"/>
      <c r="XDE604" s="315"/>
      <c r="XDF604" s="314"/>
      <c r="XDG604" s="314"/>
      <c r="XDH604" s="314"/>
      <c r="XDI604" s="314"/>
      <c r="XDJ604" s="314"/>
      <c r="XDK604" s="314"/>
      <c r="XDL604" s="286"/>
      <c r="XDQ604" s="314"/>
      <c r="XDR604" s="314"/>
      <c r="XDS604" s="263"/>
      <c r="XDT604" s="312"/>
      <c r="XDU604" s="263"/>
      <c r="XDV604" s="314"/>
      <c r="XDW604" s="314"/>
      <c r="XDX604" s="314"/>
      <c r="XDY604" s="315"/>
      <c r="XDZ604" s="314"/>
      <c r="XEA604" s="314"/>
      <c r="XEB604" s="314"/>
      <c r="XEC604" s="314"/>
      <c r="XED604" s="314"/>
      <c r="XEE604" s="286"/>
      <c r="XEK604" s="314"/>
      <c r="XEL604" s="314"/>
      <c r="XEM604" s="263"/>
      <c r="XEN604" s="312"/>
      <c r="XEO604" s="263"/>
      <c r="XEP604" s="314"/>
      <c r="XEQ604" s="314"/>
      <c r="XER604" s="314"/>
      <c r="XES604" s="315"/>
      <c r="XET604" s="314"/>
      <c r="XEU604" s="314"/>
      <c r="XEV604" s="314"/>
      <c r="XEW604" s="314"/>
      <c r="XEX604" s="314"/>
    </row>
    <row r="605" spans="1:53 16265:16378" ht="40.5" hidden="1" customHeight="1" x14ac:dyDescent="0.2">
      <c r="A605" s="362">
        <v>199</v>
      </c>
      <c r="B605" s="364" t="s">
        <v>463</v>
      </c>
      <c r="C605" s="356" t="str">
        <f t="shared" si="2307"/>
        <v>YETSIKA NATALIA VILLA MONTES</v>
      </c>
      <c r="D605" s="359" t="s">
        <v>154</v>
      </c>
      <c r="E605" s="356" t="str">
        <f>IF(D605=$D$740,$E$740,IF(D605=$D$741,$E$741,IF(D605=$D$742,$E$742,IF(D605=$D$743,$E$743,IF(D605=$D$744,$E$744,IF(D605=$D$745,$E$745,IF(D605=$D$746,$E$746,IF(D605=$D$747,$E$747,IF(D605=$D$748,$E$748,IF(D605=$D$749,$E$749,IF(D605=VICERRECTORÍA_ACADÉMICA_,$BF$740,IF(D605=_VICERRECTORÍA_INVESTIGACIONES_INNOVACIÓN_Y_EXTENSIÓN_,$BF$741,IF(D605=PLANEACIÓN_,$BF$742,IF(D605=VICERRECTORÍA_ADMINISTRATIVA_FINANCIERA_,$BF$743,IF(D605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5" s="364" t="s">
        <v>275</v>
      </c>
      <c r="G605" s="275" t="s">
        <v>271</v>
      </c>
      <c r="H605" s="275" t="s">
        <v>35</v>
      </c>
      <c r="I605" s="161" t="s">
        <v>2781</v>
      </c>
      <c r="J605" s="364" t="s">
        <v>143</v>
      </c>
      <c r="K605" s="363" t="s">
        <v>2782</v>
      </c>
      <c r="L605" s="363" t="s">
        <v>2783</v>
      </c>
      <c r="M605" s="363" t="s">
        <v>2784</v>
      </c>
      <c r="N605" s="364" t="s">
        <v>128</v>
      </c>
      <c r="O605" s="383">
        <f t="shared" ref="O605" si="2491">IF(N605="ALTA",5,IF(N605="MEDIO ALTA",4,IF(N605="MEDIA",3,IF(N605="MEDIO BAJA",2,IF(N605="BAJA",1,0)))))</f>
        <v>1</v>
      </c>
      <c r="P605" s="364" t="s">
        <v>140</v>
      </c>
      <c r="Q605" s="383">
        <f t="shared" ref="Q605" si="2492">IF(P605="ALTO",5,IF(P605="MEDIO ALTO",4,IF(P605="MEDIO",3,IF(P605="MEDIO BAJO",2,IF(P605="BAJO",1,0)))))</f>
        <v>5</v>
      </c>
      <c r="R605" s="383">
        <f>Q605*O605</f>
        <v>5</v>
      </c>
      <c r="S605" s="162" t="s">
        <v>327</v>
      </c>
      <c r="T605" s="334">
        <f t="shared" si="2443"/>
        <v>1</v>
      </c>
      <c r="U605" s="356">
        <f t="shared" si="2412"/>
        <v>1</v>
      </c>
      <c r="V605" s="356">
        <f>U605*0.6</f>
        <v>0.6</v>
      </c>
      <c r="W605" s="172" t="s">
        <v>2785</v>
      </c>
      <c r="X605" s="364">
        <f>IF(S605="No_existen",5*$X$10,Y605*$X$10)</f>
        <v>0.15000000000000002</v>
      </c>
      <c r="Y605" s="368">
        <f t="shared" si="2458"/>
        <v>3</v>
      </c>
      <c r="Z605" s="335">
        <f t="shared" si="2444"/>
        <v>2</v>
      </c>
      <c r="AA605" s="275" t="s">
        <v>331</v>
      </c>
      <c r="AB605" s="275"/>
      <c r="AC605" s="368">
        <f t="shared" si="2469"/>
        <v>0.15</v>
      </c>
      <c r="AD605" s="356">
        <f t="shared" si="2435"/>
        <v>1</v>
      </c>
      <c r="AE605" s="336">
        <f t="shared" si="2445"/>
        <v>1</v>
      </c>
      <c r="AF605" s="275" t="s">
        <v>307</v>
      </c>
      <c r="AG605" s="172" t="s">
        <v>2786</v>
      </c>
      <c r="AH605" s="368">
        <f t="shared" ref="AH605" si="2493">IF(S605="No_existen",5*$AH$10,AI605*$AH$10)</f>
        <v>0.1</v>
      </c>
      <c r="AI605" s="356">
        <f t="shared" ref="AI605" si="2494">ROUND(AVERAGEIF(AJ605:AJ607,"&gt;0"),0)</f>
        <v>1</v>
      </c>
      <c r="AJ605" s="336">
        <f t="shared" si="2446"/>
        <v>1</v>
      </c>
      <c r="AK605" s="275" t="s">
        <v>304</v>
      </c>
      <c r="AL605" s="275" t="s">
        <v>313</v>
      </c>
      <c r="AM605" s="368">
        <f t="shared" ref="AM605" si="2495">IF(S605="No_existen",5*$AM$10,AN605*$AM$10)</f>
        <v>0.1</v>
      </c>
      <c r="AN605" s="356">
        <f t="shared" ref="AN605" si="2496">ROUND(AVERAGEIF(AO605:AO607,"&gt;0"),0)</f>
        <v>1</v>
      </c>
      <c r="AO605" s="336">
        <f t="shared" si="2447"/>
        <v>1</v>
      </c>
      <c r="AP605" s="275" t="s">
        <v>592</v>
      </c>
      <c r="AQ605" s="356">
        <f t="shared" si="2355"/>
        <v>1</v>
      </c>
      <c r="AR605" s="356" t="str">
        <f t="shared" si="2482"/>
        <v>FUERTE</v>
      </c>
      <c r="AS605" s="357">
        <f t="shared" ref="AS605" si="2497">IF(R605=0,0,ROUND((R605*AQ605),0))</f>
        <v>5</v>
      </c>
      <c r="AT605" s="358" t="str">
        <f t="shared" si="2484"/>
        <v>LEVE</v>
      </c>
      <c r="AU605" s="424" t="s">
        <v>2787</v>
      </c>
      <c r="AV605" s="424">
        <v>0</v>
      </c>
      <c r="AW605" s="275" t="s">
        <v>90</v>
      </c>
      <c r="AX605" s="275"/>
      <c r="AY605" s="159"/>
      <c r="AZ605" s="159"/>
      <c r="BA605" s="344"/>
      <c r="XAO605" s="314"/>
      <c r="XAP605" s="314"/>
      <c r="XAQ605" s="263"/>
      <c r="XAR605" s="312"/>
      <c r="XAS605" s="263"/>
      <c r="XAT605" s="314"/>
      <c r="XAU605" s="314"/>
      <c r="XAV605" s="314"/>
      <c r="XAW605" s="315"/>
      <c r="XAX605" s="314"/>
      <c r="XAY605" s="314"/>
      <c r="XAZ605" s="314"/>
      <c r="XBA605" s="314"/>
      <c r="XBB605" s="314"/>
      <c r="XBC605" s="314"/>
      <c r="XBD605" s="281"/>
      <c r="XBE605" s="316"/>
      <c r="XBF605" s="317"/>
      <c r="XBG605" s="314"/>
      <c r="XBH605" s="314"/>
      <c r="XBI605" s="314"/>
      <c r="XBJ605" s="314"/>
      <c r="XBK605" s="263"/>
      <c r="XBL605" s="312"/>
      <c r="XBM605" s="263"/>
      <c r="XBN605" s="314"/>
      <c r="XBO605" s="314"/>
      <c r="XBP605" s="314"/>
      <c r="XBQ605" s="315"/>
      <c r="XBR605" s="314"/>
      <c r="XBS605" s="314"/>
      <c r="XBT605" s="314"/>
      <c r="XBU605" s="314"/>
      <c r="XBV605" s="314"/>
      <c r="XBW605" s="281"/>
      <c r="XBX605" s="317"/>
      <c r="XBY605" s="314"/>
      <c r="XBZ605" s="314"/>
      <c r="XCA605" s="318"/>
      <c r="XCB605" s="312"/>
      <c r="XCC605" s="314"/>
      <c r="XCD605" s="314"/>
      <c r="XCE605" s="263"/>
      <c r="XCF605" s="312"/>
      <c r="XCG605" s="263"/>
      <c r="XCH605" s="314"/>
      <c r="XCI605" s="314"/>
      <c r="XCJ605" s="314"/>
      <c r="XCK605" s="315"/>
      <c r="XCL605" s="314"/>
      <c r="XCM605" s="314"/>
      <c r="XCN605" s="314"/>
      <c r="XCO605" s="314"/>
      <c r="XCP605" s="314"/>
      <c r="XCQ605" s="317"/>
      <c r="XCR605" s="314"/>
      <c r="XCS605" s="318"/>
      <c r="XCT605" s="286"/>
      <c r="XCW605" s="314"/>
      <c r="XCX605" s="314"/>
      <c r="XCY605" s="263"/>
      <c r="XCZ605" s="312"/>
      <c r="XDA605" s="263"/>
      <c r="XDB605" s="314"/>
      <c r="XDC605" s="314"/>
      <c r="XDD605" s="314"/>
      <c r="XDE605" s="315"/>
      <c r="XDF605" s="314"/>
      <c r="XDG605" s="314"/>
      <c r="XDH605" s="314"/>
      <c r="XDI605" s="314"/>
      <c r="XDJ605" s="314"/>
      <c r="XDK605" s="314"/>
      <c r="XDL605" s="286"/>
      <c r="XDQ605" s="314"/>
      <c r="XDR605" s="314"/>
      <c r="XDS605" s="263"/>
      <c r="XDT605" s="312"/>
      <c r="XDU605" s="263"/>
      <c r="XDV605" s="314"/>
      <c r="XDW605" s="314"/>
      <c r="XDX605" s="314"/>
      <c r="XDY605" s="315"/>
      <c r="XDZ605" s="314"/>
      <c r="XEA605" s="314"/>
      <c r="XEB605" s="314"/>
      <c r="XEC605" s="314"/>
      <c r="XED605" s="314"/>
      <c r="XEE605" s="286"/>
      <c r="XEK605" s="314"/>
      <c r="XEL605" s="314"/>
      <c r="XEM605" s="263"/>
      <c r="XEN605" s="312"/>
      <c r="XEO605" s="263"/>
      <c r="XEP605" s="314"/>
      <c r="XEQ605" s="314"/>
      <c r="XER605" s="314"/>
      <c r="XES605" s="315"/>
      <c r="XET605" s="314"/>
      <c r="XEU605" s="314"/>
      <c r="XEV605" s="314"/>
      <c r="XEW605" s="314"/>
      <c r="XEX605" s="314"/>
    </row>
    <row r="606" spans="1:53 16265:16378" ht="40.5" hidden="1" customHeight="1" x14ac:dyDescent="0.2">
      <c r="A606" s="362"/>
      <c r="B606" s="364"/>
      <c r="C606" s="356"/>
      <c r="D606" s="359"/>
      <c r="E606" s="356"/>
      <c r="F606" s="364"/>
      <c r="G606" s="275" t="s">
        <v>271</v>
      </c>
      <c r="H606" s="275" t="s">
        <v>37</v>
      </c>
      <c r="I606" s="161" t="s">
        <v>2788</v>
      </c>
      <c r="J606" s="364"/>
      <c r="K606" s="363"/>
      <c r="L606" s="363"/>
      <c r="M606" s="363"/>
      <c r="N606" s="364"/>
      <c r="O606" s="383"/>
      <c r="P606" s="364"/>
      <c r="Q606" s="383"/>
      <c r="R606" s="383"/>
      <c r="S606" s="162" t="s">
        <v>327</v>
      </c>
      <c r="T606" s="334">
        <f t="shared" si="2443"/>
        <v>1</v>
      </c>
      <c r="U606" s="356"/>
      <c r="V606" s="356"/>
      <c r="W606" s="172" t="s">
        <v>2789</v>
      </c>
      <c r="X606" s="364"/>
      <c r="Y606" s="368"/>
      <c r="Z606" s="335">
        <f t="shared" si="2444"/>
        <v>4</v>
      </c>
      <c r="AA606" s="275" t="s">
        <v>330</v>
      </c>
      <c r="AB606" s="275"/>
      <c r="AC606" s="368"/>
      <c r="AD606" s="356"/>
      <c r="AE606" s="336">
        <f t="shared" si="2445"/>
        <v>1</v>
      </c>
      <c r="AF606" s="275" t="s">
        <v>307</v>
      </c>
      <c r="AG606" s="172" t="s">
        <v>2786</v>
      </c>
      <c r="AH606" s="368"/>
      <c r="AI606" s="356"/>
      <c r="AJ606" s="336">
        <f t="shared" si="2446"/>
        <v>1</v>
      </c>
      <c r="AK606" s="275" t="s">
        <v>304</v>
      </c>
      <c r="AL606" s="275" t="s">
        <v>313</v>
      </c>
      <c r="AM606" s="368"/>
      <c r="AN606" s="356"/>
      <c r="AO606" s="336">
        <f t="shared" si="2447"/>
        <v>1</v>
      </c>
      <c r="AP606" s="275" t="s">
        <v>592</v>
      </c>
      <c r="AQ606" s="356"/>
      <c r="AR606" s="356"/>
      <c r="AS606" s="357"/>
      <c r="AT606" s="358"/>
      <c r="AU606" s="424"/>
      <c r="AV606" s="424"/>
      <c r="AW606" s="275" t="s">
        <v>90</v>
      </c>
      <c r="AX606" s="275"/>
      <c r="AY606" s="159"/>
      <c r="AZ606" s="159"/>
      <c r="BA606" s="344"/>
      <c r="XAO606" s="314"/>
      <c r="XAP606" s="314"/>
      <c r="XAQ606" s="263"/>
      <c r="XAR606" s="312"/>
      <c r="XAS606" s="263"/>
      <c r="XAT606" s="314"/>
      <c r="XAU606" s="314"/>
      <c r="XAV606" s="314"/>
      <c r="XAW606" s="315"/>
      <c r="XAX606" s="314"/>
      <c r="XAY606" s="314"/>
      <c r="XAZ606" s="314"/>
      <c r="XBA606" s="314"/>
      <c r="XBB606" s="314"/>
      <c r="XBC606" s="314"/>
      <c r="XBD606" s="281"/>
      <c r="XBE606" s="316"/>
      <c r="XBF606" s="317"/>
      <c r="XBG606" s="314"/>
      <c r="XBH606" s="314"/>
      <c r="XBI606" s="314"/>
      <c r="XBJ606" s="314"/>
      <c r="XBK606" s="263"/>
      <c r="XBL606" s="312"/>
      <c r="XBM606" s="263"/>
      <c r="XBN606" s="314"/>
      <c r="XBO606" s="314"/>
      <c r="XBP606" s="314"/>
      <c r="XBQ606" s="315"/>
      <c r="XBR606" s="314"/>
      <c r="XBS606" s="314"/>
      <c r="XBT606" s="314"/>
      <c r="XBU606" s="314"/>
      <c r="XBV606" s="314"/>
      <c r="XBW606" s="281"/>
      <c r="XBX606" s="317"/>
      <c r="XBY606" s="314"/>
      <c r="XBZ606" s="314"/>
      <c r="XCA606" s="318"/>
      <c r="XCB606" s="312"/>
      <c r="XCC606" s="314"/>
      <c r="XCD606" s="314"/>
      <c r="XCE606" s="263"/>
      <c r="XCF606" s="312"/>
      <c r="XCG606" s="263"/>
      <c r="XCH606" s="314"/>
      <c r="XCI606" s="314"/>
      <c r="XCJ606" s="314"/>
      <c r="XCK606" s="315"/>
      <c r="XCL606" s="314"/>
      <c r="XCM606" s="314"/>
      <c r="XCN606" s="314"/>
      <c r="XCO606" s="314"/>
      <c r="XCP606" s="314"/>
      <c r="XCQ606" s="317"/>
      <c r="XCR606" s="314"/>
      <c r="XCS606" s="318"/>
      <c r="XCT606" s="286"/>
      <c r="XCW606" s="314"/>
      <c r="XCX606" s="314"/>
      <c r="XCY606" s="263"/>
      <c r="XCZ606" s="312"/>
      <c r="XDA606" s="263"/>
      <c r="XDB606" s="314"/>
      <c r="XDC606" s="314"/>
      <c r="XDD606" s="314"/>
      <c r="XDE606" s="315"/>
      <c r="XDF606" s="314"/>
      <c r="XDG606" s="314"/>
      <c r="XDH606" s="314"/>
      <c r="XDI606" s="314"/>
      <c r="XDJ606" s="314"/>
      <c r="XDK606" s="314"/>
      <c r="XDL606" s="286"/>
      <c r="XDQ606" s="314"/>
      <c r="XDR606" s="314"/>
      <c r="XDS606" s="263"/>
      <c r="XDT606" s="312"/>
      <c r="XDU606" s="263"/>
      <c r="XDV606" s="314"/>
      <c r="XDW606" s="314"/>
      <c r="XDX606" s="314"/>
      <c r="XDY606" s="315"/>
      <c r="XDZ606" s="314"/>
      <c r="XEA606" s="314"/>
      <c r="XEB606" s="314"/>
      <c r="XEC606" s="314"/>
      <c r="XED606" s="314"/>
      <c r="XEE606" s="286"/>
      <c r="XEK606" s="314"/>
      <c r="XEL606" s="314"/>
      <c r="XEM606" s="263"/>
      <c r="XEN606" s="312"/>
      <c r="XEO606" s="263"/>
      <c r="XEP606" s="314"/>
      <c r="XEQ606" s="314"/>
      <c r="XER606" s="314"/>
      <c r="XES606" s="315"/>
      <c r="XET606" s="314"/>
      <c r="XEU606" s="314"/>
      <c r="XEV606" s="314"/>
      <c r="XEW606" s="314"/>
      <c r="XEX606" s="314"/>
    </row>
    <row r="607" spans="1:53 16265:16378" ht="22.5" hidden="1" x14ac:dyDescent="0.2">
      <c r="A607" s="362"/>
      <c r="B607" s="364"/>
      <c r="C607" s="356"/>
      <c r="D607" s="359"/>
      <c r="E607" s="356"/>
      <c r="F607" s="364"/>
      <c r="G607" s="275"/>
      <c r="H607" s="275"/>
      <c r="I607" s="161"/>
      <c r="J607" s="364"/>
      <c r="K607" s="363"/>
      <c r="L607" s="363"/>
      <c r="M607" s="363"/>
      <c r="N607" s="364"/>
      <c r="O607" s="383"/>
      <c r="P607" s="364"/>
      <c r="Q607" s="383"/>
      <c r="R607" s="383"/>
      <c r="S607" s="162" t="s">
        <v>327</v>
      </c>
      <c r="T607" s="334">
        <f t="shared" si="2443"/>
        <v>1</v>
      </c>
      <c r="U607" s="356"/>
      <c r="V607" s="356"/>
      <c r="W607" s="172" t="s">
        <v>2790</v>
      </c>
      <c r="X607" s="364"/>
      <c r="Y607" s="368"/>
      <c r="Z607" s="335">
        <f t="shared" si="2444"/>
        <v>2</v>
      </c>
      <c r="AA607" s="275" t="s">
        <v>331</v>
      </c>
      <c r="AB607" s="275"/>
      <c r="AC607" s="368"/>
      <c r="AD607" s="356"/>
      <c r="AE607" s="336">
        <f t="shared" si="2445"/>
        <v>1</v>
      </c>
      <c r="AF607" s="275" t="s">
        <v>307</v>
      </c>
      <c r="AG607" s="172" t="s">
        <v>2791</v>
      </c>
      <c r="AH607" s="368"/>
      <c r="AI607" s="356"/>
      <c r="AJ607" s="336">
        <f t="shared" si="2446"/>
        <v>1</v>
      </c>
      <c r="AK607" s="275" t="s">
        <v>304</v>
      </c>
      <c r="AL607" s="275" t="s">
        <v>313</v>
      </c>
      <c r="AM607" s="368"/>
      <c r="AN607" s="356"/>
      <c r="AO607" s="336">
        <f t="shared" si="2447"/>
        <v>1</v>
      </c>
      <c r="AP607" s="275" t="s">
        <v>592</v>
      </c>
      <c r="AQ607" s="356"/>
      <c r="AR607" s="356"/>
      <c r="AS607" s="357"/>
      <c r="AT607" s="358"/>
      <c r="AU607" s="424"/>
      <c r="AV607" s="424"/>
      <c r="AW607" s="275" t="s">
        <v>90</v>
      </c>
      <c r="AX607" s="275"/>
      <c r="AY607" s="159"/>
      <c r="AZ607" s="159"/>
      <c r="BA607" s="344"/>
      <c r="XAO607" s="314"/>
      <c r="XAP607" s="314"/>
      <c r="XAQ607" s="263"/>
      <c r="XAR607" s="312"/>
      <c r="XAS607" s="263"/>
      <c r="XAT607" s="314"/>
      <c r="XAU607" s="314"/>
      <c r="XAV607" s="314"/>
      <c r="XAW607" s="315"/>
      <c r="XAX607" s="314"/>
      <c r="XAY607" s="314"/>
      <c r="XAZ607" s="314"/>
      <c r="XBA607" s="314"/>
      <c r="XBB607" s="314"/>
      <c r="XBC607" s="314"/>
      <c r="XBD607" s="281"/>
      <c r="XBE607" s="316"/>
      <c r="XBF607" s="317"/>
      <c r="XBG607" s="314"/>
      <c r="XBH607" s="314"/>
      <c r="XBI607" s="314"/>
      <c r="XBJ607" s="314"/>
      <c r="XBK607" s="263"/>
      <c r="XBL607" s="312"/>
      <c r="XBM607" s="263"/>
      <c r="XBN607" s="314"/>
      <c r="XBO607" s="314"/>
      <c r="XBP607" s="314"/>
      <c r="XBQ607" s="315"/>
      <c r="XBR607" s="314"/>
      <c r="XBS607" s="314"/>
      <c r="XBT607" s="314"/>
      <c r="XBU607" s="314"/>
      <c r="XBV607" s="314"/>
      <c r="XBW607" s="281"/>
      <c r="XBX607" s="317"/>
      <c r="XBY607" s="314"/>
      <c r="XBZ607" s="314"/>
      <c r="XCA607" s="318"/>
      <c r="XCB607" s="312"/>
      <c r="XCC607" s="314"/>
      <c r="XCD607" s="314"/>
      <c r="XCE607" s="263"/>
      <c r="XCF607" s="312"/>
      <c r="XCG607" s="263"/>
      <c r="XCH607" s="314"/>
      <c r="XCI607" s="314"/>
      <c r="XCJ607" s="314"/>
      <c r="XCK607" s="315"/>
      <c r="XCL607" s="314"/>
      <c r="XCM607" s="314"/>
      <c r="XCN607" s="314"/>
      <c r="XCO607" s="314"/>
      <c r="XCP607" s="314"/>
      <c r="XCQ607" s="317"/>
      <c r="XCR607" s="314"/>
      <c r="XCS607" s="318"/>
      <c r="XCT607" s="286"/>
      <c r="XCW607" s="314"/>
      <c r="XCX607" s="314"/>
      <c r="XCY607" s="263"/>
      <c r="XCZ607" s="312"/>
      <c r="XDA607" s="263"/>
      <c r="XDB607" s="314"/>
      <c r="XDC607" s="314"/>
      <c r="XDD607" s="314"/>
      <c r="XDE607" s="315"/>
      <c r="XDF607" s="314"/>
      <c r="XDG607" s="314"/>
      <c r="XDH607" s="314"/>
      <c r="XDI607" s="314"/>
      <c r="XDJ607" s="314"/>
      <c r="XDK607" s="314"/>
      <c r="XDL607" s="286"/>
      <c r="XDQ607" s="314"/>
      <c r="XDR607" s="314"/>
      <c r="XDS607" s="263"/>
      <c r="XDT607" s="312"/>
      <c r="XDU607" s="263"/>
      <c r="XDV607" s="314"/>
      <c r="XDW607" s="314"/>
      <c r="XDX607" s="314"/>
      <c r="XDY607" s="315"/>
      <c r="XDZ607" s="314"/>
      <c r="XEA607" s="314"/>
      <c r="XEB607" s="314"/>
      <c r="XEC607" s="314"/>
      <c r="XED607" s="314"/>
      <c r="XEE607" s="286"/>
      <c r="XEK607" s="314"/>
      <c r="XEL607" s="314"/>
      <c r="XEM607" s="263"/>
      <c r="XEN607" s="312"/>
      <c r="XEO607" s="263"/>
      <c r="XEP607" s="314"/>
      <c r="XEQ607" s="314"/>
      <c r="XER607" s="314"/>
      <c r="XES607" s="315"/>
      <c r="XET607" s="314"/>
      <c r="XEU607" s="314"/>
      <c r="XEV607" s="314"/>
      <c r="XEW607" s="314"/>
      <c r="XEX607" s="314"/>
    </row>
    <row r="608" spans="1:53 16265:16378" ht="40.5" hidden="1" customHeight="1" x14ac:dyDescent="0.2">
      <c r="A608" s="362">
        <v>200</v>
      </c>
      <c r="B608" s="364" t="s">
        <v>183</v>
      </c>
      <c r="C608" s="356" t="str">
        <f t="shared" ref="C608:C623" si="2498">+VLOOKUP(B608,$A$770:$B$812,2,0)</f>
        <v>CAROLINA CUARTAS</v>
      </c>
      <c r="D608" s="359" t="s">
        <v>155</v>
      </c>
      <c r="E608" s="356" t="str">
        <f>IF(D608=$D$740,$E$740,IF(D608=$D$741,$E$741,IF(D608=$D$742,$E$742,IF(D608=$D$743,$E$743,IF(D608=$D$744,$E$744,IF(D608=$D$745,$E$745,IF(D608=$D$746,$E$746,IF(D608=$D$747,$E$747,IF(D608=$D$748,$E$748,IF(D608=$D$749,$E$749,IF(D608=VICERRECTORÍA_ACADÉMICA_,$BF$740,IF(D608=_VICERRECTORÍA_INVESTIGACIONES_INNOVACIÓN_Y_EXTENSIÓN_,$BF$741,IF(D608=PLANEACIÓN_,$BF$742,IF(D608=VICERRECTORÍA_ADMINISTRATIVA_FINANCIERA_,$BF$743,IF(D608=VICERRECTORÍA_RESPONSABILIDAD_SOCIAL_Y_BIENESTAR_UNIVERSITARIO_PDI,$BF$744)))))))))))))))</f>
        <v>Transformar y fortalecer las funciones de investigación, docencia, extensión y proyección social para su articulación en un ambiente multicultural y globalizado, con excelencia académica.</v>
      </c>
      <c r="F608" s="364" t="s">
        <v>276</v>
      </c>
      <c r="G608" s="275" t="s">
        <v>271</v>
      </c>
      <c r="H608" s="275" t="s">
        <v>37</v>
      </c>
      <c r="I608" s="162" t="s">
        <v>3163</v>
      </c>
      <c r="J608" s="364" t="s">
        <v>112</v>
      </c>
      <c r="K608" s="363" t="s">
        <v>3165</v>
      </c>
      <c r="L608" s="364" t="s">
        <v>3166</v>
      </c>
      <c r="M608" s="364" t="s">
        <v>3167</v>
      </c>
      <c r="N608" s="364" t="s">
        <v>128</v>
      </c>
      <c r="O608" s="383">
        <f t="shared" ref="O608" si="2499">IF(N608="ALTA",5,IF(N608="MEDIO ALTA",4,IF(N608="MEDIA",3,IF(N608="MEDIO BAJA",2,IF(N608="BAJA",1,0)))))</f>
        <v>1</v>
      </c>
      <c r="P608" s="364" t="s">
        <v>141</v>
      </c>
      <c r="Q608" s="383">
        <f t="shared" ref="Q608" si="2500">IF(P608="ALTO",5,IF(P608="MEDIO ALTO",4,IF(P608="MEDIO",3,IF(P608="MEDIO BAJO",2,IF(P608="BAJO",1,0)))))</f>
        <v>3</v>
      </c>
      <c r="R608" s="383">
        <f t="shared" ref="R608" si="2501">Q608*O608</f>
        <v>3</v>
      </c>
      <c r="S608" s="162" t="s">
        <v>327</v>
      </c>
      <c r="T608" s="334">
        <f t="shared" ref="T608:T622" si="2502">IF(S608=$S$826,1,IF(S608=$S$822,5,IF(S608=$S$823,4,IF(S608=$S$824,3,IF(S608=$S$825,2,0)))))</f>
        <v>1</v>
      </c>
      <c r="U608" s="356">
        <f t="shared" ref="U608" si="2503">ROUND(AVERAGEIF(T608:T610,"&gt;0"),0)</f>
        <v>1</v>
      </c>
      <c r="V608" s="356">
        <f t="shared" ref="V608" si="2504">U608*0.6</f>
        <v>0.6</v>
      </c>
      <c r="W608" s="275" t="s">
        <v>3168</v>
      </c>
      <c r="X608" s="364">
        <f t="shared" ref="X608" si="2505">IF(S608="No_existen",5*$X$10,Y608*$X$10)</f>
        <v>0.2</v>
      </c>
      <c r="Y608" s="368">
        <f t="shared" ref="Y608" si="2506">ROUND(AVERAGEIF(Z608:Z610,"&gt;0"),0)</f>
        <v>4</v>
      </c>
      <c r="Z608" s="335">
        <f t="shared" ref="Z608:Z622" si="2507">IF(AA608=$AA$824,1,IF(AA608=$AA$823,2,IF(AA608=$AA$822,4,IF(S608="No_existen",5,0))))</f>
        <v>4</v>
      </c>
      <c r="AA608" s="275" t="s">
        <v>330</v>
      </c>
      <c r="AB608" s="275"/>
      <c r="AC608" s="368">
        <f t="shared" ref="AC608" si="2508">IF(S608="No_existen",5*$AC$10,AD608*$AC$10)</f>
        <v>0.15</v>
      </c>
      <c r="AD608" s="356">
        <f t="shared" ref="AD608" si="2509">ROUND(AVERAGEIF(AE608:AE610,"&gt;0"),0)</f>
        <v>1</v>
      </c>
      <c r="AE608" s="336">
        <f t="shared" ref="AE608:AE622" si="2510">IF(AF608=$AG$823,1,IF(AF608=$AG$822,4,IF(S608="No_existen",5,0)))</f>
        <v>1</v>
      </c>
      <c r="AF608" s="275" t="s">
        <v>307</v>
      </c>
      <c r="AG608" s="275" t="s">
        <v>591</v>
      </c>
      <c r="AH608" s="368">
        <f t="shared" ref="AH608" si="2511">IF(S608="No_existen",5*$AH$10,AI608*$AH$10)</f>
        <v>0.1</v>
      </c>
      <c r="AI608" s="356">
        <f t="shared" ref="AI608" si="2512">ROUND(AVERAGEIF(AJ608:AJ610,"&gt;0"),0)</f>
        <v>1</v>
      </c>
      <c r="AJ608" s="336">
        <f t="shared" ref="AJ608:AJ622" si="2513">IF(AK608=$AK$822,1,IF(AK608=$AK$823,4,IF(S608="No_existen",5,0)))</f>
        <v>1</v>
      </c>
      <c r="AK608" s="275" t="s">
        <v>304</v>
      </c>
      <c r="AL608" s="275" t="s">
        <v>311</v>
      </c>
      <c r="AM608" s="368">
        <f t="shared" ref="AM608:AM620" si="2514">IF(S608="No_existen",5*$AM$10,AN608*$AM$10)</f>
        <v>0.1</v>
      </c>
      <c r="AN608" s="356">
        <f t="shared" ref="AN608" si="2515">ROUND(AVERAGEIF(AO608:AO610,"&gt;0"),0)</f>
        <v>1</v>
      </c>
      <c r="AO608" s="336">
        <f t="shared" ref="AO608:AO622" si="2516">IF(AP608="Preventivo",1,IF(AP608="Detectivo",4, IF(S608="No_existen",5,0)))</f>
        <v>1</v>
      </c>
      <c r="AP608" s="275" t="s">
        <v>592</v>
      </c>
      <c r="AQ608" s="356">
        <f t="shared" ref="AQ608:AQ620" si="2517">ROUND(AVERAGE(U608,Y608,AD608,AI608,AN608),0)</f>
        <v>2</v>
      </c>
      <c r="AR608" s="356" t="str">
        <f t="shared" ref="AR608:AR620" si="2518">IF(AQ608&lt;1.5,"FUERTE",IF(AND(AQ608&gt;=1.5,AQ608&lt;2.5),"ACEPTABLE",IF(AQ608&gt;=5,"INEXISTENTE","DÉBIL")))</f>
        <v>ACEPTABLE</v>
      </c>
      <c r="AS608" s="357">
        <f>IF(R608=0,0,ROUND((R608*AQ608),0))</f>
        <v>6</v>
      </c>
      <c r="AT608" s="358" t="str">
        <f t="shared" ref="AT608:AT620" si="2519">IF(AS608&gt;=36,"GRAVE", IF(AS608&lt;=10, "LEVE", "MODERADO"))</f>
        <v>LEVE</v>
      </c>
      <c r="AU608" s="363" t="s">
        <v>3172</v>
      </c>
      <c r="AV608" s="369">
        <v>0</v>
      </c>
      <c r="AW608" s="275" t="s">
        <v>90</v>
      </c>
      <c r="AX608" s="275"/>
      <c r="AY608" s="159"/>
      <c r="AZ608" s="159"/>
      <c r="BA608" s="344"/>
      <c r="XAO608" s="314"/>
      <c r="XAP608" s="314"/>
      <c r="XAQ608" s="263"/>
      <c r="XAR608" s="312"/>
      <c r="XAS608" s="263"/>
      <c r="XAT608" s="314"/>
      <c r="XAU608" s="314"/>
      <c r="XAV608" s="314"/>
      <c r="XAW608" s="315"/>
      <c r="XAX608" s="314"/>
      <c r="XAY608" s="314"/>
      <c r="XAZ608" s="314"/>
      <c r="XBA608" s="314"/>
      <c r="XBB608" s="314"/>
      <c r="XBC608" s="314"/>
      <c r="XBD608" s="281"/>
      <c r="XBE608" s="316"/>
      <c r="XBF608" s="317"/>
      <c r="XBG608" s="314"/>
      <c r="XBH608" s="314"/>
      <c r="XBI608" s="314"/>
      <c r="XBJ608" s="314"/>
      <c r="XBK608" s="263"/>
      <c r="XBL608" s="312"/>
      <c r="XBM608" s="263"/>
      <c r="XBN608" s="314"/>
      <c r="XBO608" s="314"/>
      <c r="XBP608" s="314"/>
      <c r="XBQ608" s="315"/>
      <c r="XBR608" s="314"/>
      <c r="XBS608" s="314"/>
      <c r="XBT608" s="314"/>
      <c r="XBU608" s="314"/>
      <c r="XBV608" s="314"/>
      <c r="XBW608" s="281"/>
      <c r="XBX608" s="317"/>
      <c r="XBY608" s="314"/>
      <c r="XBZ608" s="314"/>
      <c r="XCA608" s="318"/>
      <c r="XCB608" s="312"/>
      <c r="XCC608" s="314"/>
      <c r="XCD608" s="314"/>
      <c r="XCE608" s="263"/>
      <c r="XCF608" s="312"/>
      <c r="XCG608" s="263"/>
      <c r="XCH608" s="314"/>
      <c r="XCI608" s="314"/>
      <c r="XCJ608" s="314"/>
      <c r="XCK608" s="315"/>
      <c r="XCL608" s="314"/>
      <c r="XCM608" s="314"/>
      <c r="XCN608" s="314"/>
      <c r="XCO608" s="314"/>
      <c r="XCP608" s="314"/>
      <c r="XCQ608" s="317"/>
      <c r="XCR608" s="314"/>
      <c r="XCS608" s="318"/>
      <c r="XCT608" s="286"/>
      <c r="XCW608" s="314"/>
      <c r="XCX608" s="314"/>
      <c r="XCY608" s="263"/>
      <c r="XCZ608" s="312"/>
      <c r="XDA608" s="263"/>
      <c r="XDB608" s="314"/>
      <c r="XDC608" s="314"/>
      <c r="XDD608" s="314"/>
      <c r="XDE608" s="315"/>
      <c r="XDF608" s="314"/>
      <c r="XDG608" s="314"/>
      <c r="XDH608" s="314"/>
      <c r="XDI608" s="314"/>
      <c r="XDJ608" s="314"/>
      <c r="XDK608" s="314"/>
      <c r="XDL608" s="286"/>
      <c r="XDQ608" s="314"/>
      <c r="XDR608" s="314"/>
      <c r="XDS608" s="263"/>
      <c r="XDT608" s="312"/>
      <c r="XDU608" s="263"/>
      <c r="XDV608" s="314"/>
      <c r="XDW608" s="314"/>
      <c r="XDX608" s="314"/>
      <c r="XDY608" s="315"/>
      <c r="XDZ608" s="314"/>
      <c r="XEA608" s="314"/>
      <c r="XEB608" s="314"/>
      <c r="XEC608" s="314"/>
      <c r="XED608" s="314"/>
      <c r="XEE608" s="286"/>
      <c r="XEK608" s="314"/>
      <c r="XEL608" s="314"/>
      <c r="XEM608" s="263"/>
      <c r="XEN608" s="312"/>
      <c r="XEO608" s="263"/>
      <c r="XEP608" s="314"/>
      <c r="XEQ608" s="314"/>
      <c r="XER608" s="314"/>
      <c r="XES608" s="315"/>
      <c r="XET608" s="314"/>
      <c r="XEU608" s="314"/>
      <c r="XEV608" s="314"/>
      <c r="XEW608" s="314"/>
      <c r="XEX608" s="314"/>
    </row>
    <row r="609" spans="1:60 16265:16378" ht="40.5" hidden="1" customHeight="1" x14ac:dyDescent="0.2">
      <c r="A609" s="362">
        <v>201</v>
      </c>
      <c r="B609" s="364"/>
      <c r="C609" s="356"/>
      <c r="D609" s="359"/>
      <c r="E609" s="356"/>
      <c r="F609" s="364"/>
      <c r="G609" s="275" t="s">
        <v>271</v>
      </c>
      <c r="H609" s="275" t="s">
        <v>37</v>
      </c>
      <c r="I609" s="162" t="s">
        <v>3164</v>
      </c>
      <c r="J609" s="364"/>
      <c r="K609" s="363"/>
      <c r="L609" s="364"/>
      <c r="M609" s="364"/>
      <c r="N609" s="364"/>
      <c r="O609" s="383"/>
      <c r="P609" s="364"/>
      <c r="Q609" s="383"/>
      <c r="R609" s="383"/>
      <c r="S609" s="162" t="s">
        <v>327</v>
      </c>
      <c r="T609" s="334">
        <f t="shared" si="2502"/>
        <v>1</v>
      </c>
      <c r="U609" s="356"/>
      <c r="V609" s="356"/>
      <c r="W609" s="275" t="s">
        <v>3169</v>
      </c>
      <c r="X609" s="364"/>
      <c r="Y609" s="368"/>
      <c r="Z609" s="335">
        <f t="shared" si="2507"/>
        <v>4</v>
      </c>
      <c r="AA609" s="275" t="s">
        <v>330</v>
      </c>
      <c r="AB609" s="275"/>
      <c r="AC609" s="368"/>
      <c r="AD609" s="356"/>
      <c r="AE609" s="336">
        <f t="shared" si="2510"/>
        <v>1</v>
      </c>
      <c r="AF609" s="275" t="s">
        <v>307</v>
      </c>
      <c r="AG609" s="275" t="s">
        <v>3171</v>
      </c>
      <c r="AH609" s="368"/>
      <c r="AI609" s="356"/>
      <c r="AJ609" s="336">
        <f t="shared" si="2513"/>
        <v>1</v>
      </c>
      <c r="AK609" s="275" t="s">
        <v>304</v>
      </c>
      <c r="AL609" s="275" t="s">
        <v>315</v>
      </c>
      <c r="AM609" s="368"/>
      <c r="AN609" s="356"/>
      <c r="AO609" s="336">
        <f t="shared" si="2516"/>
        <v>1</v>
      </c>
      <c r="AP609" s="275" t="s">
        <v>592</v>
      </c>
      <c r="AQ609" s="356"/>
      <c r="AR609" s="356"/>
      <c r="AS609" s="357"/>
      <c r="AT609" s="358"/>
      <c r="AU609" s="363"/>
      <c r="AV609" s="363"/>
      <c r="AW609" s="275" t="s">
        <v>90</v>
      </c>
      <c r="AX609" s="275"/>
      <c r="AY609" s="159"/>
      <c r="AZ609" s="159"/>
      <c r="BA609" s="344"/>
      <c r="XAO609" s="314"/>
      <c r="XAP609" s="314"/>
      <c r="XAQ609" s="263"/>
      <c r="XAR609" s="312"/>
      <c r="XAS609" s="263"/>
      <c r="XAT609" s="314"/>
      <c r="XAU609" s="314"/>
      <c r="XAV609" s="314"/>
      <c r="XAW609" s="315"/>
      <c r="XAX609" s="314"/>
      <c r="XAY609" s="314"/>
      <c r="XAZ609" s="314"/>
      <c r="XBA609" s="314"/>
      <c r="XBB609" s="314"/>
      <c r="XBC609" s="314"/>
      <c r="XBD609" s="281"/>
      <c r="XBE609" s="316"/>
      <c r="XBF609" s="317"/>
      <c r="XBG609" s="314"/>
      <c r="XBH609" s="314"/>
      <c r="XBI609" s="314"/>
      <c r="XBJ609" s="314"/>
      <c r="XBK609" s="263"/>
      <c r="XBL609" s="312"/>
      <c r="XBM609" s="263"/>
      <c r="XBN609" s="314"/>
      <c r="XBO609" s="314"/>
      <c r="XBP609" s="314"/>
      <c r="XBQ609" s="315"/>
      <c r="XBR609" s="314"/>
      <c r="XBS609" s="314"/>
      <c r="XBT609" s="314"/>
      <c r="XBU609" s="314"/>
      <c r="XBV609" s="314"/>
      <c r="XBW609" s="281"/>
      <c r="XBX609" s="317"/>
      <c r="XBY609" s="314"/>
      <c r="XBZ609" s="314"/>
      <c r="XCA609" s="318"/>
      <c r="XCB609" s="312"/>
      <c r="XCC609" s="314"/>
      <c r="XCD609" s="314"/>
      <c r="XCE609" s="263"/>
      <c r="XCF609" s="312"/>
      <c r="XCG609" s="263"/>
      <c r="XCH609" s="314"/>
      <c r="XCI609" s="314"/>
      <c r="XCJ609" s="314"/>
      <c r="XCK609" s="315"/>
      <c r="XCL609" s="314"/>
      <c r="XCM609" s="314"/>
      <c r="XCN609" s="314"/>
      <c r="XCO609" s="314"/>
      <c r="XCP609" s="314"/>
      <c r="XCQ609" s="317"/>
      <c r="XCR609" s="314"/>
      <c r="XCS609" s="318"/>
      <c r="XCT609" s="286"/>
      <c r="XCW609" s="314"/>
      <c r="XCX609" s="314"/>
      <c r="XCY609" s="263"/>
      <c r="XCZ609" s="312"/>
      <c r="XDA609" s="263"/>
      <c r="XDB609" s="314"/>
      <c r="XDC609" s="314"/>
      <c r="XDD609" s="314"/>
      <c r="XDE609" s="315"/>
      <c r="XDF609" s="314"/>
      <c r="XDG609" s="314"/>
      <c r="XDH609" s="314"/>
      <c r="XDI609" s="314"/>
      <c r="XDJ609" s="314"/>
      <c r="XDK609" s="314"/>
      <c r="XDL609" s="286"/>
      <c r="XDQ609" s="314"/>
      <c r="XDR609" s="314"/>
      <c r="XDS609" s="263"/>
      <c r="XDT609" s="312"/>
      <c r="XDU609" s="263"/>
      <c r="XDV609" s="314"/>
      <c r="XDW609" s="314"/>
      <c r="XDX609" s="314"/>
      <c r="XDY609" s="315"/>
      <c r="XDZ609" s="314"/>
      <c r="XEA609" s="314"/>
      <c r="XEB609" s="314"/>
      <c r="XEC609" s="314"/>
      <c r="XED609" s="314"/>
      <c r="XEE609" s="286"/>
      <c r="XEK609" s="314"/>
      <c r="XEL609" s="314"/>
      <c r="XEM609" s="263"/>
      <c r="XEN609" s="312"/>
      <c r="XEO609" s="263"/>
      <c r="XEP609" s="314"/>
      <c r="XEQ609" s="314"/>
      <c r="XER609" s="314"/>
      <c r="XES609" s="315"/>
      <c r="XET609" s="314"/>
      <c r="XEU609" s="314"/>
      <c r="XEV609" s="314"/>
      <c r="XEW609" s="314"/>
      <c r="XEX609" s="314"/>
    </row>
    <row r="610" spans="1:60 16265:16378" ht="40.5" hidden="1" customHeight="1" x14ac:dyDescent="0.2">
      <c r="A610" s="362">
        <v>202</v>
      </c>
      <c r="B610" s="364"/>
      <c r="C610" s="356"/>
      <c r="D610" s="359"/>
      <c r="E610" s="356"/>
      <c r="F610" s="364"/>
      <c r="G610" s="275"/>
      <c r="H610" s="275"/>
      <c r="I610" s="161"/>
      <c r="J610" s="364"/>
      <c r="K610" s="363"/>
      <c r="L610" s="364"/>
      <c r="M610" s="364"/>
      <c r="N610" s="364"/>
      <c r="O610" s="383"/>
      <c r="P610" s="364"/>
      <c r="Q610" s="383"/>
      <c r="R610" s="383"/>
      <c r="S610" s="162" t="s">
        <v>327</v>
      </c>
      <c r="T610" s="334">
        <f t="shared" si="2502"/>
        <v>1</v>
      </c>
      <c r="U610" s="356"/>
      <c r="V610" s="356"/>
      <c r="W610" s="275" t="s">
        <v>3170</v>
      </c>
      <c r="X610" s="364"/>
      <c r="Y610" s="368"/>
      <c r="Z610" s="335">
        <f t="shared" si="2507"/>
        <v>4</v>
      </c>
      <c r="AA610" s="275" t="s">
        <v>330</v>
      </c>
      <c r="AB610" s="275"/>
      <c r="AC610" s="368"/>
      <c r="AD610" s="356"/>
      <c r="AE610" s="336">
        <f t="shared" si="2510"/>
        <v>1</v>
      </c>
      <c r="AF610" s="275" t="s">
        <v>307</v>
      </c>
      <c r="AG610" s="275" t="s">
        <v>3171</v>
      </c>
      <c r="AH610" s="368"/>
      <c r="AI610" s="356"/>
      <c r="AJ610" s="336">
        <f t="shared" si="2513"/>
        <v>1</v>
      </c>
      <c r="AK610" s="275" t="s">
        <v>304</v>
      </c>
      <c r="AL610" s="275" t="s">
        <v>311</v>
      </c>
      <c r="AM610" s="368"/>
      <c r="AN610" s="356"/>
      <c r="AO610" s="336">
        <f t="shared" si="2516"/>
        <v>1</v>
      </c>
      <c r="AP610" s="275" t="s">
        <v>592</v>
      </c>
      <c r="AQ610" s="356"/>
      <c r="AR610" s="356"/>
      <c r="AS610" s="357"/>
      <c r="AT610" s="358"/>
      <c r="AU610" s="363"/>
      <c r="AV610" s="363"/>
      <c r="AW610" s="275" t="s">
        <v>90</v>
      </c>
      <c r="AX610" s="275"/>
      <c r="AY610" s="159"/>
      <c r="AZ610" s="159"/>
      <c r="BA610" s="344"/>
      <c r="XAO610" s="314"/>
      <c r="XAP610" s="314"/>
      <c r="XAQ610" s="263"/>
      <c r="XAR610" s="312"/>
      <c r="XAS610" s="263"/>
      <c r="XAT610" s="314"/>
      <c r="XAU610" s="314"/>
      <c r="XAV610" s="314"/>
      <c r="XAW610" s="315"/>
      <c r="XAX610" s="314"/>
      <c r="XAY610" s="314"/>
      <c r="XAZ610" s="314"/>
      <c r="XBA610" s="314"/>
      <c r="XBB610" s="314"/>
      <c r="XBC610" s="314"/>
      <c r="XBD610" s="281"/>
      <c r="XBE610" s="316"/>
      <c r="XBF610" s="317"/>
      <c r="XBG610" s="314"/>
      <c r="XBH610" s="314"/>
      <c r="XBI610" s="314"/>
      <c r="XBJ610" s="314"/>
      <c r="XBK610" s="263"/>
      <c r="XBL610" s="312"/>
      <c r="XBM610" s="263"/>
      <c r="XBN610" s="314"/>
      <c r="XBO610" s="314"/>
      <c r="XBP610" s="314"/>
      <c r="XBQ610" s="315"/>
      <c r="XBR610" s="314"/>
      <c r="XBS610" s="314"/>
      <c r="XBT610" s="314"/>
      <c r="XBU610" s="314"/>
      <c r="XBV610" s="314"/>
      <c r="XBW610" s="281"/>
      <c r="XBX610" s="317"/>
      <c r="XBY610" s="314"/>
      <c r="XBZ610" s="314"/>
      <c r="XCA610" s="318"/>
      <c r="XCB610" s="312"/>
      <c r="XCC610" s="314"/>
      <c r="XCD610" s="314"/>
      <c r="XCE610" s="263"/>
      <c r="XCF610" s="312"/>
      <c r="XCG610" s="263"/>
      <c r="XCH610" s="314"/>
      <c r="XCI610" s="314"/>
      <c r="XCJ610" s="314"/>
      <c r="XCK610" s="315"/>
      <c r="XCL610" s="314"/>
      <c r="XCM610" s="314"/>
      <c r="XCN610" s="314"/>
      <c r="XCO610" s="314"/>
      <c r="XCP610" s="314"/>
      <c r="XCQ610" s="317"/>
      <c r="XCR610" s="314"/>
      <c r="XCS610" s="318"/>
      <c r="XCT610" s="286"/>
      <c r="XCW610" s="314"/>
      <c r="XCX610" s="314"/>
      <c r="XCY610" s="263"/>
      <c r="XCZ610" s="312"/>
      <c r="XDA610" s="263"/>
      <c r="XDB610" s="314"/>
      <c r="XDC610" s="314"/>
      <c r="XDD610" s="314"/>
      <c r="XDE610" s="315"/>
      <c r="XDF610" s="314"/>
      <c r="XDG610" s="314"/>
      <c r="XDH610" s="314"/>
      <c r="XDI610" s="314"/>
      <c r="XDJ610" s="314"/>
      <c r="XDK610" s="314"/>
      <c r="XDL610" s="286"/>
      <c r="XDQ610" s="314"/>
      <c r="XDR610" s="314"/>
      <c r="XDS610" s="263"/>
      <c r="XDT610" s="312"/>
      <c r="XDU610" s="263"/>
      <c r="XDV610" s="314"/>
      <c r="XDW610" s="314"/>
      <c r="XDX610" s="314"/>
      <c r="XDY610" s="315"/>
      <c r="XDZ610" s="314"/>
      <c r="XEA610" s="314"/>
      <c r="XEB610" s="314"/>
      <c r="XEC610" s="314"/>
      <c r="XED610" s="314"/>
      <c r="XEE610" s="286"/>
      <c r="XEK610" s="314"/>
      <c r="XEL610" s="314"/>
      <c r="XEM610" s="263"/>
      <c r="XEN610" s="312"/>
      <c r="XEO610" s="263"/>
      <c r="XEP610" s="314"/>
      <c r="XEQ610" s="314"/>
      <c r="XER610" s="314"/>
      <c r="XES610" s="315"/>
      <c r="XET610" s="314"/>
      <c r="XEU610" s="314"/>
      <c r="XEV610" s="314"/>
      <c r="XEW610" s="314"/>
      <c r="XEX610" s="314"/>
    </row>
    <row r="611" spans="1:60 16265:16378" ht="52.5" hidden="1" customHeight="1" x14ac:dyDescent="0.2">
      <c r="A611" s="362">
        <v>201</v>
      </c>
      <c r="B611" s="364" t="s">
        <v>555</v>
      </c>
      <c r="C611" s="356" t="str">
        <f t="shared" si="2498"/>
        <v>DIANA PATRICIA GOMEZ BOTERO</v>
      </c>
      <c r="D611" s="359" t="s">
        <v>165</v>
      </c>
      <c r="E611" s="356" t="str">
        <f>IF(D611=$D$740,$E$740,IF(D611=$D$741,$E$741,IF(D611=$D$742,$E$742,IF(D611=$D$743,$E$743,IF(D611=$D$744,$E$744,IF(D611=$D$745,$E$745,IF(D611=$D$746,$E$746,IF(D611=$D$747,$E$747,IF(D611=$D$748,$E$748,IF(D611=$D$749,$E$749,IF(D611=VICERRECTORÍA_ACADÉMICA_,$BF$740,IF(D611=_VICERRECTORÍA_INVESTIGACIONES_INNOVACIÓN_Y_EXTENSIÓN_,$BF$741,IF(D611=PLANEACIÓN_,$BF$742,IF(D611=VICERRECTORÍA_ADMINISTRATIVA_FINANCIERA_,$BF$743,IF(D611=VICERRECTORÍA_RESPONSABILIDAD_SOCIAL_Y_BIENESTAR_UNIVERSITARIO_PDI,$BF$744)))))))))))))))</f>
        <v>Promover el bienestar de la comunidad universitaria, contribuyendo al desarrollo humano, social e intercultural de sus integrantes, en concordancia con la misión Institucional.</v>
      </c>
      <c r="F611" s="364" t="s">
        <v>276</v>
      </c>
      <c r="G611" s="275" t="s">
        <v>272</v>
      </c>
      <c r="H611" s="275" t="s">
        <v>41</v>
      </c>
      <c r="I611" s="161" t="s">
        <v>3014</v>
      </c>
      <c r="J611" s="364" t="s">
        <v>112</v>
      </c>
      <c r="K611" s="363" t="s">
        <v>3017</v>
      </c>
      <c r="L611" s="363" t="s">
        <v>3018</v>
      </c>
      <c r="M611" s="363" t="s">
        <v>3019</v>
      </c>
      <c r="N611" s="364" t="s">
        <v>149</v>
      </c>
      <c r="O611" s="383">
        <f t="shared" ref="O611" si="2520">IF(N611="ALTA",5,IF(N611="MEDIO ALTA",4,IF(N611="MEDIA",3,IF(N611="MEDIO BAJA",2,IF(N611="BAJA",1,0)))))</f>
        <v>5</v>
      </c>
      <c r="P611" s="364" t="s">
        <v>140</v>
      </c>
      <c r="Q611" s="383">
        <f t="shared" ref="Q611" si="2521">IF(P611="ALTO",5,IF(P611="MEDIO ALTO",4,IF(P611="MEDIO",3,IF(P611="MEDIO BAJO",2,IF(P611="BAJO",1,0)))))</f>
        <v>5</v>
      </c>
      <c r="R611" s="383">
        <f t="shared" ref="R611" si="2522">Q611*O611</f>
        <v>25</v>
      </c>
      <c r="S611" s="162" t="s">
        <v>327</v>
      </c>
      <c r="T611" s="334">
        <f t="shared" si="2502"/>
        <v>1</v>
      </c>
      <c r="U611" s="356">
        <f t="shared" ref="U611" si="2523">ROUND(AVERAGEIF(T611:T613,"&gt;0"),0)</f>
        <v>1</v>
      </c>
      <c r="V611" s="356">
        <f t="shared" ref="V611" si="2524">U611*0.6</f>
        <v>0.6</v>
      </c>
      <c r="W611" s="275" t="s">
        <v>3177</v>
      </c>
      <c r="X611" s="364">
        <f t="shared" ref="X611" si="2525">IF(S611="No_existen",5*$X$10,Y611*$X$10)</f>
        <v>0.2</v>
      </c>
      <c r="Y611" s="368">
        <f t="shared" ref="Y611" si="2526">ROUND(AVERAGEIF(Z611:Z613,"&gt;0"),0)</f>
        <v>4</v>
      </c>
      <c r="Z611" s="335">
        <f t="shared" si="2507"/>
        <v>4</v>
      </c>
      <c r="AA611" s="275" t="s">
        <v>330</v>
      </c>
      <c r="AB611" s="275"/>
      <c r="AC611" s="368">
        <f>IF(S611="No_existen",5*$AC$10,AD611*$AC$10)</f>
        <v>0.15</v>
      </c>
      <c r="AD611" s="356">
        <f>ROUND(AVERAGEIF(AE611:AE613,"&gt;0"),0)</f>
        <v>1</v>
      </c>
      <c r="AE611" s="336">
        <f>IF(AF611=$AG$823,1,IF(AF611=$AG$822,4,IF(S611="No_existen",5,0)))</f>
        <v>1</v>
      </c>
      <c r="AF611" s="275" t="s">
        <v>307</v>
      </c>
      <c r="AG611" s="275" t="s">
        <v>3180</v>
      </c>
      <c r="AH611" s="368">
        <f t="shared" ref="AH611" si="2527">IF(S611="No_existen",5*$AH$10,AI611*$AH$10)</f>
        <v>0.1</v>
      </c>
      <c r="AI611" s="356">
        <f t="shared" ref="AI611" si="2528">ROUND(AVERAGEIF(AJ611:AJ613,"&gt;0"),0)</f>
        <v>1</v>
      </c>
      <c r="AJ611" s="336">
        <f t="shared" si="2513"/>
        <v>1</v>
      </c>
      <c r="AK611" s="275" t="s">
        <v>304</v>
      </c>
      <c r="AL611" s="275" t="s">
        <v>315</v>
      </c>
      <c r="AM611" s="368">
        <f t="shared" si="2514"/>
        <v>0.1</v>
      </c>
      <c r="AN611" s="356">
        <f t="shared" ref="AN611:AN620" si="2529">ROUND(AVERAGEIF(AO611:AO613,"&gt;0"),0)</f>
        <v>1</v>
      </c>
      <c r="AO611" s="336">
        <f t="shared" si="2516"/>
        <v>1</v>
      </c>
      <c r="AP611" s="275" t="s">
        <v>592</v>
      </c>
      <c r="AQ611" s="356">
        <f t="shared" si="2517"/>
        <v>2</v>
      </c>
      <c r="AR611" s="356" t="str">
        <f t="shared" si="2518"/>
        <v>ACEPTABLE</v>
      </c>
      <c r="AS611" s="357">
        <f>IF(R611=0,0,ROUND((R611*AQ611),0))</f>
        <v>50</v>
      </c>
      <c r="AT611" s="358" t="str">
        <f t="shared" si="2519"/>
        <v>GRAVE</v>
      </c>
      <c r="AU611" s="363" t="s">
        <v>3182</v>
      </c>
      <c r="AV611" s="369">
        <v>1</v>
      </c>
      <c r="AW611" s="275" t="s">
        <v>91</v>
      </c>
      <c r="AX611" s="275" t="s">
        <v>3183</v>
      </c>
      <c r="AY611" s="159">
        <v>45138</v>
      </c>
      <c r="AZ611" s="159"/>
      <c r="BA611" s="344"/>
      <c r="XAO611" s="314"/>
      <c r="XAP611" s="314"/>
      <c r="XAQ611" s="263"/>
      <c r="XAR611" s="312"/>
      <c r="XAS611" s="263"/>
      <c r="XAT611" s="314"/>
      <c r="XAU611" s="314"/>
      <c r="XAV611" s="314"/>
      <c r="XAW611" s="315"/>
      <c r="XAX611" s="314"/>
      <c r="XAY611" s="314"/>
      <c r="XAZ611" s="314"/>
      <c r="XBA611" s="314"/>
      <c r="XBB611" s="314"/>
      <c r="XBC611" s="314"/>
      <c r="XBD611" s="281"/>
      <c r="XBE611" s="316"/>
      <c r="XBF611" s="317"/>
      <c r="XBG611" s="314"/>
      <c r="XBH611" s="314"/>
      <c r="XBI611" s="314"/>
      <c r="XBJ611" s="314"/>
      <c r="XBK611" s="263"/>
      <c r="XBL611" s="312"/>
      <c r="XBM611" s="263"/>
      <c r="XBN611" s="314"/>
      <c r="XBO611" s="314"/>
      <c r="XBP611" s="314"/>
      <c r="XBQ611" s="315"/>
      <c r="XBR611" s="314"/>
      <c r="XBS611" s="314"/>
      <c r="XBT611" s="314"/>
      <c r="XBU611" s="314"/>
      <c r="XBV611" s="314"/>
      <c r="XBW611" s="281"/>
      <c r="XBX611" s="317"/>
      <c r="XBY611" s="314"/>
      <c r="XBZ611" s="314"/>
      <c r="XCA611" s="318"/>
      <c r="XCB611" s="312"/>
      <c r="XCC611" s="314"/>
      <c r="XCD611" s="314"/>
      <c r="XCE611" s="263"/>
      <c r="XCF611" s="312"/>
      <c r="XCG611" s="263"/>
      <c r="XCH611" s="314"/>
      <c r="XCI611" s="314"/>
      <c r="XCJ611" s="314"/>
      <c r="XCK611" s="315"/>
      <c r="XCL611" s="314"/>
      <c r="XCM611" s="314"/>
      <c r="XCN611" s="314"/>
      <c r="XCO611" s="314"/>
      <c r="XCP611" s="314"/>
      <c r="XCQ611" s="317"/>
      <c r="XCR611" s="314"/>
      <c r="XCS611" s="318"/>
      <c r="XCT611" s="286"/>
      <c r="XCW611" s="314"/>
      <c r="XCX611" s="314"/>
      <c r="XCY611" s="263"/>
      <c r="XCZ611" s="312"/>
      <c r="XDA611" s="263"/>
      <c r="XDB611" s="314"/>
      <c r="XDC611" s="314"/>
      <c r="XDD611" s="314"/>
      <c r="XDE611" s="315"/>
      <c r="XDF611" s="314"/>
      <c r="XDG611" s="314"/>
      <c r="XDH611" s="314"/>
      <c r="XDI611" s="314"/>
      <c r="XDJ611" s="314"/>
      <c r="XDK611" s="314"/>
      <c r="XDL611" s="286"/>
      <c r="XDQ611" s="314"/>
      <c r="XDR611" s="314"/>
      <c r="XDS611" s="263"/>
      <c r="XDT611" s="312"/>
      <c r="XDU611" s="263"/>
      <c r="XDV611" s="314"/>
      <c r="XDW611" s="314"/>
      <c r="XDX611" s="314"/>
      <c r="XDY611" s="315"/>
      <c r="XDZ611" s="314"/>
      <c r="XEA611" s="314"/>
      <c r="XEB611" s="314"/>
      <c r="XEC611" s="314"/>
      <c r="XED611" s="314"/>
      <c r="XEE611" s="286"/>
      <c r="XEK611" s="314"/>
      <c r="XEL611" s="314"/>
      <c r="XEM611" s="263"/>
      <c r="XEN611" s="312"/>
      <c r="XEO611" s="263"/>
      <c r="XEP611" s="314"/>
      <c r="XEQ611" s="314"/>
      <c r="XER611" s="314"/>
      <c r="XES611" s="315"/>
      <c r="XET611" s="314"/>
      <c r="XEU611" s="314"/>
      <c r="XEV611" s="314"/>
      <c r="XEW611" s="314"/>
      <c r="XEX611" s="314"/>
    </row>
    <row r="612" spans="1:60 16265:16378" ht="52.5" hidden="1" customHeight="1" x14ac:dyDescent="0.2">
      <c r="A612" s="362">
        <v>204</v>
      </c>
      <c r="B612" s="364"/>
      <c r="C612" s="356"/>
      <c r="D612" s="359"/>
      <c r="E612" s="356"/>
      <c r="F612" s="364"/>
      <c r="G612" s="275" t="s">
        <v>271</v>
      </c>
      <c r="H612" s="275" t="s">
        <v>38</v>
      </c>
      <c r="I612" s="161" t="s">
        <v>3015</v>
      </c>
      <c r="J612" s="364"/>
      <c r="K612" s="363"/>
      <c r="L612" s="363"/>
      <c r="M612" s="363"/>
      <c r="N612" s="364"/>
      <c r="O612" s="383"/>
      <c r="P612" s="364"/>
      <c r="Q612" s="383"/>
      <c r="R612" s="383"/>
      <c r="S612" s="162" t="s">
        <v>327</v>
      </c>
      <c r="T612" s="334">
        <f t="shared" si="2502"/>
        <v>1</v>
      </c>
      <c r="U612" s="356"/>
      <c r="V612" s="356"/>
      <c r="W612" s="275" t="s">
        <v>3178</v>
      </c>
      <c r="X612" s="364"/>
      <c r="Y612" s="368"/>
      <c r="Z612" s="335">
        <f t="shared" si="2507"/>
        <v>4</v>
      </c>
      <c r="AA612" s="275" t="s">
        <v>330</v>
      </c>
      <c r="AB612" s="275"/>
      <c r="AC612" s="368"/>
      <c r="AD612" s="356"/>
      <c r="AE612" s="336">
        <f t="shared" si="2510"/>
        <v>1</v>
      </c>
      <c r="AF612" s="275" t="s">
        <v>307</v>
      </c>
      <c r="AG612" s="275" t="s">
        <v>3181</v>
      </c>
      <c r="AH612" s="368"/>
      <c r="AI612" s="356"/>
      <c r="AJ612" s="336">
        <f t="shared" si="2513"/>
        <v>1</v>
      </c>
      <c r="AK612" s="275" t="s">
        <v>304</v>
      </c>
      <c r="AL612" s="275" t="s">
        <v>312</v>
      </c>
      <c r="AM612" s="368"/>
      <c r="AN612" s="356"/>
      <c r="AO612" s="336">
        <f t="shared" si="2516"/>
        <v>1</v>
      </c>
      <c r="AP612" s="275" t="s">
        <v>592</v>
      </c>
      <c r="AQ612" s="356"/>
      <c r="AR612" s="356"/>
      <c r="AS612" s="357"/>
      <c r="AT612" s="358"/>
      <c r="AU612" s="363"/>
      <c r="AV612" s="363"/>
      <c r="AW612" s="275" t="s">
        <v>93</v>
      </c>
      <c r="AX612" s="275" t="s">
        <v>3184</v>
      </c>
      <c r="AY612" s="159">
        <v>45138</v>
      </c>
      <c r="AZ612" s="159"/>
      <c r="BA612" s="164" t="s">
        <v>3186</v>
      </c>
      <c r="XAO612" s="314"/>
      <c r="XAP612" s="314"/>
      <c r="XAQ612" s="263"/>
      <c r="XAR612" s="312"/>
      <c r="XAS612" s="263"/>
      <c r="XAT612" s="314"/>
      <c r="XAU612" s="314"/>
      <c r="XAV612" s="314"/>
      <c r="XAW612" s="315"/>
      <c r="XAX612" s="314"/>
      <c r="XAY612" s="314"/>
      <c r="XAZ612" s="314"/>
      <c r="XBA612" s="314"/>
      <c r="XBB612" s="314"/>
      <c r="XBC612" s="314"/>
      <c r="XBD612" s="281"/>
      <c r="XBE612" s="316"/>
      <c r="XBF612" s="317"/>
      <c r="XBG612" s="314"/>
      <c r="XBH612" s="314"/>
      <c r="XBI612" s="314"/>
      <c r="XBJ612" s="314"/>
      <c r="XBK612" s="263"/>
      <c r="XBL612" s="312"/>
      <c r="XBM612" s="263"/>
      <c r="XBN612" s="314"/>
      <c r="XBO612" s="314"/>
      <c r="XBP612" s="314"/>
      <c r="XBQ612" s="315"/>
      <c r="XBR612" s="314"/>
      <c r="XBS612" s="314"/>
      <c r="XBT612" s="314"/>
      <c r="XBU612" s="314"/>
      <c r="XBV612" s="314"/>
      <c r="XBW612" s="281"/>
      <c r="XBX612" s="317"/>
      <c r="XBY612" s="314"/>
      <c r="XBZ612" s="314"/>
      <c r="XCA612" s="318"/>
      <c r="XCB612" s="312"/>
      <c r="XCC612" s="314"/>
      <c r="XCD612" s="314"/>
      <c r="XCE612" s="263"/>
      <c r="XCF612" s="312"/>
      <c r="XCG612" s="263"/>
      <c r="XCH612" s="314"/>
      <c r="XCI612" s="314"/>
      <c r="XCJ612" s="314"/>
      <c r="XCK612" s="315"/>
      <c r="XCL612" s="314"/>
      <c r="XCM612" s="314"/>
      <c r="XCN612" s="314"/>
      <c r="XCO612" s="314"/>
      <c r="XCP612" s="314"/>
      <c r="XCQ612" s="317"/>
      <c r="XCR612" s="314"/>
      <c r="XCS612" s="318"/>
      <c r="XCT612" s="286"/>
      <c r="XCW612" s="314"/>
      <c r="XCX612" s="314"/>
      <c r="XCY612" s="263"/>
      <c r="XCZ612" s="312"/>
      <c r="XDA612" s="263"/>
      <c r="XDB612" s="314"/>
      <c r="XDC612" s="314"/>
      <c r="XDD612" s="314"/>
      <c r="XDE612" s="315"/>
      <c r="XDF612" s="314"/>
      <c r="XDG612" s="314"/>
      <c r="XDH612" s="314"/>
      <c r="XDI612" s="314"/>
      <c r="XDJ612" s="314"/>
      <c r="XDK612" s="314"/>
      <c r="XDL612" s="286"/>
      <c r="XDQ612" s="314"/>
      <c r="XDR612" s="314"/>
      <c r="XDS612" s="263"/>
      <c r="XDT612" s="312"/>
      <c r="XDU612" s="263"/>
      <c r="XDV612" s="314"/>
      <c r="XDW612" s="314"/>
      <c r="XDX612" s="314"/>
      <c r="XDY612" s="315"/>
      <c r="XDZ612" s="314"/>
      <c r="XEA612" s="314"/>
      <c r="XEB612" s="314"/>
      <c r="XEC612" s="314"/>
      <c r="XED612" s="314"/>
      <c r="XEE612" s="286"/>
      <c r="XEK612" s="314"/>
      <c r="XEL612" s="314"/>
      <c r="XEM612" s="263"/>
      <c r="XEN612" s="312"/>
      <c r="XEO612" s="263"/>
      <c r="XEP612" s="314"/>
      <c r="XEQ612" s="314"/>
      <c r="XER612" s="314"/>
      <c r="XES612" s="315"/>
      <c r="XET612" s="314"/>
      <c r="XEU612" s="314"/>
      <c r="XEV612" s="314"/>
      <c r="XEW612" s="314"/>
      <c r="XEX612" s="314"/>
    </row>
    <row r="613" spans="1:60 16265:16378" ht="52.5" hidden="1" customHeight="1" x14ac:dyDescent="0.2">
      <c r="A613" s="362">
        <v>205</v>
      </c>
      <c r="B613" s="364"/>
      <c r="C613" s="356"/>
      <c r="D613" s="359"/>
      <c r="E613" s="356"/>
      <c r="F613" s="364"/>
      <c r="G613" s="275" t="s">
        <v>271</v>
      </c>
      <c r="H613" s="275" t="s">
        <v>35</v>
      </c>
      <c r="I613" s="162" t="s">
        <v>3016</v>
      </c>
      <c r="J613" s="364"/>
      <c r="K613" s="363"/>
      <c r="L613" s="363"/>
      <c r="M613" s="363"/>
      <c r="N613" s="364"/>
      <c r="O613" s="383"/>
      <c r="P613" s="364"/>
      <c r="Q613" s="383"/>
      <c r="R613" s="383"/>
      <c r="S613" s="162" t="s">
        <v>327</v>
      </c>
      <c r="T613" s="334">
        <f t="shared" si="2502"/>
        <v>1</v>
      </c>
      <c r="U613" s="356"/>
      <c r="V613" s="356"/>
      <c r="W613" s="275" t="s">
        <v>3179</v>
      </c>
      <c r="X613" s="364"/>
      <c r="Y613" s="368"/>
      <c r="Z613" s="335">
        <f t="shared" si="2507"/>
        <v>4</v>
      </c>
      <c r="AA613" s="275" t="s">
        <v>330</v>
      </c>
      <c r="AB613" s="275"/>
      <c r="AC613" s="368"/>
      <c r="AD613" s="356"/>
      <c r="AE613" s="336">
        <f t="shared" si="2510"/>
        <v>1</v>
      </c>
      <c r="AF613" s="275" t="s">
        <v>307</v>
      </c>
      <c r="AG613" s="275" t="s">
        <v>3180</v>
      </c>
      <c r="AH613" s="368"/>
      <c r="AI613" s="356"/>
      <c r="AJ613" s="336">
        <f t="shared" si="2513"/>
        <v>1</v>
      </c>
      <c r="AK613" s="275" t="s">
        <v>304</v>
      </c>
      <c r="AL613" s="275" t="s">
        <v>311</v>
      </c>
      <c r="AM613" s="368"/>
      <c r="AN613" s="356"/>
      <c r="AO613" s="336">
        <f t="shared" si="2516"/>
        <v>1</v>
      </c>
      <c r="AP613" s="275" t="s">
        <v>592</v>
      </c>
      <c r="AQ613" s="356"/>
      <c r="AR613" s="356"/>
      <c r="AS613" s="357"/>
      <c r="AT613" s="358"/>
      <c r="AU613" s="363"/>
      <c r="AV613" s="363"/>
      <c r="AW613" s="275" t="s">
        <v>93</v>
      </c>
      <c r="AX613" s="275" t="s">
        <v>3185</v>
      </c>
      <c r="AY613" s="159">
        <v>45138</v>
      </c>
      <c r="AZ613" s="159"/>
      <c r="BA613" s="164" t="s">
        <v>3187</v>
      </c>
      <c r="XAO613" s="314"/>
      <c r="XAP613" s="314"/>
      <c r="XAQ613" s="263"/>
      <c r="XAR613" s="312"/>
      <c r="XAS613" s="263"/>
      <c r="XAT613" s="314"/>
      <c r="XAU613" s="314"/>
      <c r="XAV613" s="314"/>
      <c r="XAW613" s="315"/>
      <c r="XAX613" s="314"/>
      <c r="XAY613" s="314"/>
      <c r="XAZ613" s="314"/>
      <c r="XBA613" s="314"/>
      <c r="XBB613" s="314"/>
      <c r="XBC613" s="314"/>
      <c r="XBD613" s="281"/>
      <c r="XBE613" s="316"/>
      <c r="XBF613" s="317"/>
      <c r="XBG613" s="314"/>
      <c r="XBH613" s="314"/>
      <c r="XBI613" s="314"/>
      <c r="XBJ613" s="314"/>
      <c r="XBK613" s="263"/>
      <c r="XBL613" s="312"/>
      <c r="XBM613" s="263"/>
      <c r="XBN613" s="314"/>
      <c r="XBO613" s="314"/>
      <c r="XBP613" s="314"/>
      <c r="XBQ613" s="315"/>
      <c r="XBR613" s="314"/>
      <c r="XBS613" s="314"/>
      <c r="XBT613" s="314"/>
      <c r="XBU613" s="314"/>
      <c r="XBV613" s="314"/>
      <c r="XBW613" s="281"/>
      <c r="XBX613" s="317"/>
      <c r="XBY613" s="314"/>
      <c r="XBZ613" s="314"/>
      <c r="XCA613" s="318"/>
      <c r="XCB613" s="312"/>
      <c r="XCC613" s="314"/>
      <c r="XCD613" s="314"/>
      <c r="XCE613" s="263"/>
      <c r="XCF613" s="312"/>
      <c r="XCG613" s="263"/>
      <c r="XCH613" s="314"/>
      <c r="XCI613" s="314"/>
      <c r="XCJ613" s="314"/>
      <c r="XCK613" s="315"/>
      <c r="XCL613" s="314"/>
      <c r="XCM613" s="314"/>
      <c r="XCN613" s="314"/>
      <c r="XCO613" s="314"/>
      <c r="XCP613" s="314"/>
      <c r="XCQ613" s="317"/>
      <c r="XCR613" s="314"/>
      <c r="XCS613" s="318"/>
      <c r="XCT613" s="286"/>
      <c r="XCW613" s="314"/>
      <c r="XCX613" s="314"/>
      <c r="XCY613" s="263"/>
      <c r="XCZ613" s="312"/>
      <c r="XDA613" s="263"/>
      <c r="XDB613" s="314"/>
      <c r="XDC613" s="314"/>
      <c r="XDD613" s="314"/>
      <c r="XDE613" s="315"/>
      <c r="XDF613" s="314"/>
      <c r="XDG613" s="314"/>
      <c r="XDH613" s="314"/>
      <c r="XDI613" s="314"/>
      <c r="XDJ613" s="314"/>
      <c r="XDK613" s="314"/>
      <c r="XDL613" s="286"/>
      <c r="XDQ613" s="314"/>
      <c r="XDR613" s="314"/>
      <c r="XDS613" s="263"/>
      <c r="XDT613" s="312"/>
      <c r="XDU613" s="263"/>
      <c r="XDV613" s="314"/>
      <c r="XDW613" s="314"/>
      <c r="XDX613" s="314"/>
      <c r="XDY613" s="315"/>
      <c r="XDZ613" s="314"/>
      <c r="XEA613" s="314"/>
      <c r="XEB613" s="314"/>
      <c r="XEC613" s="314"/>
      <c r="XED613" s="314"/>
      <c r="XEE613" s="286"/>
      <c r="XEK613" s="314"/>
      <c r="XEL613" s="314"/>
      <c r="XEM613" s="263"/>
      <c r="XEN613" s="312"/>
      <c r="XEO613" s="263"/>
      <c r="XEP613" s="314"/>
      <c r="XEQ613" s="314"/>
      <c r="XER613" s="314"/>
      <c r="XES613" s="315"/>
      <c r="XET613" s="314"/>
      <c r="XEU613" s="314"/>
      <c r="XEV613" s="314"/>
      <c r="XEW613" s="314"/>
      <c r="XEX613" s="314"/>
    </row>
    <row r="614" spans="1:60 16265:16378" ht="52.5" hidden="1" customHeight="1" x14ac:dyDescent="0.2">
      <c r="A614" s="362">
        <v>202</v>
      </c>
      <c r="B614" s="364" t="s">
        <v>555</v>
      </c>
      <c r="C614" s="356" t="str">
        <f t="shared" si="2498"/>
        <v>DIANA PATRICIA GOMEZ BOTERO</v>
      </c>
      <c r="D614" s="359" t="s">
        <v>165</v>
      </c>
      <c r="E614" s="356" t="str">
        <f>IF(D614=$D$740,$E$740,IF(D614=$D$741,$E$741,IF(D614=$D$742,$E$742,IF(D614=$D$743,$E$743,IF(D614=$D$744,$E$744,IF(D614=$D$745,$E$745,IF(D614=$D$746,$E$746,IF(D614=$D$747,$E$747,IF(D614=$D$748,$E$748,IF(D614=$D$749,$E$749,IF(D614=VICERRECTORÍA_ACADÉMICA_,$BF$740,IF(D614=_VICERRECTORÍA_INVESTIGACIONES_INNOVACIÓN_Y_EXTENSIÓN_,$BF$741,IF(D614=PLANEACIÓN_,$BF$742,IF(D614=VICERRECTORÍA_ADMINISTRATIVA_FINANCIERA_,$BF$743,IF(D614=VICERRECTORÍA_RESPONSABILIDAD_SOCIAL_Y_BIENESTAR_UNIVERSITARIO_PDI,$BF$744)))))))))))))))</f>
        <v>Promover el bienestar de la comunidad universitaria, contribuyendo al desarrollo humano, social e intercultural de sus integrantes, en concordancia con la misión Institucional.</v>
      </c>
      <c r="F614" s="364" t="s">
        <v>276</v>
      </c>
      <c r="G614" s="275" t="s">
        <v>272</v>
      </c>
      <c r="H614" s="275" t="s">
        <v>273</v>
      </c>
      <c r="I614" s="161" t="s">
        <v>2989</v>
      </c>
      <c r="J614" s="364" t="s">
        <v>106</v>
      </c>
      <c r="K614" s="363" t="s">
        <v>2991</v>
      </c>
      <c r="L614" s="363" t="s">
        <v>2992</v>
      </c>
      <c r="M614" s="363" t="s">
        <v>2993</v>
      </c>
      <c r="N614" s="364" t="s">
        <v>105</v>
      </c>
      <c r="O614" s="383">
        <f t="shared" ref="O614" si="2530">IF(N614="ALTA",5,IF(N614="MEDIO ALTA",4,IF(N614="MEDIA",3,IF(N614="MEDIO BAJA",2,IF(N614="BAJA",1,0)))))</f>
        <v>3</v>
      </c>
      <c r="P614" s="364" t="s">
        <v>140</v>
      </c>
      <c r="Q614" s="383">
        <f t="shared" ref="Q614" si="2531">IF(P614="ALTO",5,IF(P614="MEDIO ALTO",4,IF(P614="MEDIO",3,IF(P614="MEDIO BAJO",2,IF(P614="BAJO",1,0)))))</f>
        <v>5</v>
      </c>
      <c r="R614" s="383">
        <f t="shared" ref="R614" si="2532">Q614*O614</f>
        <v>15</v>
      </c>
      <c r="S614" s="162" t="s">
        <v>326</v>
      </c>
      <c r="T614" s="334">
        <f t="shared" si="2502"/>
        <v>2</v>
      </c>
      <c r="U614" s="356">
        <f t="shared" ref="U614" si="2533">ROUND(AVERAGEIF(T614:T616,"&gt;0"),0)</f>
        <v>1</v>
      </c>
      <c r="V614" s="356">
        <f t="shared" ref="V614" si="2534">U614*0.6</f>
        <v>0.6</v>
      </c>
      <c r="W614" s="275" t="s">
        <v>2994</v>
      </c>
      <c r="X614" s="364">
        <f t="shared" ref="X614" si="2535">IF(S614="No_existen",5*$X$10,Y614*$X$10)</f>
        <v>0.15000000000000002</v>
      </c>
      <c r="Y614" s="368">
        <f t="shared" ref="Y614" si="2536">ROUND(AVERAGEIF(Z614:Z616,"&gt;0"),0)</f>
        <v>3</v>
      </c>
      <c r="Z614" s="335">
        <f t="shared" si="2507"/>
        <v>1</v>
      </c>
      <c r="AA614" s="275" t="s">
        <v>332</v>
      </c>
      <c r="AB614" s="275" t="s">
        <v>2997</v>
      </c>
      <c r="AC614" s="368">
        <f t="shared" ref="AC614" si="2537">IF(S614="No_existen",5*$AC$10,AD614*$AC$10)</f>
        <v>0.15</v>
      </c>
      <c r="AD614" s="356">
        <f t="shared" ref="AD614" si="2538">ROUND(AVERAGEIF(AE614:AE616,"&gt;0"),0)</f>
        <v>1</v>
      </c>
      <c r="AE614" s="336">
        <f t="shared" si="2510"/>
        <v>1</v>
      </c>
      <c r="AF614" s="275" t="s">
        <v>307</v>
      </c>
      <c r="AG614" s="275" t="s">
        <v>2998</v>
      </c>
      <c r="AH614" s="368">
        <f t="shared" ref="AH614" si="2539">IF(S614="No_existen",5*$AH$10,AI614*$AH$10)</f>
        <v>0.1</v>
      </c>
      <c r="AI614" s="356">
        <f t="shared" ref="AI614" si="2540">ROUND(AVERAGEIF(AJ614:AJ616,"&gt;0"),0)</f>
        <v>1</v>
      </c>
      <c r="AJ614" s="336">
        <f t="shared" si="2513"/>
        <v>1</v>
      </c>
      <c r="AK614" s="275" t="s">
        <v>304</v>
      </c>
      <c r="AL614" s="275" t="s">
        <v>312</v>
      </c>
      <c r="AM614" s="368">
        <f t="shared" si="2514"/>
        <v>0.1</v>
      </c>
      <c r="AN614" s="356">
        <f t="shared" si="2529"/>
        <v>1</v>
      </c>
      <c r="AO614" s="336">
        <f t="shared" si="2516"/>
        <v>1</v>
      </c>
      <c r="AP614" s="275" t="s">
        <v>592</v>
      </c>
      <c r="AQ614" s="356">
        <f t="shared" si="2517"/>
        <v>1</v>
      </c>
      <c r="AR614" s="356" t="str">
        <f t="shared" si="2518"/>
        <v>FUERTE</v>
      </c>
      <c r="AS614" s="357">
        <f t="shared" ref="AS614" si="2541">IF(R614=0,0,ROUND((R614*AQ614),0))</f>
        <v>15</v>
      </c>
      <c r="AT614" s="358" t="str">
        <f t="shared" si="2519"/>
        <v>MODERADO</v>
      </c>
      <c r="AU614" s="363" t="s">
        <v>3000</v>
      </c>
      <c r="AV614" s="367" t="s">
        <v>3001</v>
      </c>
      <c r="AW614" s="275" t="s">
        <v>91</v>
      </c>
      <c r="AX614" s="275" t="s">
        <v>3002</v>
      </c>
      <c r="AY614" s="159">
        <v>45275</v>
      </c>
      <c r="AZ614" s="159"/>
      <c r="BA614" s="344"/>
      <c r="XAO614" s="314"/>
      <c r="XAP614" s="314"/>
      <c r="XAQ614" s="263"/>
      <c r="XAR614" s="312"/>
      <c r="XAS614" s="263"/>
      <c r="XAT614" s="314"/>
      <c r="XAU614" s="314"/>
      <c r="XAV614" s="314"/>
      <c r="XAW614" s="315"/>
      <c r="XAX614" s="314"/>
      <c r="XAY614" s="314"/>
      <c r="XAZ614" s="314"/>
      <c r="XBA614" s="314"/>
      <c r="XBB614" s="314"/>
      <c r="XBC614" s="314"/>
      <c r="XBD614" s="281"/>
      <c r="XBE614" s="316"/>
      <c r="XBF614" s="317"/>
      <c r="XBG614" s="314"/>
      <c r="XBH614" s="314"/>
      <c r="XBI614" s="314"/>
      <c r="XBJ614" s="314"/>
      <c r="XBK614" s="263"/>
      <c r="XBL614" s="312"/>
      <c r="XBM614" s="263"/>
      <c r="XBN614" s="314"/>
      <c r="XBO614" s="314"/>
      <c r="XBP614" s="314"/>
      <c r="XBQ614" s="315"/>
      <c r="XBR614" s="314"/>
      <c r="XBS614" s="314"/>
      <c r="XBT614" s="314"/>
      <c r="XBU614" s="314"/>
      <c r="XBV614" s="314"/>
      <c r="XBW614" s="281"/>
      <c r="XBX614" s="317"/>
      <c r="XBY614" s="314"/>
      <c r="XBZ614" s="314"/>
      <c r="XCA614" s="318"/>
      <c r="XCB614" s="312"/>
      <c r="XCC614" s="314"/>
      <c r="XCD614" s="314"/>
      <c r="XCE614" s="263"/>
      <c r="XCF614" s="312"/>
      <c r="XCG614" s="263"/>
      <c r="XCH614" s="314"/>
      <c r="XCI614" s="314"/>
      <c r="XCJ614" s="314"/>
      <c r="XCK614" s="315"/>
      <c r="XCL614" s="314"/>
      <c r="XCM614" s="314"/>
      <c r="XCN614" s="314"/>
      <c r="XCO614" s="314"/>
      <c r="XCP614" s="314"/>
      <c r="XCQ614" s="317"/>
      <c r="XCR614" s="314"/>
      <c r="XCS614" s="318"/>
      <c r="XCT614" s="286"/>
      <c r="XCW614" s="314"/>
      <c r="XCX614" s="314"/>
      <c r="XCY614" s="263"/>
      <c r="XCZ614" s="312"/>
      <c r="XDA614" s="263"/>
      <c r="XDB614" s="314"/>
      <c r="XDC614" s="314"/>
      <c r="XDD614" s="314"/>
      <c r="XDE614" s="315"/>
      <c r="XDF614" s="314"/>
      <c r="XDG614" s="314"/>
      <c r="XDH614" s="314"/>
      <c r="XDI614" s="314"/>
      <c r="XDJ614" s="314"/>
      <c r="XDK614" s="314"/>
      <c r="XDL614" s="286"/>
      <c r="XDQ614" s="314"/>
      <c r="XDR614" s="314"/>
      <c r="XDS614" s="263"/>
      <c r="XDT614" s="312"/>
      <c r="XDU614" s="263"/>
      <c r="XDV614" s="314"/>
      <c r="XDW614" s="314"/>
      <c r="XDX614" s="314"/>
      <c r="XDY614" s="315"/>
      <c r="XDZ614" s="314"/>
      <c r="XEA614" s="314"/>
      <c r="XEB614" s="314"/>
      <c r="XEC614" s="314"/>
      <c r="XED614" s="314"/>
      <c r="XEE614" s="286"/>
      <c r="XEK614" s="314"/>
      <c r="XEL614" s="314"/>
      <c r="XEM614" s="263"/>
      <c r="XEN614" s="312"/>
      <c r="XEO614" s="263"/>
      <c r="XEP614" s="314"/>
      <c r="XEQ614" s="314"/>
      <c r="XER614" s="314"/>
      <c r="XES614" s="315"/>
      <c r="XET614" s="314"/>
      <c r="XEU614" s="314"/>
      <c r="XEV614" s="314"/>
      <c r="XEW614" s="314"/>
      <c r="XEX614" s="314"/>
    </row>
    <row r="615" spans="1:60 16265:16378" ht="52.5" hidden="1" customHeight="1" x14ac:dyDescent="0.2">
      <c r="A615" s="362">
        <v>207</v>
      </c>
      <c r="B615" s="364"/>
      <c r="C615" s="356"/>
      <c r="D615" s="359"/>
      <c r="E615" s="356"/>
      <c r="F615" s="364"/>
      <c r="G615" s="275" t="s">
        <v>271</v>
      </c>
      <c r="H615" s="275" t="s">
        <v>37</v>
      </c>
      <c r="I615" s="161" t="s">
        <v>2990</v>
      </c>
      <c r="J615" s="364"/>
      <c r="K615" s="363"/>
      <c r="L615" s="363"/>
      <c r="M615" s="363"/>
      <c r="N615" s="364"/>
      <c r="O615" s="383"/>
      <c r="P615" s="364"/>
      <c r="Q615" s="383"/>
      <c r="R615" s="383"/>
      <c r="S615" s="162" t="s">
        <v>327</v>
      </c>
      <c r="T615" s="334">
        <f t="shared" si="2502"/>
        <v>1</v>
      </c>
      <c r="U615" s="356"/>
      <c r="V615" s="356"/>
      <c r="W615" s="275" t="s">
        <v>2995</v>
      </c>
      <c r="X615" s="364"/>
      <c r="Y615" s="368"/>
      <c r="Z615" s="335">
        <f t="shared" si="2507"/>
        <v>4</v>
      </c>
      <c r="AA615" s="275" t="s">
        <v>330</v>
      </c>
      <c r="AB615" s="275"/>
      <c r="AC615" s="368"/>
      <c r="AD615" s="356"/>
      <c r="AE615" s="336">
        <f t="shared" si="2510"/>
        <v>1</v>
      </c>
      <c r="AF615" s="275" t="s">
        <v>307</v>
      </c>
      <c r="AG615" s="275" t="s">
        <v>2999</v>
      </c>
      <c r="AH615" s="368"/>
      <c r="AI615" s="356"/>
      <c r="AJ615" s="336">
        <f t="shared" si="2513"/>
        <v>1</v>
      </c>
      <c r="AK615" s="275" t="s">
        <v>304</v>
      </c>
      <c r="AL615" s="275" t="s">
        <v>312</v>
      </c>
      <c r="AM615" s="368"/>
      <c r="AN615" s="356"/>
      <c r="AO615" s="336">
        <f t="shared" si="2516"/>
        <v>1</v>
      </c>
      <c r="AP615" s="275" t="s">
        <v>592</v>
      </c>
      <c r="AQ615" s="356"/>
      <c r="AR615" s="356"/>
      <c r="AS615" s="357"/>
      <c r="AT615" s="358"/>
      <c r="AU615" s="363"/>
      <c r="AV615" s="366"/>
      <c r="AW615" s="275" t="s">
        <v>91</v>
      </c>
      <c r="AX615" s="275" t="s">
        <v>3003</v>
      </c>
      <c r="AY615" s="159">
        <v>45275</v>
      </c>
      <c r="AZ615" s="159"/>
      <c r="BA615" s="344"/>
      <c r="XAO615" s="314"/>
      <c r="XAP615" s="314"/>
      <c r="XAQ615" s="263"/>
      <c r="XAR615" s="312"/>
      <c r="XAS615" s="263"/>
      <c r="XAT615" s="314"/>
      <c r="XAU615" s="314"/>
      <c r="XAV615" s="314"/>
      <c r="XAW615" s="315"/>
      <c r="XAX615" s="314"/>
      <c r="XAY615" s="314"/>
      <c r="XAZ615" s="314"/>
      <c r="XBA615" s="314"/>
      <c r="XBB615" s="314"/>
      <c r="XBC615" s="314"/>
      <c r="XBD615" s="281"/>
      <c r="XBE615" s="316"/>
      <c r="XBF615" s="317"/>
      <c r="XBG615" s="314"/>
      <c r="XBH615" s="314"/>
      <c r="XBI615" s="314"/>
      <c r="XBJ615" s="314"/>
      <c r="XBK615" s="263"/>
      <c r="XBL615" s="312"/>
      <c r="XBM615" s="263"/>
      <c r="XBN615" s="314"/>
      <c r="XBO615" s="314"/>
      <c r="XBP615" s="314"/>
      <c r="XBQ615" s="315"/>
      <c r="XBR615" s="314"/>
      <c r="XBS615" s="314"/>
      <c r="XBT615" s="314"/>
      <c r="XBU615" s="314"/>
      <c r="XBV615" s="314"/>
      <c r="XBW615" s="281"/>
      <c r="XBX615" s="317"/>
      <c r="XBY615" s="314"/>
      <c r="XBZ615" s="314"/>
      <c r="XCA615" s="318"/>
      <c r="XCB615" s="312"/>
      <c r="XCC615" s="314"/>
      <c r="XCD615" s="314"/>
      <c r="XCE615" s="263"/>
      <c r="XCF615" s="312"/>
      <c r="XCG615" s="263"/>
      <c r="XCH615" s="314"/>
      <c r="XCI615" s="314"/>
      <c r="XCJ615" s="314"/>
      <c r="XCK615" s="315"/>
      <c r="XCL615" s="314"/>
      <c r="XCM615" s="314"/>
      <c r="XCN615" s="314"/>
      <c r="XCO615" s="314"/>
      <c r="XCP615" s="314"/>
      <c r="XCQ615" s="317"/>
      <c r="XCR615" s="314"/>
      <c r="XCS615" s="318"/>
      <c r="XCT615" s="286"/>
      <c r="XCW615" s="314"/>
      <c r="XCX615" s="314"/>
      <c r="XCY615" s="263"/>
      <c r="XCZ615" s="312"/>
      <c r="XDA615" s="263"/>
      <c r="XDB615" s="314"/>
      <c r="XDC615" s="314"/>
      <c r="XDD615" s="314"/>
      <c r="XDE615" s="315"/>
      <c r="XDF615" s="314"/>
      <c r="XDG615" s="314"/>
      <c r="XDH615" s="314"/>
      <c r="XDI615" s="314"/>
      <c r="XDJ615" s="314"/>
      <c r="XDK615" s="314"/>
      <c r="XDL615" s="286"/>
      <c r="XDQ615" s="314"/>
      <c r="XDR615" s="314"/>
      <c r="XDS615" s="263"/>
      <c r="XDT615" s="312"/>
      <c r="XDU615" s="263"/>
      <c r="XDV615" s="314"/>
      <c r="XDW615" s="314"/>
      <c r="XDX615" s="314"/>
      <c r="XDY615" s="315"/>
      <c r="XDZ615" s="314"/>
      <c r="XEA615" s="314"/>
      <c r="XEB615" s="314"/>
      <c r="XEC615" s="314"/>
      <c r="XED615" s="314"/>
      <c r="XEE615" s="286"/>
      <c r="XEK615" s="314"/>
      <c r="XEL615" s="314"/>
      <c r="XEM615" s="263"/>
      <c r="XEN615" s="312"/>
      <c r="XEO615" s="263"/>
      <c r="XEP615" s="314"/>
      <c r="XEQ615" s="314"/>
      <c r="XER615" s="314"/>
      <c r="XES615" s="315"/>
      <c r="XET615" s="314"/>
      <c r="XEU615" s="314"/>
      <c r="XEV615" s="314"/>
      <c r="XEW615" s="314"/>
      <c r="XEX615" s="314"/>
    </row>
    <row r="616" spans="1:60 16265:16378" ht="52.5" hidden="1" customHeight="1" x14ac:dyDescent="0.2">
      <c r="A616" s="362">
        <v>208</v>
      </c>
      <c r="B616" s="364"/>
      <c r="C616" s="356"/>
      <c r="D616" s="359"/>
      <c r="E616" s="356"/>
      <c r="F616" s="364"/>
      <c r="G616" s="275"/>
      <c r="H616" s="275"/>
      <c r="I616" s="275"/>
      <c r="J616" s="364"/>
      <c r="K616" s="363"/>
      <c r="L616" s="363"/>
      <c r="M616" s="363"/>
      <c r="N616" s="364"/>
      <c r="O616" s="383"/>
      <c r="P616" s="364"/>
      <c r="Q616" s="383"/>
      <c r="R616" s="383"/>
      <c r="S616" s="162" t="s">
        <v>327</v>
      </c>
      <c r="T616" s="334">
        <f t="shared" si="2502"/>
        <v>1</v>
      </c>
      <c r="U616" s="356"/>
      <c r="V616" s="356"/>
      <c r="W616" s="275" t="s">
        <v>2996</v>
      </c>
      <c r="X616" s="364"/>
      <c r="Y616" s="368"/>
      <c r="Z616" s="335">
        <f t="shared" si="2507"/>
        <v>4</v>
      </c>
      <c r="AA616" s="275" t="s">
        <v>330</v>
      </c>
      <c r="AB616" s="275"/>
      <c r="AC616" s="368"/>
      <c r="AD616" s="356"/>
      <c r="AE616" s="336">
        <f t="shared" si="2510"/>
        <v>1</v>
      </c>
      <c r="AF616" s="275" t="s">
        <v>307</v>
      </c>
      <c r="AG616" s="275" t="s">
        <v>2999</v>
      </c>
      <c r="AH616" s="368"/>
      <c r="AI616" s="356"/>
      <c r="AJ616" s="336">
        <f t="shared" si="2513"/>
        <v>1</v>
      </c>
      <c r="AK616" s="275" t="s">
        <v>304</v>
      </c>
      <c r="AL616" s="275" t="s">
        <v>313</v>
      </c>
      <c r="AM616" s="368"/>
      <c r="AN616" s="356"/>
      <c r="AO616" s="336">
        <f t="shared" si="2516"/>
        <v>1</v>
      </c>
      <c r="AP616" s="275" t="s">
        <v>592</v>
      </c>
      <c r="AQ616" s="356"/>
      <c r="AR616" s="356"/>
      <c r="AS616" s="357"/>
      <c r="AT616" s="358"/>
      <c r="AU616" s="363"/>
      <c r="AV616" s="366"/>
      <c r="AW616" s="275" t="s">
        <v>91</v>
      </c>
      <c r="AX616" s="275" t="s">
        <v>3004</v>
      </c>
      <c r="AY616" s="159">
        <v>45275</v>
      </c>
      <c r="AZ616" s="159"/>
      <c r="BA616" s="344"/>
      <c r="XAO616" s="314"/>
      <c r="XAP616" s="314"/>
      <c r="XAQ616" s="263"/>
      <c r="XAR616" s="312"/>
      <c r="XAS616" s="263"/>
      <c r="XAT616" s="314"/>
      <c r="XAU616" s="314"/>
      <c r="XAV616" s="314"/>
      <c r="XAW616" s="315"/>
      <c r="XAX616" s="314"/>
      <c r="XAY616" s="314"/>
      <c r="XAZ616" s="314"/>
      <c r="XBA616" s="314"/>
      <c r="XBB616" s="314"/>
      <c r="XBC616" s="314"/>
      <c r="XBD616" s="281"/>
      <c r="XBE616" s="316"/>
      <c r="XBF616" s="317"/>
      <c r="XBG616" s="314"/>
      <c r="XBH616" s="314"/>
      <c r="XBI616" s="314"/>
      <c r="XBJ616" s="314"/>
      <c r="XBK616" s="263"/>
      <c r="XBL616" s="312"/>
      <c r="XBM616" s="263"/>
      <c r="XBN616" s="314"/>
      <c r="XBO616" s="314"/>
      <c r="XBP616" s="314"/>
      <c r="XBQ616" s="315"/>
      <c r="XBR616" s="314"/>
      <c r="XBS616" s="314"/>
      <c r="XBT616" s="314"/>
      <c r="XBU616" s="314"/>
      <c r="XBV616" s="314"/>
      <c r="XBW616" s="281"/>
      <c r="XBX616" s="317"/>
      <c r="XBY616" s="314"/>
      <c r="XBZ616" s="314"/>
      <c r="XCA616" s="318"/>
      <c r="XCB616" s="312"/>
      <c r="XCC616" s="314"/>
      <c r="XCD616" s="314"/>
      <c r="XCE616" s="263"/>
      <c r="XCF616" s="312"/>
      <c r="XCG616" s="263"/>
      <c r="XCH616" s="314"/>
      <c r="XCI616" s="314"/>
      <c r="XCJ616" s="314"/>
      <c r="XCK616" s="315"/>
      <c r="XCL616" s="314"/>
      <c r="XCM616" s="314"/>
      <c r="XCN616" s="314"/>
      <c r="XCO616" s="314"/>
      <c r="XCP616" s="314"/>
      <c r="XCQ616" s="317"/>
      <c r="XCR616" s="314"/>
      <c r="XCS616" s="318"/>
      <c r="XCT616" s="286"/>
      <c r="XCW616" s="314"/>
      <c r="XCX616" s="314"/>
      <c r="XCY616" s="263"/>
      <c r="XCZ616" s="312"/>
      <c r="XDA616" s="263"/>
      <c r="XDB616" s="314"/>
      <c r="XDC616" s="314"/>
      <c r="XDD616" s="314"/>
      <c r="XDE616" s="315"/>
      <c r="XDF616" s="314"/>
      <c r="XDG616" s="314"/>
      <c r="XDH616" s="314"/>
      <c r="XDI616" s="314"/>
      <c r="XDJ616" s="314"/>
      <c r="XDK616" s="314"/>
      <c r="XDL616" s="286"/>
      <c r="XDQ616" s="314"/>
      <c r="XDR616" s="314"/>
      <c r="XDS616" s="263"/>
      <c r="XDT616" s="312"/>
      <c r="XDU616" s="263"/>
      <c r="XDV616" s="314"/>
      <c r="XDW616" s="314"/>
      <c r="XDX616" s="314"/>
      <c r="XDY616" s="315"/>
      <c r="XDZ616" s="314"/>
      <c r="XEA616" s="314"/>
      <c r="XEB616" s="314"/>
      <c r="XEC616" s="314"/>
      <c r="XED616" s="314"/>
      <c r="XEE616" s="286"/>
      <c r="XEK616" s="314"/>
      <c r="XEL616" s="314"/>
      <c r="XEM616" s="263"/>
      <c r="XEN616" s="312"/>
      <c r="XEO616" s="263"/>
      <c r="XEP616" s="314"/>
      <c r="XEQ616" s="314"/>
      <c r="XER616" s="314"/>
      <c r="XES616" s="315"/>
      <c r="XET616" s="314"/>
      <c r="XEU616" s="314"/>
      <c r="XEV616" s="314"/>
      <c r="XEW616" s="314"/>
      <c r="XEX616" s="314"/>
    </row>
    <row r="617" spans="1:60 16265:16378" ht="52.5" hidden="1" customHeight="1" x14ac:dyDescent="0.2">
      <c r="A617" s="362">
        <v>203</v>
      </c>
      <c r="B617" s="364"/>
      <c r="C617" s="356" t="e">
        <f t="shared" si="2498"/>
        <v>#N/A</v>
      </c>
      <c r="D617" s="359"/>
      <c r="E617" s="356" t="b">
        <f>IF(D617=$D$740,$E$740,IF(D617=$D$741,$E$741,IF(D617=$D$742,$E$742,IF(D617=$D$743,$E$743,IF(D617=$D$744,$E$744,IF(D617=$D$745,$E$745,IF(D617=$D$746,$E$746,IF(D617=$D$747,$E$747,IF(D617=$D$748,$E$748,IF(D617=$D$749,$E$749,IF(D617=VICERRECTORÍA_ACADÉMICA_,$BF$740,IF(D617=_VICERRECTORÍA_INVESTIGACIONES_INNOVACIÓN_Y_EXTENSIÓN_,$BF$741,IF(D617=PLANEACIÓN_,$BF$742,IF(D617=VICERRECTORÍA_ADMINISTRATIVA_FINANCIERA_,$BF$743,IF(D617=VICERRECTORÍA_RESPONSABILIDAD_SOCIAL_Y_BIENESTAR_UNIVERSITARIO_PDI,$BF$744)))))))))))))))</f>
        <v>0</v>
      </c>
      <c r="F617" s="275"/>
      <c r="G617" s="275"/>
      <c r="H617" s="275"/>
      <c r="I617" s="275"/>
      <c r="J617" s="364"/>
      <c r="K617" s="431"/>
      <c r="L617" s="364"/>
      <c r="M617" s="364"/>
      <c r="N617" s="364"/>
      <c r="O617" s="383">
        <f t="shared" ref="O617" si="2542">IF(N617="ALTA",5,IF(N617="MEDIO ALTA",4,IF(N617="MEDIA",3,IF(N617="MEDIO BAJA",2,IF(N617="BAJA",1,0)))))</f>
        <v>0</v>
      </c>
      <c r="P617" s="364"/>
      <c r="Q617" s="383">
        <f t="shared" ref="Q617" si="2543">IF(P617="ALTO",5,IF(P617="MEDIO ALTO",4,IF(P617="MEDIO",3,IF(P617="MEDIO BAJO",2,IF(P617="BAJO",1,0)))))</f>
        <v>0</v>
      </c>
      <c r="R617" s="383">
        <f t="shared" ref="R617" si="2544">Q617*O617</f>
        <v>0</v>
      </c>
      <c r="S617" s="162"/>
      <c r="T617" s="334">
        <f t="shared" si="2502"/>
        <v>0</v>
      </c>
      <c r="U617" s="356" t="e">
        <f t="shared" ref="U617" si="2545">ROUND(AVERAGEIF(T617:T619,"&gt;0"),0)</f>
        <v>#DIV/0!</v>
      </c>
      <c r="V617" s="356" t="e">
        <f t="shared" ref="V617" si="2546">U617*0.6</f>
        <v>#DIV/0!</v>
      </c>
      <c r="W617" s="172"/>
      <c r="X617" s="364" t="e">
        <f t="shared" ref="X617" si="2547">IF(S617="No_existen",5*$X$10,Y617*$X$10)</f>
        <v>#DIV/0!</v>
      </c>
      <c r="Y617" s="368" t="e">
        <f t="shared" ref="Y617" si="2548">ROUND(AVERAGEIF(Z617:Z619,"&gt;0"),0)</f>
        <v>#DIV/0!</v>
      </c>
      <c r="Z617" s="335">
        <f t="shared" si="2507"/>
        <v>0</v>
      </c>
      <c r="AA617" s="275"/>
      <c r="AB617" s="275"/>
      <c r="AC617" s="368" t="e">
        <f t="shared" ref="AC617" si="2549">IF(S617="No_existen",5*$AC$10,AD617*$AC$10)</f>
        <v>#DIV/0!</v>
      </c>
      <c r="AD617" s="356" t="e">
        <f t="shared" ref="AD617" si="2550">ROUND(AVERAGEIF(AE617:AE619,"&gt;0"),0)</f>
        <v>#DIV/0!</v>
      </c>
      <c r="AE617" s="336">
        <f t="shared" si="2510"/>
        <v>0</v>
      </c>
      <c r="AF617" s="275"/>
      <c r="AG617" s="172"/>
      <c r="AH617" s="368" t="e">
        <f t="shared" ref="AH617" si="2551">IF(S617="No_existen",5*$AH$10,AI617*$AH$10)</f>
        <v>#DIV/0!</v>
      </c>
      <c r="AI617" s="356" t="e">
        <f t="shared" ref="AI617" si="2552">ROUND(AVERAGEIF(AJ617:AJ619,"&gt;0"),0)</f>
        <v>#DIV/0!</v>
      </c>
      <c r="AJ617" s="336">
        <f t="shared" si="2513"/>
        <v>0</v>
      </c>
      <c r="AK617" s="275"/>
      <c r="AL617" s="275"/>
      <c r="AM617" s="368" t="e">
        <f t="shared" si="2514"/>
        <v>#DIV/0!</v>
      </c>
      <c r="AN617" s="356" t="e">
        <f t="shared" si="2529"/>
        <v>#DIV/0!</v>
      </c>
      <c r="AO617" s="336">
        <f t="shared" si="2516"/>
        <v>0</v>
      </c>
      <c r="AP617" s="275"/>
      <c r="AQ617" s="356" t="e">
        <f t="shared" si="2517"/>
        <v>#DIV/0!</v>
      </c>
      <c r="AR617" s="356" t="e">
        <f t="shared" si="2518"/>
        <v>#DIV/0!</v>
      </c>
      <c r="AS617" s="357">
        <f t="shared" ref="AS617" si="2553">IF(R617=0,0,ROUND((R617*AQ617),0))</f>
        <v>0</v>
      </c>
      <c r="AT617" s="358" t="str">
        <f t="shared" si="2519"/>
        <v>LEVE</v>
      </c>
      <c r="AU617" s="424"/>
      <c r="AV617" s="424"/>
      <c r="AW617" s="275"/>
      <c r="AX617" s="275"/>
      <c r="AY617" s="159"/>
      <c r="AZ617" s="159"/>
      <c r="BA617" s="344"/>
      <c r="BB617" s="286"/>
      <c r="BC617" s="286"/>
      <c r="BD617" s="286"/>
      <c r="BE617" s="286"/>
      <c r="BF617" s="286"/>
      <c r="BG617" s="286"/>
      <c r="BH617" s="286"/>
    </row>
    <row r="618" spans="1:60 16265:16378" ht="52.5" hidden="1" customHeight="1" x14ac:dyDescent="0.2">
      <c r="A618" s="362">
        <v>210</v>
      </c>
      <c r="B618" s="364"/>
      <c r="C618" s="356"/>
      <c r="D618" s="359"/>
      <c r="E618" s="356"/>
      <c r="F618" s="275"/>
      <c r="G618" s="275"/>
      <c r="H618" s="275"/>
      <c r="I618" s="275"/>
      <c r="J618" s="364"/>
      <c r="K618" s="363"/>
      <c r="L618" s="364"/>
      <c r="M618" s="364"/>
      <c r="N618" s="364"/>
      <c r="O618" s="383"/>
      <c r="P618" s="364"/>
      <c r="Q618" s="383"/>
      <c r="R618" s="383"/>
      <c r="S618" s="162"/>
      <c r="T618" s="334">
        <f t="shared" si="2502"/>
        <v>0</v>
      </c>
      <c r="U618" s="356"/>
      <c r="V618" s="356"/>
      <c r="W618" s="172"/>
      <c r="X618" s="364"/>
      <c r="Y618" s="368"/>
      <c r="Z618" s="335">
        <f t="shared" si="2507"/>
        <v>0</v>
      </c>
      <c r="AA618" s="275"/>
      <c r="AB618" s="275"/>
      <c r="AC618" s="368"/>
      <c r="AD618" s="356"/>
      <c r="AE618" s="336">
        <f t="shared" si="2510"/>
        <v>0</v>
      </c>
      <c r="AF618" s="275"/>
      <c r="AG618" s="172"/>
      <c r="AH618" s="368"/>
      <c r="AI618" s="356"/>
      <c r="AJ618" s="336">
        <f t="shared" si="2513"/>
        <v>0</v>
      </c>
      <c r="AK618" s="275"/>
      <c r="AL618" s="275"/>
      <c r="AM618" s="368"/>
      <c r="AN618" s="356"/>
      <c r="AO618" s="336">
        <f t="shared" si="2516"/>
        <v>0</v>
      </c>
      <c r="AP618" s="275"/>
      <c r="AQ618" s="356"/>
      <c r="AR618" s="356"/>
      <c r="AS618" s="357"/>
      <c r="AT618" s="358"/>
      <c r="AU618" s="424"/>
      <c r="AV618" s="424"/>
      <c r="AW618" s="275"/>
      <c r="AX618" s="275"/>
      <c r="AY618" s="159"/>
      <c r="AZ618" s="159"/>
      <c r="BA618" s="344"/>
      <c r="BB618" s="286"/>
      <c r="BC618" s="286"/>
      <c r="BD618" s="286"/>
      <c r="BE618" s="286"/>
      <c r="BF618" s="286"/>
      <c r="BG618" s="286"/>
      <c r="BH618" s="286"/>
    </row>
    <row r="619" spans="1:60 16265:16378" ht="52.5" hidden="1" customHeight="1" x14ac:dyDescent="0.2">
      <c r="A619" s="362">
        <v>211</v>
      </c>
      <c r="B619" s="364"/>
      <c r="C619" s="356"/>
      <c r="D619" s="359"/>
      <c r="E619" s="356"/>
      <c r="F619" s="275"/>
      <c r="G619" s="275"/>
      <c r="H619" s="275"/>
      <c r="I619" s="275"/>
      <c r="J619" s="364"/>
      <c r="K619" s="363"/>
      <c r="L619" s="364"/>
      <c r="M619" s="364"/>
      <c r="N619" s="364"/>
      <c r="O619" s="383"/>
      <c r="P619" s="364"/>
      <c r="Q619" s="383"/>
      <c r="R619" s="383"/>
      <c r="S619" s="162"/>
      <c r="T619" s="334">
        <f t="shared" si="2502"/>
        <v>0</v>
      </c>
      <c r="U619" s="356"/>
      <c r="V619" s="356"/>
      <c r="W619" s="172"/>
      <c r="X619" s="364"/>
      <c r="Y619" s="368"/>
      <c r="Z619" s="335">
        <f t="shared" si="2507"/>
        <v>0</v>
      </c>
      <c r="AA619" s="275"/>
      <c r="AB619" s="275"/>
      <c r="AC619" s="368"/>
      <c r="AD619" s="356"/>
      <c r="AE619" s="336">
        <f t="shared" si="2510"/>
        <v>0</v>
      </c>
      <c r="AF619" s="275"/>
      <c r="AG619" s="172"/>
      <c r="AH619" s="368"/>
      <c r="AI619" s="356"/>
      <c r="AJ619" s="336">
        <f t="shared" si="2513"/>
        <v>0</v>
      </c>
      <c r="AK619" s="275"/>
      <c r="AL619" s="275"/>
      <c r="AM619" s="368"/>
      <c r="AN619" s="356"/>
      <c r="AO619" s="336">
        <f t="shared" si="2516"/>
        <v>0</v>
      </c>
      <c r="AP619" s="275"/>
      <c r="AQ619" s="356"/>
      <c r="AR619" s="356"/>
      <c r="AS619" s="357"/>
      <c r="AT619" s="358"/>
      <c r="AU619" s="424"/>
      <c r="AV619" s="424"/>
      <c r="AW619" s="275"/>
      <c r="AX619" s="275"/>
      <c r="AY619" s="159"/>
      <c r="AZ619" s="159"/>
      <c r="BA619" s="344"/>
      <c r="BB619" s="286"/>
      <c r="BC619" s="286"/>
      <c r="BD619" s="286"/>
      <c r="BE619" s="286"/>
      <c r="BF619" s="286"/>
      <c r="BG619" s="286"/>
      <c r="BH619" s="286"/>
    </row>
    <row r="620" spans="1:60 16265:16378" ht="52.5" hidden="1" customHeight="1" x14ac:dyDescent="0.2">
      <c r="A620" s="362">
        <v>204</v>
      </c>
      <c r="B620" s="364"/>
      <c r="C620" s="356" t="e">
        <f t="shared" si="2498"/>
        <v>#N/A</v>
      </c>
      <c r="D620" s="359"/>
      <c r="E620" s="356" t="b">
        <f>IF(D620=$D$740,$E$740,IF(D620=$D$741,$E$741,IF(D620=$D$742,$E$742,IF(D620=$D$743,$E$743,IF(D620=$D$744,$E$744,IF(D620=$D$745,$E$745,IF(D620=$D$746,$E$746,IF(D620=$D$747,$E$747,IF(D620=$D$748,$E$748,IF(D620=$D$749,$E$749,IF(D620=VICERRECTORÍA_ACADÉMICA_,$BF$740,IF(D620=_VICERRECTORÍA_INVESTIGACIONES_INNOVACIÓN_Y_EXTENSIÓN_,$BF$741,IF(D620=PLANEACIÓN_,$BF$742,IF(D620=VICERRECTORÍA_ADMINISTRATIVA_FINANCIERA_,$BF$743,IF(D620=VICERRECTORÍA_RESPONSABILIDAD_SOCIAL_Y_BIENESTAR_UNIVERSITARIO_PDI,$BF$744)))))))))))))))</f>
        <v>0</v>
      </c>
      <c r="F620" s="275"/>
      <c r="G620" s="275"/>
      <c r="H620" s="275"/>
      <c r="I620" s="275"/>
      <c r="J620" s="275"/>
      <c r="K620" s="431"/>
      <c r="L620" s="364"/>
      <c r="M620" s="364"/>
      <c r="N620" s="364"/>
      <c r="O620" s="383">
        <f t="shared" ref="O620" si="2554">IF(N620="ALTA",5,IF(N620="MEDIO ALTA",4,IF(N620="MEDIA",3,IF(N620="MEDIO BAJA",2,IF(N620="BAJA",1,0)))))</f>
        <v>0</v>
      </c>
      <c r="P620" s="364"/>
      <c r="Q620" s="383">
        <f t="shared" ref="Q620" si="2555">IF(P620="ALTO",5,IF(P620="MEDIO ALTO",4,IF(P620="MEDIO",3,IF(P620="MEDIO BAJO",2,IF(P620="BAJO",1,0)))))</f>
        <v>0</v>
      </c>
      <c r="R620" s="383">
        <f t="shared" ref="R620" si="2556">Q620*O620</f>
        <v>0</v>
      </c>
      <c r="S620" s="162"/>
      <c r="T620" s="334">
        <f t="shared" si="2502"/>
        <v>0</v>
      </c>
      <c r="U620" s="356" t="e">
        <f t="shared" ref="U620" si="2557">ROUND(AVERAGEIF(T620:T622,"&gt;0"),0)</f>
        <v>#DIV/0!</v>
      </c>
      <c r="V620" s="356" t="e">
        <f t="shared" ref="V620" si="2558">U620*0.6</f>
        <v>#DIV/0!</v>
      </c>
      <c r="W620" s="172"/>
      <c r="X620" s="364" t="e">
        <f t="shared" ref="X620" si="2559">IF(S620="No_existen",5*$X$10,Y620*$X$10)</f>
        <v>#DIV/0!</v>
      </c>
      <c r="Y620" s="368" t="e">
        <f t="shared" ref="Y620" si="2560">ROUND(AVERAGEIF(Z620:Z622,"&gt;0"),0)</f>
        <v>#DIV/0!</v>
      </c>
      <c r="Z620" s="335">
        <f t="shared" si="2507"/>
        <v>0</v>
      </c>
      <c r="AA620" s="275"/>
      <c r="AB620" s="275"/>
      <c r="AC620" s="368" t="e">
        <f t="shared" ref="AC620" si="2561">IF(S620="No_existen",5*$AC$10,AD620*$AC$10)</f>
        <v>#DIV/0!</v>
      </c>
      <c r="AD620" s="356" t="e">
        <f t="shared" ref="AD620" si="2562">ROUND(AVERAGEIF(AE620:AE622,"&gt;0"),0)</f>
        <v>#DIV/0!</v>
      </c>
      <c r="AE620" s="336">
        <f t="shared" si="2510"/>
        <v>0</v>
      </c>
      <c r="AF620" s="275"/>
      <c r="AG620" s="172"/>
      <c r="AH620" s="368" t="e">
        <f t="shared" ref="AH620" si="2563">IF(S620="No_existen",5*$AH$10,AI620*$AH$10)</f>
        <v>#DIV/0!</v>
      </c>
      <c r="AI620" s="356" t="e">
        <f t="shared" ref="AI620" si="2564">ROUND(AVERAGEIF(AJ620:AJ622,"&gt;0"),0)</f>
        <v>#DIV/0!</v>
      </c>
      <c r="AJ620" s="336">
        <f t="shared" si="2513"/>
        <v>0</v>
      </c>
      <c r="AK620" s="275"/>
      <c r="AL620" s="275"/>
      <c r="AM620" s="368" t="e">
        <f t="shared" si="2514"/>
        <v>#DIV/0!</v>
      </c>
      <c r="AN620" s="356" t="e">
        <f t="shared" si="2529"/>
        <v>#DIV/0!</v>
      </c>
      <c r="AO620" s="336">
        <f t="shared" si="2516"/>
        <v>0</v>
      </c>
      <c r="AP620" s="275"/>
      <c r="AQ620" s="356" t="e">
        <f t="shared" si="2517"/>
        <v>#DIV/0!</v>
      </c>
      <c r="AR620" s="356" t="e">
        <f t="shared" si="2518"/>
        <v>#DIV/0!</v>
      </c>
      <c r="AS620" s="357">
        <f t="shared" ref="AS620" si="2565">IF(R620=0,0,ROUND((R620*AQ620),0))</f>
        <v>0</v>
      </c>
      <c r="AT620" s="358" t="str">
        <f t="shared" si="2519"/>
        <v>LEVE</v>
      </c>
      <c r="AU620" s="424"/>
      <c r="AV620" s="424"/>
      <c r="AW620" s="275"/>
      <c r="AX620" s="275"/>
      <c r="AY620" s="159"/>
      <c r="AZ620" s="159"/>
      <c r="BA620" s="344"/>
      <c r="BB620" s="286"/>
      <c r="BC620" s="286"/>
      <c r="BD620" s="286"/>
      <c r="BE620" s="286"/>
      <c r="BF620" s="286"/>
      <c r="BG620" s="286"/>
      <c r="BH620" s="286"/>
    </row>
    <row r="621" spans="1:60 16265:16378" ht="52.5" hidden="1" customHeight="1" x14ac:dyDescent="0.2">
      <c r="A621" s="362">
        <v>213</v>
      </c>
      <c r="B621" s="364"/>
      <c r="C621" s="356"/>
      <c r="D621" s="359"/>
      <c r="E621" s="356"/>
      <c r="F621" s="275"/>
      <c r="G621" s="275"/>
      <c r="H621" s="275"/>
      <c r="I621" s="275"/>
      <c r="J621" s="275"/>
      <c r="K621" s="363"/>
      <c r="L621" s="364"/>
      <c r="M621" s="364"/>
      <c r="N621" s="364"/>
      <c r="O621" s="383"/>
      <c r="P621" s="364"/>
      <c r="Q621" s="383"/>
      <c r="R621" s="383"/>
      <c r="S621" s="162"/>
      <c r="T621" s="334">
        <f t="shared" si="2502"/>
        <v>0</v>
      </c>
      <c r="U621" s="356"/>
      <c r="V621" s="356"/>
      <c r="W621" s="172"/>
      <c r="X621" s="364"/>
      <c r="Y621" s="368"/>
      <c r="Z621" s="335">
        <f t="shared" si="2507"/>
        <v>0</v>
      </c>
      <c r="AA621" s="275"/>
      <c r="AB621" s="275"/>
      <c r="AC621" s="368"/>
      <c r="AD621" s="356"/>
      <c r="AE621" s="336">
        <f t="shared" si="2510"/>
        <v>0</v>
      </c>
      <c r="AF621" s="275"/>
      <c r="AG621" s="172"/>
      <c r="AH621" s="368"/>
      <c r="AI621" s="356"/>
      <c r="AJ621" s="336">
        <f t="shared" si="2513"/>
        <v>0</v>
      </c>
      <c r="AK621" s="275"/>
      <c r="AL621" s="275"/>
      <c r="AM621" s="368"/>
      <c r="AN621" s="356"/>
      <c r="AO621" s="336">
        <f t="shared" si="2516"/>
        <v>0</v>
      </c>
      <c r="AP621" s="275"/>
      <c r="AQ621" s="356"/>
      <c r="AR621" s="356"/>
      <c r="AS621" s="357"/>
      <c r="AT621" s="358"/>
      <c r="AU621" s="424"/>
      <c r="AV621" s="424"/>
      <c r="AW621" s="275"/>
      <c r="AX621" s="275"/>
      <c r="AY621" s="159"/>
      <c r="AZ621" s="159"/>
      <c r="BA621" s="344"/>
      <c r="BB621" s="286"/>
      <c r="BC621" s="286"/>
      <c r="BD621" s="286"/>
      <c r="BE621" s="286"/>
      <c r="BF621" s="286"/>
      <c r="BG621" s="286"/>
      <c r="BH621" s="286"/>
    </row>
    <row r="622" spans="1:60 16265:16378" ht="52.5" hidden="1" customHeight="1" thickBot="1" x14ac:dyDescent="0.25">
      <c r="A622" s="425">
        <v>214</v>
      </c>
      <c r="B622" s="426"/>
      <c r="C622" s="427"/>
      <c r="D622" s="430"/>
      <c r="E622" s="427"/>
      <c r="F622" s="174"/>
      <c r="G622" s="174"/>
      <c r="H622" s="174"/>
      <c r="I622" s="174"/>
      <c r="J622" s="174"/>
      <c r="K622" s="432"/>
      <c r="L622" s="426"/>
      <c r="M622" s="426"/>
      <c r="N622" s="426"/>
      <c r="O622" s="433"/>
      <c r="P622" s="426"/>
      <c r="Q622" s="433"/>
      <c r="R622" s="433"/>
      <c r="S622" s="346"/>
      <c r="T622" s="347">
        <f t="shared" si="2502"/>
        <v>0</v>
      </c>
      <c r="U622" s="427"/>
      <c r="V622" s="427"/>
      <c r="W622" s="217"/>
      <c r="X622" s="426"/>
      <c r="Y622" s="434"/>
      <c r="Z622" s="348">
        <f t="shared" si="2507"/>
        <v>0</v>
      </c>
      <c r="AA622" s="174"/>
      <c r="AB622" s="174"/>
      <c r="AC622" s="434"/>
      <c r="AD622" s="427"/>
      <c r="AE622" s="349">
        <f t="shared" si="2510"/>
        <v>0</v>
      </c>
      <c r="AF622" s="174"/>
      <c r="AG622" s="217"/>
      <c r="AH622" s="434"/>
      <c r="AI622" s="427"/>
      <c r="AJ622" s="349">
        <f t="shared" si="2513"/>
        <v>0</v>
      </c>
      <c r="AK622" s="174"/>
      <c r="AL622" s="174"/>
      <c r="AM622" s="434"/>
      <c r="AN622" s="427"/>
      <c r="AO622" s="349">
        <f t="shared" si="2516"/>
        <v>0</v>
      </c>
      <c r="AP622" s="174"/>
      <c r="AQ622" s="427"/>
      <c r="AR622" s="427"/>
      <c r="AS622" s="435"/>
      <c r="AT622" s="436"/>
      <c r="AU622" s="437"/>
      <c r="AV622" s="437"/>
      <c r="AW622" s="174"/>
      <c r="AX622" s="174"/>
      <c r="AY622" s="350"/>
      <c r="AZ622" s="350"/>
      <c r="BA622" s="351"/>
      <c r="BB622" s="286"/>
      <c r="BC622" s="286"/>
      <c r="BD622" s="286"/>
      <c r="BE622" s="286"/>
      <c r="BF622" s="286"/>
      <c r="BG622" s="286"/>
      <c r="BH622" s="286"/>
    </row>
    <row r="623" spans="1:60 16265:16378" hidden="1" x14ac:dyDescent="0.2">
      <c r="C623" s="428" t="e">
        <f t="shared" si="2498"/>
        <v>#N/A</v>
      </c>
      <c r="O623" s="398"/>
      <c r="Q623" s="398"/>
      <c r="U623" s="398"/>
      <c r="V623" s="398"/>
      <c r="X623" s="399"/>
      <c r="Y623" s="391"/>
      <c r="AC623" s="397"/>
      <c r="AD623" s="391"/>
      <c r="AH623" s="391"/>
      <c r="AI623" s="391"/>
      <c r="AM623" s="391"/>
      <c r="AN623" s="391"/>
      <c r="AQ623" s="391"/>
      <c r="AR623" s="178"/>
      <c r="AS623" s="395"/>
      <c r="BB623" s="286"/>
      <c r="BC623" s="286"/>
      <c r="BD623" s="286"/>
      <c r="BE623" s="286"/>
      <c r="BF623" s="286"/>
      <c r="BG623" s="286"/>
      <c r="BH623" s="286"/>
    </row>
    <row r="624" spans="1:60 16265:16378" hidden="1" x14ac:dyDescent="0.2">
      <c r="C624" s="428"/>
      <c r="O624" s="395"/>
      <c r="Q624" s="395"/>
      <c r="U624" s="395"/>
      <c r="V624" s="395"/>
      <c r="X624" s="399"/>
      <c r="Y624" s="396"/>
      <c r="AC624" s="397"/>
      <c r="AD624" s="391"/>
      <c r="AH624" s="396"/>
      <c r="AI624" s="391"/>
      <c r="AM624" s="396"/>
      <c r="AN624" s="391"/>
      <c r="AQ624" s="391"/>
      <c r="AR624" s="178"/>
      <c r="AS624" s="395"/>
      <c r="BB624" s="179"/>
      <c r="BC624" s="179"/>
      <c r="BD624" s="179"/>
      <c r="BE624" s="179"/>
      <c r="BF624" s="179"/>
      <c r="BG624" s="179"/>
      <c r="BH624" s="179"/>
    </row>
    <row r="625" spans="3:60" hidden="1" x14ac:dyDescent="0.2">
      <c r="C625" s="429"/>
      <c r="O625" s="395"/>
      <c r="Q625" s="395"/>
      <c r="U625" s="395"/>
      <c r="V625" s="395"/>
      <c r="X625" s="399"/>
      <c r="Y625" s="396"/>
      <c r="AC625" s="397"/>
      <c r="AD625" s="391"/>
      <c r="AH625" s="396"/>
      <c r="AI625" s="391"/>
      <c r="AM625" s="396"/>
      <c r="AN625" s="391"/>
      <c r="AQ625" s="391"/>
      <c r="AR625" s="178"/>
      <c r="AS625" s="395"/>
      <c r="BB625" s="179"/>
      <c r="BC625" s="179"/>
      <c r="BD625" s="179"/>
      <c r="BE625" s="179"/>
      <c r="BF625" s="179"/>
      <c r="BG625" s="179"/>
      <c r="BH625" s="179"/>
    </row>
    <row r="626" spans="3:60" x14ac:dyDescent="0.2">
      <c r="O626" s="395"/>
      <c r="Q626" s="395"/>
      <c r="U626" s="395"/>
      <c r="V626" s="395"/>
      <c r="X626" s="399"/>
      <c r="Y626" s="396"/>
      <c r="AC626" s="397"/>
      <c r="AD626" s="391"/>
      <c r="AH626" s="396"/>
      <c r="AI626" s="391"/>
      <c r="AM626" s="396"/>
      <c r="AN626" s="391"/>
      <c r="AQ626" s="391"/>
      <c r="AR626" s="178"/>
      <c r="AS626" s="395"/>
      <c r="BB626" s="179"/>
      <c r="BC626" s="179"/>
      <c r="BD626" s="179"/>
      <c r="BE626" s="179"/>
      <c r="BF626" s="179"/>
      <c r="BG626" s="179"/>
      <c r="BH626" s="179"/>
    </row>
    <row r="627" spans="3:60" hidden="1" x14ac:dyDescent="0.2">
      <c r="O627" s="395"/>
      <c r="Q627" s="395"/>
      <c r="U627" s="395"/>
      <c r="V627" s="395"/>
      <c r="X627" s="399"/>
      <c r="Y627" s="396"/>
      <c r="AC627" s="397"/>
      <c r="AD627" s="391"/>
      <c r="AH627" s="396"/>
      <c r="AI627" s="391"/>
      <c r="AM627" s="396"/>
      <c r="AN627" s="391"/>
      <c r="AQ627" s="391"/>
      <c r="AR627" s="178"/>
      <c r="AS627" s="395"/>
      <c r="BB627" s="179"/>
      <c r="BC627" s="179"/>
      <c r="BD627" s="179"/>
      <c r="BE627" s="179"/>
      <c r="BF627" s="179"/>
      <c r="BG627" s="179"/>
      <c r="BH627" s="179"/>
    </row>
    <row r="628" spans="3:60" hidden="1" x14ac:dyDescent="0.2">
      <c r="O628" s="395"/>
      <c r="Q628" s="395"/>
      <c r="U628" s="395"/>
      <c r="V628" s="395"/>
      <c r="X628" s="399"/>
      <c r="Y628" s="396"/>
      <c r="AC628" s="397"/>
      <c r="AD628" s="391"/>
      <c r="AH628" s="396"/>
      <c r="AI628" s="391"/>
      <c r="AM628" s="396"/>
      <c r="AN628" s="391"/>
      <c r="AQ628" s="391"/>
      <c r="AR628" s="178"/>
      <c r="AS628" s="395"/>
      <c r="BB628" s="179"/>
      <c r="BC628" s="179"/>
      <c r="BD628" s="179"/>
      <c r="BE628" s="179"/>
      <c r="BF628" s="179"/>
      <c r="BG628" s="179"/>
      <c r="BH628" s="179"/>
    </row>
    <row r="629" spans="3:60" hidden="1" x14ac:dyDescent="0.2">
      <c r="X629" s="399"/>
      <c r="AC629" s="397"/>
      <c r="AD629" s="391"/>
      <c r="AI629" s="263"/>
      <c r="AN629" s="263"/>
      <c r="AQ629" s="391"/>
      <c r="AR629" s="178"/>
      <c r="BB629" s="179"/>
      <c r="BC629" s="179"/>
      <c r="BD629" s="179"/>
      <c r="BE629" s="179"/>
      <c r="BF629" s="179"/>
      <c r="BG629" s="179"/>
      <c r="BH629" s="179"/>
    </row>
    <row r="630" spans="3:60" hidden="1" x14ac:dyDescent="0.2">
      <c r="X630" s="399"/>
      <c r="AC630" s="397"/>
      <c r="AD630" s="391"/>
      <c r="AI630" s="263"/>
      <c r="AN630" s="263"/>
      <c r="AQ630" s="391"/>
      <c r="AR630" s="178"/>
      <c r="BB630" s="179"/>
      <c r="BC630" s="179"/>
      <c r="BD630" s="179"/>
      <c r="BE630" s="179"/>
      <c r="BF630" s="179"/>
      <c r="BG630" s="179"/>
      <c r="BH630" s="179"/>
    </row>
    <row r="631" spans="3:60" hidden="1" x14ac:dyDescent="0.2">
      <c r="X631" s="399"/>
      <c r="AC631" s="397"/>
      <c r="AD631" s="391"/>
      <c r="AI631" s="263"/>
      <c r="AN631" s="263"/>
      <c r="AQ631" s="391"/>
      <c r="AR631" s="178"/>
      <c r="BB631" s="179"/>
      <c r="BC631" s="179"/>
      <c r="BD631" s="179"/>
      <c r="BE631" s="179"/>
      <c r="BF631" s="179"/>
      <c r="BG631" s="179"/>
      <c r="BH631" s="179"/>
    </row>
    <row r="632" spans="3:60" hidden="1" x14ac:dyDescent="0.2">
      <c r="X632" s="399"/>
      <c r="AC632" s="397"/>
      <c r="AD632" s="391"/>
      <c r="AI632" s="263"/>
      <c r="AN632" s="263"/>
      <c r="AQ632" s="391"/>
      <c r="AR632" s="178"/>
      <c r="BB632" s="179"/>
      <c r="BC632" s="179"/>
      <c r="BD632" s="179"/>
      <c r="BE632" s="179"/>
      <c r="BF632" s="179"/>
      <c r="BG632" s="179"/>
      <c r="BH632" s="179"/>
    </row>
    <row r="633" spans="3:60" hidden="1" x14ac:dyDescent="0.2">
      <c r="X633" s="399"/>
      <c r="AC633" s="397"/>
      <c r="AD633" s="391"/>
      <c r="AI633" s="263"/>
      <c r="AN633" s="263"/>
      <c r="AQ633" s="391"/>
      <c r="AR633" s="178"/>
      <c r="BB633" s="179"/>
      <c r="BC633" s="179"/>
      <c r="BD633" s="179"/>
      <c r="BE633" s="179"/>
      <c r="BF633" s="179"/>
      <c r="BG633" s="179"/>
      <c r="BH633" s="179"/>
    </row>
    <row r="634" spans="3:60" hidden="1" x14ac:dyDescent="0.2">
      <c r="X634" s="399"/>
      <c r="AC634" s="397"/>
      <c r="AD634" s="391"/>
      <c r="AI634" s="263"/>
      <c r="AN634" s="263"/>
      <c r="AQ634" s="391"/>
      <c r="AR634" s="178"/>
      <c r="BB634" s="179"/>
      <c r="BC634" s="179"/>
      <c r="BD634" s="179"/>
      <c r="BE634" s="179"/>
      <c r="BF634" s="179"/>
      <c r="BG634" s="179"/>
      <c r="BH634" s="179"/>
    </row>
    <row r="635" spans="3:60" hidden="1" x14ac:dyDescent="0.2">
      <c r="X635" s="399"/>
      <c r="AC635" s="397"/>
      <c r="AD635" s="391"/>
      <c r="AI635" s="263"/>
      <c r="AN635" s="263"/>
      <c r="AQ635" s="391"/>
      <c r="AR635" s="178"/>
      <c r="BB635" s="179"/>
      <c r="BC635" s="179"/>
      <c r="BD635" s="179"/>
      <c r="BE635" s="179"/>
      <c r="BF635" s="179"/>
      <c r="BG635" s="179"/>
      <c r="BH635" s="179"/>
    </row>
    <row r="636" spans="3:60" hidden="1" x14ac:dyDescent="0.2">
      <c r="X636" s="399"/>
      <c r="AC636" s="397"/>
      <c r="AD636" s="391"/>
      <c r="AI636" s="263"/>
      <c r="AN636" s="263"/>
      <c r="AQ636" s="391"/>
      <c r="AR636" s="178"/>
      <c r="BB636" s="179"/>
      <c r="BC636" s="179"/>
      <c r="BD636" s="179"/>
      <c r="BE636" s="179"/>
      <c r="BF636" s="179"/>
      <c r="BG636" s="179"/>
      <c r="BH636" s="179"/>
    </row>
    <row r="637" spans="3:60" hidden="1" x14ac:dyDescent="0.2">
      <c r="X637" s="399"/>
      <c r="AC637" s="397"/>
      <c r="AD637" s="391"/>
      <c r="AI637" s="263"/>
      <c r="AN637" s="263"/>
      <c r="AQ637" s="391"/>
      <c r="AR637" s="178"/>
      <c r="BB637" s="179"/>
      <c r="BC637" s="179"/>
      <c r="BD637" s="179"/>
      <c r="BE637" s="179"/>
      <c r="BF637" s="179"/>
      <c r="BG637" s="179"/>
      <c r="BH637" s="179"/>
    </row>
    <row r="638" spans="3:60" hidden="1" x14ac:dyDescent="0.2">
      <c r="X638" s="399"/>
      <c r="AC638" s="397"/>
      <c r="AD638" s="391"/>
      <c r="AI638" s="263"/>
      <c r="AN638" s="263"/>
      <c r="AQ638" s="391"/>
      <c r="AR638" s="178"/>
      <c r="BB638" s="179"/>
      <c r="BC638" s="179"/>
      <c r="BD638" s="179"/>
      <c r="BE638" s="179"/>
      <c r="BF638" s="179"/>
      <c r="BG638" s="179"/>
      <c r="BH638" s="179"/>
    </row>
    <row r="639" spans="3:60" hidden="1" x14ac:dyDescent="0.2">
      <c r="X639" s="399"/>
      <c r="AC639" s="397"/>
      <c r="AD639" s="391"/>
      <c r="AI639" s="263"/>
      <c r="AN639" s="263"/>
      <c r="AQ639" s="391"/>
      <c r="AR639" s="178"/>
      <c r="BB639" s="179"/>
      <c r="BC639" s="179"/>
      <c r="BD639" s="179"/>
      <c r="BE639" s="179"/>
      <c r="BF639" s="179"/>
      <c r="BG639" s="179"/>
      <c r="BH639" s="179"/>
    </row>
    <row r="640" spans="3:60" hidden="1" x14ac:dyDescent="0.2">
      <c r="X640" s="399"/>
      <c r="AC640" s="397"/>
      <c r="AD640" s="391"/>
      <c r="AI640" s="263"/>
      <c r="AN640" s="263"/>
      <c r="AQ640" s="391"/>
      <c r="AR640" s="178"/>
      <c r="BB640" s="179"/>
      <c r="BC640" s="179"/>
      <c r="BD640" s="179"/>
      <c r="BE640" s="179"/>
      <c r="BF640" s="179"/>
      <c r="BG640" s="179"/>
      <c r="BH640" s="179"/>
    </row>
    <row r="641" spans="24:60" hidden="1" x14ac:dyDescent="0.2">
      <c r="X641" s="399"/>
      <c r="AC641" s="397"/>
      <c r="AD641" s="391"/>
      <c r="AI641" s="263"/>
      <c r="AN641" s="263"/>
      <c r="AQ641" s="391"/>
      <c r="AR641" s="178"/>
      <c r="BB641" s="179"/>
      <c r="BC641" s="179"/>
      <c r="BD641" s="179"/>
      <c r="BE641" s="179"/>
      <c r="BF641" s="179"/>
      <c r="BG641" s="179"/>
      <c r="BH641" s="179"/>
    </row>
    <row r="642" spans="24:60" hidden="1" x14ac:dyDescent="0.2">
      <c r="X642" s="399"/>
      <c r="AC642" s="397"/>
      <c r="AD642" s="391"/>
      <c r="AI642" s="263"/>
      <c r="AN642" s="263"/>
      <c r="AQ642" s="391"/>
      <c r="AR642" s="178"/>
      <c r="BB642" s="179"/>
      <c r="BC642" s="179"/>
      <c r="BD642" s="179"/>
      <c r="BE642" s="179"/>
      <c r="BF642" s="179"/>
      <c r="BG642" s="179"/>
      <c r="BH642" s="179"/>
    </row>
    <row r="643" spans="24:60" hidden="1" x14ac:dyDescent="0.2">
      <c r="X643" s="399"/>
      <c r="AC643" s="397"/>
      <c r="AD643" s="391"/>
      <c r="AI643" s="263"/>
      <c r="AN643" s="263"/>
      <c r="AQ643" s="391"/>
      <c r="AR643" s="178"/>
      <c r="BB643" s="179"/>
      <c r="BC643" s="179"/>
      <c r="BD643" s="179"/>
      <c r="BE643" s="179"/>
      <c r="BF643" s="179"/>
      <c r="BG643" s="179"/>
      <c r="BH643" s="179"/>
    </row>
    <row r="644" spans="24:60" hidden="1" x14ac:dyDescent="0.2">
      <c r="X644" s="399"/>
      <c r="AC644" s="397"/>
      <c r="AD644" s="391"/>
      <c r="AI644" s="263"/>
      <c r="AN644" s="263"/>
      <c r="AQ644" s="391"/>
      <c r="AR644" s="178"/>
      <c r="BB644" s="179"/>
      <c r="BC644" s="179"/>
      <c r="BD644" s="179"/>
      <c r="BE644" s="179"/>
      <c r="BF644" s="179"/>
      <c r="BG644" s="179"/>
      <c r="BH644" s="179"/>
    </row>
    <row r="645" spans="24:60" hidden="1" x14ac:dyDescent="0.2">
      <c r="X645" s="399"/>
      <c r="AC645" s="397"/>
      <c r="AD645" s="391"/>
      <c r="AI645" s="263"/>
      <c r="AN645" s="263"/>
      <c r="AQ645" s="391"/>
      <c r="AR645" s="178"/>
      <c r="BB645" s="179"/>
      <c r="BC645" s="179"/>
      <c r="BD645" s="179"/>
      <c r="BE645" s="179"/>
      <c r="BF645" s="179"/>
      <c r="BG645" s="179"/>
      <c r="BH645" s="179"/>
    </row>
    <row r="646" spans="24:60" hidden="1" x14ac:dyDescent="0.2">
      <c r="X646" s="399"/>
      <c r="AC646" s="397"/>
      <c r="AD646" s="391"/>
      <c r="AI646" s="263"/>
      <c r="AN646" s="263"/>
      <c r="AQ646" s="391"/>
      <c r="AR646" s="178"/>
      <c r="BB646" s="179"/>
      <c r="BC646" s="179"/>
      <c r="BD646" s="179"/>
      <c r="BE646" s="179"/>
      <c r="BF646" s="179"/>
      <c r="BG646" s="179"/>
      <c r="BH646" s="179"/>
    </row>
    <row r="647" spans="24:60" hidden="1" x14ac:dyDescent="0.2">
      <c r="X647" s="399"/>
      <c r="AC647" s="397"/>
      <c r="AD647" s="391"/>
      <c r="AI647" s="263"/>
      <c r="AN647" s="263"/>
      <c r="AQ647" s="391"/>
      <c r="AR647" s="178"/>
      <c r="BB647" s="179"/>
      <c r="BC647" s="179"/>
      <c r="BD647" s="179"/>
      <c r="BE647" s="179"/>
      <c r="BF647" s="179"/>
      <c r="BG647" s="179"/>
      <c r="BH647" s="179"/>
    </row>
    <row r="648" spans="24:60" hidden="1" x14ac:dyDescent="0.2">
      <c r="X648" s="399"/>
      <c r="AC648" s="397"/>
      <c r="AD648" s="391"/>
      <c r="AI648" s="263"/>
      <c r="AN648" s="263"/>
      <c r="AQ648" s="391"/>
      <c r="AR648" s="178"/>
      <c r="BB648" s="179"/>
      <c r="BC648" s="179"/>
      <c r="BD648" s="179"/>
      <c r="BE648" s="179"/>
      <c r="BF648" s="179"/>
      <c r="BG648" s="179"/>
      <c r="BH648" s="179"/>
    </row>
    <row r="649" spans="24:60" hidden="1" x14ac:dyDescent="0.2">
      <c r="X649" s="399"/>
      <c r="AC649" s="397"/>
      <c r="AD649" s="391"/>
      <c r="AI649" s="263"/>
      <c r="AN649" s="263"/>
      <c r="AQ649" s="391"/>
      <c r="AR649" s="178"/>
      <c r="BB649" s="179"/>
      <c r="BC649" s="179"/>
      <c r="BD649" s="179"/>
      <c r="BE649" s="179"/>
      <c r="BF649" s="179"/>
      <c r="BG649" s="179"/>
      <c r="BH649" s="179"/>
    </row>
    <row r="650" spans="24:60" hidden="1" x14ac:dyDescent="0.2">
      <c r="X650" s="399"/>
      <c r="AC650" s="397"/>
      <c r="AD650" s="391"/>
      <c r="AI650" s="263"/>
      <c r="AN650" s="263"/>
      <c r="AQ650" s="391"/>
      <c r="AR650" s="178"/>
      <c r="BB650" s="179"/>
      <c r="BC650" s="179"/>
      <c r="BD650" s="179"/>
      <c r="BE650" s="179"/>
      <c r="BF650" s="179"/>
      <c r="BG650" s="179"/>
      <c r="BH650" s="179"/>
    </row>
    <row r="651" spans="24:60" hidden="1" x14ac:dyDescent="0.2">
      <c r="X651" s="399"/>
      <c r="AC651" s="397"/>
      <c r="AD651" s="391"/>
      <c r="AI651" s="263"/>
      <c r="AN651" s="263"/>
      <c r="AQ651" s="391"/>
      <c r="AR651" s="178"/>
      <c r="BB651" s="179"/>
      <c r="BC651" s="179"/>
      <c r="BD651" s="179"/>
      <c r="BE651" s="179"/>
      <c r="BF651" s="179"/>
      <c r="BG651" s="179"/>
      <c r="BH651" s="179"/>
    </row>
    <row r="652" spans="24:60" hidden="1" x14ac:dyDescent="0.2">
      <c r="X652" s="399"/>
      <c r="AC652" s="397"/>
      <c r="AD652" s="391"/>
      <c r="AI652" s="263"/>
      <c r="AN652" s="263"/>
      <c r="AQ652" s="391"/>
      <c r="AR652" s="178"/>
      <c r="BB652" s="179"/>
      <c r="BC652" s="179"/>
      <c r="BD652" s="179"/>
      <c r="BE652" s="179"/>
      <c r="BF652" s="179"/>
      <c r="BG652" s="179"/>
      <c r="BH652" s="179"/>
    </row>
    <row r="653" spans="24:60" hidden="1" x14ac:dyDescent="0.2">
      <c r="X653" s="399"/>
      <c r="AC653" s="397"/>
      <c r="AD653" s="391"/>
      <c r="AI653" s="263"/>
      <c r="AN653" s="263"/>
      <c r="AQ653" s="391"/>
      <c r="AR653" s="178"/>
      <c r="BB653" s="179"/>
      <c r="BC653" s="179"/>
      <c r="BD653" s="179"/>
      <c r="BE653" s="179"/>
      <c r="BF653" s="179"/>
      <c r="BG653" s="179"/>
      <c r="BH653" s="179"/>
    </row>
    <row r="654" spans="24:60" hidden="1" x14ac:dyDescent="0.2">
      <c r="X654" s="399"/>
      <c r="AC654" s="397"/>
      <c r="AD654" s="391"/>
      <c r="AI654" s="263"/>
      <c r="AN654" s="263"/>
      <c r="AQ654" s="391"/>
      <c r="AR654" s="178"/>
      <c r="BB654" s="179"/>
      <c r="BC654" s="179"/>
      <c r="BD654" s="179"/>
      <c r="BE654" s="179"/>
      <c r="BF654" s="179"/>
      <c r="BG654" s="179"/>
      <c r="BH654" s="179"/>
    </row>
    <row r="655" spans="24:60" hidden="1" x14ac:dyDescent="0.2">
      <c r="X655" s="399"/>
      <c r="AC655" s="397"/>
      <c r="AD655" s="391"/>
      <c r="AI655" s="263"/>
      <c r="AN655" s="263"/>
      <c r="AQ655" s="391"/>
      <c r="AR655" s="178"/>
      <c r="BB655" s="179"/>
      <c r="BC655" s="179"/>
      <c r="BD655" s="179"/>
      <c r="BE655" s="179"/>
      <c r="BF655" s="179"/>
      <c r="BG655" s="179"/>
      <c r="BH655" s="179"/>
    </row>
    <row r="656" spans="24:60" hidden="1" x14ac:dyDescent="0.2">
      <c r="X656" s="399"/>
      <c r="AC656" s="397"/>
      <c r="AD656" s="391"/>
      <c r="AI656" s="263"/>
      <c r="AN656" s="263"/>
      <c r="AQ656" s="391"/>
      <c r="AR656" s="178"/>
      <c r="BB656" s="179"/>
      <c r="BC656" s="179"/>
      <c r="BD656" s="179"/>
      <c r="BE656" s="179"/>
      <c r="BF656" s="179"/>
      <c r="BG656" s="179"/>
      <c r="BH656" s="179"/>
    </row>
    <row r="657" spans="24:60" hidden="1" x14ac:dyDescent="0.2">
      <c r="X657" s="399"/>
      <c r="AC657" s="397"/>
      <c r="AD657" s="391"/>
      <c r="AI657" s="263"/>
      <c r="AN657" s="263"/>
      <c r="AQ657" s="391"/>
      <c r="AR657" s="178"/>
      <c r="BB657" s="179"/>
      <c r="BC657" s="179"/>
      <c r="BD657" s="179"/>
      <c r="BE657" s="179"/>
      <c r="BF657" s="179"/>
      <c r="BG657" s="179"/>
      <c r="BH657" s="179"/>
    </row>
    <row r="658" spans="24:60" hidden="1" x14ac:dyDescent="0.2">
      <c r="X658" s="399"/>
      <c r="AC658" s="397"/>
      <c r="AD658" s="391"/>
      <c r="AI658" s="263"/>
      <c r="AN658" s="263"/>
      <c r="AQ658" s="391"/>
      <c r="AR658" s="178"/>
      <c r="BB658" s="179"/>
      <c r="BC658" s="179"/>
      <c r="BD658" s="179"/>
      <c r="BE658" s="179"/>
      <c r="BF658" s="179"/>
      <c r="BG658" s="179"/>
      <c r="BH658" s="179"/>
    </row>
    <row r="659" spans="24:60" hidden="1" x14ac:dyDescent="0.2">
      <c r="X659" s="399"/>
      <c r="AC659" s="397"/>
      <c r="AD659" s="391"/>
      <c r="AI659" s="263"/>
      <c r="AN659" s="263"/>
      <c r="AQ659" s="391"/>
      <c r="AR659" s="178"/>
      <c r="BB659" s="179"/>
      <c r="BC659" s="179"/>
      <c r="BD659" s="179"/>
      <c r="BE659" s="179"/>
      <c r="BF659" s="179"/>
      <c r="BG659" s="179"/>
      <c r="BH659" s="179"/>
    </row>
    <row r="660" spans="24:60" hidden="1" x14ac:dyDescent="0.2">
      <c r="X660" s="399"/>
      <c r="AC660" s="397"/>
      <c r="AD660" s="391"/>
      <c r="AI660" s="263"/>
      <c r="AN660" s="263"/>
      <c r="AQ660" s="391"/>
      <c r="AR660" s="178"/>
      <c r="BB660" s="179"/>
      <c r="BC660" s="179"/>
      <c r="BD660" s="179"/>
      <c r="BE660" s="179"/>
      <c r="BF660" s="179"/>
      <c r="BG660" s="179"/>
      <c r="BH660" s="179"/>
    </row>
    <row r="661" spans="24:60" hidden="1" x14ac:dyDescent="0.2">
      <c r="X661" s="399"/>
      <c r="AC661" s="397"/>
      <c r="AD661" s="391"/>
      <c r="AI661" s="263"/>
      <c r="AN661" s="263"/>
      <c r="AQ661" s="391"/>
      <c r="AR661" s="178"/>
      <c r="BB661" s="179"/>
      <c r="BC661" s="179"/>
      <c r="BD661" s="179"/>
      <c r="BE661" s="179"/>
      <c r="BF661" s="179"/>
      <c r="BG661" s="179"/>
      <c r="BH661" s="179"/>
    </row>
    <row r="662" spans="24:60" hidden="1" x14ac:dyDescent="0.2">
      <c r="X662" s="399"/>
      <c r="AC662" s="397"/>
      <c r="AD662" s="391"/>
      <c r="AI662" s="263"/>
      <c r="AN662" s="263"/>
      <c r="AQ662" s="391"/>
      <c r="AR662" s="178"/>
      <c r="BB662" s="179"/>
      <c r="BC662" s="179"/>
      <c r="BD662" s="179"/>
      <c r="BE662" s="179"/>
      <c r="BF662" s="179"/>
      <c r="BG662" s="179"/>
      <c r="BH662" s="179"/>
    </row>
    <row r="663" spans="24:60" hidden="1" x14ac:dyDescent="0.2">
      <c r="X663" s="399"/>
      <c r="AC663" s="397"/>
      <c r="AD663" s="391"/>
      <c r="AI663" s="263"/>
      <c r="AN663" s="263"/>
      <c r="AQ663" s="391"/>
      <c r="AR663" s="178"/>
      <c r="BB663" s="179"/>
      <c r="BC663" s="179"/>
      <c r="BD663" s="179"/>
      <c r="BE663" s="179"/>
      <c r="BF663" s="179"/>
      <c r="BG663" s="179"/>
      <c r="BH663" s="179"/>
    </row>
    <row r="664" spans="24:60" hidden="1" x14ac:dyDescent="0.2">
      <c r="X664" s="399"/>
      <c r="AC664" s="397"/>
      <c r="AD664" s="391"/>
      <c r="AI664" s="263"/>
      <c r="AN664" s="263"/>
      <c r="AQ664" s="391"/>
      <c r="AR664" s="178"/>
      <c r="BB664" s="179"/>
      <c r="BC664" s="179"/>
      <c r="BD664" s="179"/>
      <c r="BE664" s="179"/>
      <c r="BF664" s="179"/>
      <c r="BG664" s="179"/>
      <c r="BH664" s="179"/>
    </row>
    <row r="665" spans="24:60" hidden="1" x14ac:dyDescent="0.2">
      <c r="X665" s="399"/>
      <c r="AC665" s="397"/>
      <c r="AD665" s="391"/>
      <c r="AI665" s="263"/>
      <c r="AN665" s="263"/>
      <c r="AQ665" s="391"/>
      <c r="AR665" s="178"/>
      <c r="BB665" s="179"/>
      <c r="BC665" s="179"/>
      <c r="BD665" s="179"/>
      <c r="BE665" s="179"/>
      <c r="BF665" s="179"/>
      <c r="BG665" s="179"/>
      <c r="BH665" s="179"/>
    </row>
    <row r="666" spans="24:60" hidden="1" x14ac:dyDescent="0.2">
      <c r="X666" s="399"/>
      <c r="AC666" s="397"/>
      <c r="AD666" s="391"/>
      <c r="AI666" s="263"/>
      <c r="AN666" s="263"/>
      <c r="AQ666" s="391"/>
      <c r="AR666" s="178"/>
      <c r="BB666" s="179"/>
      <c r="BC666" s="179"/>
      <c r="BD666" s="179"/>
      <c r="BE666" s="179"/>
      <c r="BF666" s="179"/>
      <c r="BG666" s="179"/>
      <c r="BH666" s="179"/>
    </row>
    <row r="667" spans="24:60" hidden="1" x14ac:dyDescent="0.2">
      <c r="X667" s="399"/>
      <c r="AC667" s="397"/>
      <c r="AD667" s="391"/>
      <c r="AI667" s="263"/>
      <c r="AN667" s="263"/>
      <c r="AQ667" s="391"/>
      <c r="AR667" s="178"/>
      <c r="BB667" s="179"/>
      <c r="BC667" s="179"/>
      <c r="BD667" s="179"/>
      <c r="BE667" s="179"/>
      <c r="BF667" s="179"/>
      <c r="BG667" s="179"/>
      <c r="BH667" s="179"/>
    </row>
    <row r="668" spans="24:60" hidden="1" x14ac:dyDescent="0.2">
      <c r="X668" s="399"/>
      <c r="AC668" s="397"/>
      <c r="AD668" s="391"/>
      <c r="AI668" s="263"/>
      <c r="AN668" s="263"/>
      <c r="AQ668" s="391"/>
      <c r="AR668" s="178"/>
      <c r="BB668" s="179"/>
      <c r="BC668" s="179"/>
      <c r="BD668" s="179"/>
      <c r="BE668" s="179"/>
      <c r="BF668" s="179"/>
      <c r="BG668" s="179"/>
      <c r="BH668" s="179"/>
    </row>
    <row r="669" spans="24:60" hidden="1" x14ac:dyDescent="0.2">
      <c r="X669" s="399"/>
      <c r="AC669" s="397"/>
      <c r="AD669" s="391"/>
      <c r="AI669" s="263"/>
      <c r="AN669" s="263"/>
      <c r="AQ669" s="391"/>
      <c r="AR669" s="178"/>
      <c r="BB669" s="179"/>
      <c r="BC669" s="179"/>
      <c r="BD669" s="179"/>
      <c r="BE669" s="179"/>
      <c r="BF669" s="179"/>
      <c r="BG669" s="179"/>
      <c r="BH669" s="179"/>
    </row>
    <row r="670" spans="24:60" hidden="1" x14ac:dyDescent="0.2">
      <c r="X670" s="399"/>
      <c r="AC670" s="397"/>
      <c r="AD670" s="391"/>
      <c r="AI670" s="263"/>
      <c r="AN670" s="263"/>
      <c r="AQ670" s="391"/>
      <c r="AR670" s="178"/>
      <c r="BB670" s="179"/>
      <c r="BC670" s="179"/>
      <c r="BD670" s="179"/>
      <c r="BE670" s="179"/>
      <c r="BF670" s="179"/>
      <c r="BG670" s="179"/>
      <c r="BH670" s="179"/>
    </row>
    <row r="671" spans="24:60" hidden="1" x14ac:dyDescent="0.2">
      <c r="X671" s="399"/>
      <c r="AC671" s="397"/>
      <c r="AD671" s="391"/>
      <c r="AI671" s="263"/>
      <c r="AN671" s="263"/>
      <c r="AQ671" s="391"/>
      <c r="AR671" s="178"/>
      <c r="BB671" s="179"/>
      <c r="BC671" s="179"/>
      <c r="BD671" s="179"/>
      <c r="BE671" s="179"/>
      <c r="BF671" s="179"/>
      <c r="BG671" s="179"/>
      <c r="BH671" s="179"/>
    </row>
    <row r="672" spans="24:60" hidden="1" x14ac:dyDescent="0.2">
      <c r="X672" s="399"/>
      <c r="AC672" s="397"/>
      <c r="AD672" s="391"/>
      <c r="AI672" s="263"/>
      <c r="AN672" s="263"/>
      <c r="AQ672" s="391"/>
      <c r="AR672" s="178"/>
      <c r="BB672" s="179"/>
      <c r="BC672" s="179"/>
      <c r="BD672" s="179"/>
      <c r="BE672" s="179"/>
      <c r="BF672" s="179"/>
      <c r="BG672" s="179"/>
      <c r="BH672" s="179"/>
    </row>
    <row r="673" spans="24:60" hidden="1" x14ac:dyDescent="0.2">
      <c r="X673" s="399"/>
      <c r="AC673" s="397"/>
      <c r="AD673" s="391"/>
      <c r="AI673" s="263"/>
      <c r="AN673" s="263"/>
      <c r="AQ673" s="391"/>
      <c r="AR673" s="178"/>
      <c r="BB673" s="179"/>
      <c r="BC673" s="179"/>
      <c r="BD673" s="179"/>
      <c r="BE673" s="179"/>
      <c r="BF673" s="179"/>
      <c r="BG673" s="179"/>
      <c r="BH673" s="179"/>
    </row>
    <row r="674" spans="24:60" hidden="1" x14ac:dyDescent="0.2">
      <c r="X674" s="399"/>
      <c r="AC674" s="397"/>
      <c r="AD674" s="391"/>
      <c r="AI674" s="263"/>
      <c r="AN674" s="263"/>
      <c r="AQ674" s="391"/>
      <c r="AR674" s="178"/>
      <c r="BB674" s="179"/>
      <c r="BC674" s="179"/>
      <c r="BD674" s="179"/>
      <c r="BE674" s="179"/>
      <c r="BF674" s="179"/>
      <c r="BG674" s="179"/>
      <c r="BH674" s="179"/>
    </row>
    <row r="675" spans="24:60" hidden="1" x14ac:dyDescent="0.2">
      <c r="X675" s="399"/>
      <c r="AC675" s="397"/>
      <c r="AD675" s="391"/>
      <c r="AI675" s="263"/>
      <c r="AN675" s="263"/>
      <c r="AQ675" s="391"/>
      <c r="AR675" s="178"/>
      <c r="BB675" s="179"/>
      <c r="BC675" s="179"/>
      <c r="BD675" s="179"/>
      <c r="BE675" s="179"/>
      <c r="BF675" s="179"/>
      <c r="BG675" s="179"/>
      <c r="BH675" s="179"/>
    </row>
    <row r="676" spans="24:60" hidden="1" x14ac:dyDescent="0.2">
      <c r="X676" s="399"/>
      <c r="AC676" s="397"/>
      <c r="AD676" s="391"/>
      <c r="AI676" s="263"/>
      <c r="AN676" s="263"/>
      <c r="AQ676" s="391"/>
      <c r="AR676" s="178"/>
      <c r="BB676" s="179"/>
      <c r="BC676" s="179"/>
      <c r="BD676" s="179"/>
      <c r="BE676" s="179"/>
      <c r="BF676" s="179"/>
      <c r="BG676" s="179"/>
      <c r="BH676" s="179"/>
    </row>
    <row r="677" spans="24:60" hidden="1" x14ac:dyDescent="0.2">
      <c r="X677" s="399"/>
      <c r="AC677" s="397"/>
      <c r="AD677" s="391"/>
      <c r="AI677" s="263"/>
      <c r="AN677" s="263"/>
      <c r="AQ677" s="391"/>
      <c r="AR677" s="178"/>
      <c r="BB677" s="179"/>
      <c r="BC677" s="179"/>
      <c r="BD677" s="179"/>
      <c r="BE677" s="179"/>
      <c r="BF677" s="179"/>
      <c r="BG677" s="179"/>
      <c r="BH677" s="179"/>
    </row>
    <row r="678" spans="24:60" hidden="1" x14ac:dyDescent="0.2">
      <c r="X678" s="399"/>
      <c r="AC678" s="397"/>
      <c r="AD678" s="391"/>
      <c r="AI678" s="263"/>
      <c r="AN678" s="263"/>
      <c r="AQ678" s="391"/>
      <c r="AR678" s="178"/>
      <c r="BB678" s="179"/>
      <c r="BC678" s="179"/>
      <c r="BD678" s="179"/>
      <c r="BE678" s="179"/>
      <c r="BF678" s="179"/>
      <c r="BG678" s="179"/>
      <c r="BH678" s="179"/>
    </row>
    <row r="679" spans="24:60" hidden="1" x14ac:dyDescent="0.2">
      <c r="X679" s="399"/>
      <c r="AC679" s="397"/>
      <c r="AD679" s="391"/>
      <c r="AI679" s="263"/>
      <c r="AN679" s="263"/>
      <c r="AQ679" s="391"/>
      <c r="AR679" s="178"/>
      <c r="BB679" s="179"/>
      <c r="BC679" s="179"/>
      <c r="BD679" s="179"/>
      <c r="BE679" s="179"/>
      <c r="BF679" s="179"/>
      <c r="BG679" s="179"/>
      <c r="BH679" s="179"/>
    </row>
    <row r="680" spans="24:60" hidden="1" x14ac:dyDescent="0.2">
      <c r="X680" s="399"/>
      <c r="AC680" s="397"/>
      <c r="AD680" s="391"/>
      <c r="AI680" s="263"/>
      <c r="AN680" s="263"/>
      <c r="AQ680" s="391"/>
      <c r="AR680" s="178"/>
      <c r="BB680" s="179"/>
      <c r="BC680" s="179"/>
      <c r="BD680" s="179"/>
      <c r="BE680" s="179"/>
      <c r="BF680" s="179"/>
      <c r="BG680" s="179"/>
      <c r="BH680" s="179"/>
    </row>
    <row r="681" spans="24:60" hidden="1" x14ac:dyDescent="0.2">
      <c r="X681" s="399"/>
      <c r="AC681" s="397"/>
      <c r="AD681" s="391"/>
      <c r="AI681" s="263"/>
      <c r="AN681" s="263"/>
      <c r="AQ681" s="391"/>
      <c r="AR681" s="178"/>
      <c r="BB681" s="179"/>
      <c r="BC681" s="179"/>
      <c r="BD681" s="179"/>
      <c r="BE681" s="179"/>
      <c r="BF681" s="179"/>
      <c r="BG681" s="179"/>
      <c r="BH681" s="179"/>
    </row>
    <row r="682" spans="24:60" hidden="1" x14ac:dyDescent="0.2">
      <c r="X682" s="399"/>
      <c r="AC682" s="397"/>
      <c r="AD682" s="391"/>
      <c r="AI682" s="263"/>
      <c r="AN682" s="263"/>
      <c r="AQ682" s="391"/>
      <c r="AR682" s="178"/>
      <c r="BB682" s="179"/>
      <c r="BC682" s="179"/>
      <c r="BD682" s="179"/>
      <c r="BE682" s="179"/>
      <c r="BF682" s="179"/>
      <c r="BG682" s="179"/>
      <c r="BH682" s="179"/>
    </row>
    <row r="683" spans="24:60" hidden="1" x14ac:dyDescent="0.2">
      <c r="X683" s="399"/>
      <c r="AC683" s="397"/>
      <c r="AD683" s="391"/>
      <c r="AI683" s="263"/>
      <c r="AN683" s="263"/>
      <c r="AQ683" s="391"/>
      <c r="AR683" s="178"/>
      <c r="BB683" s="179"/>
      <c r="BC683" s="179"/>
      <c r="BD683" s="179"/>
      <c r="BE683" s="179"/>
      <c r="BF683" s="179"/>
      <c r="BG683" s="179"/>
      <c r="BH683" s="179"/>
    </row>
    <row r="684" spans="24:60" hidden="1" x14ac:dyDescent="0.2">
      <c r="X684" s="399"/>
      <c r="AC684" s="397"/>
      <c r="AD684" s="391"/>
      <c r="AI684" s="263"/>
      <c r="AN684" s="263"/>
      <c r="AQ684" s="391"/>
      <c r="AR684" s="178"/>
      <c r="BB684" s="179"/>
      <c r="BC684" s="179"/>
      <c r="BD684" s="179"/>
      <c r="BE684" s="179"/>
      <c r="BF684" s="179"/>
      <c r="BG684" s="179"/>
      <c r="BH684" s="179"/>
    </row>
    <row r="685" spans="24:60" hidden="1" x14ac:dyDescent="0.2">
      <c r="X685" s="399"/>
      <c r="AC685" s="397"/>
      <c r="AD685" s="391"/>
      <c r="AI685" s="263"/>
      <c r="AN685" s="263"/>
      <c r="AQ685" s="391"/>
      <c r="AR685" s="178"/>
      <c r="BB685" s="179"/>
      <c r="BC685" s="179"/>
      <c r="BD685" s="179"/>
      <c r="BE685" s="179"/>
      <c r="BF685" s="179"/>
      <c r="BG685" s="179"/>
      <c r="BH685" s="179"/>
    </row>
    <row r="686" spans="24:60" hidden="1" x14ac:dyDescent="0.2">
      <c r="X686" s="399"/>
      <c r="AC686" s="397"/>
      <c r="AD686" s="391"/>
      <c r="AI686" s="263"/>
      <c r="AN686" s="263"/>
      <c r="AQ686" s="391"/>
      <c r="AR686" s="178"/>
      <c r="BB686" s="179"/>
      <c r="BC686" s="179"/>
      <c r="BD686" s="179"/>
      <c r="BE686" s="179"/>
      <c r="BF686" s="179"/>
      <c r="BG686" s="179"/>
      <c r="BH686" s="179"/>
    </row>
    <row r="687" spans="24:60" hidden="1" x14ac:dyDescent="0.2">
      <c r="X687" s="399"/>
      <c r="AC687" s="397"/>
      <c r="AD687" s="391"/>
      <c r="AI687" s="263"/>
      <c r="AN687" s="263"/>
      <c r="AQ687" s="391"/>
      <c r="AR687" s="178"/>
      <c r="BB687" s="179"/>
      <c r="BC687" s="179"/>
      <c r="BD687" s="179"/>
      <c r="BE687" s="179"/>
      <c r="BF687" s="179"/>
      <c r="BG687" s="179"/>
      <c r="BH687" s="179"/>
    </row>
    <row r="688" spans="24:60" hidden="1" x14ac:dyDescent="0.2">
      <c r="X688" s="399"/>
      <c r="AC688" s="397"/>
      <c r="AD688" s="391"/>
      <c r="AI688" s="263"/>
      <c r="AN688" s="263"/>
      <c r="AQ688" s="391"/>
      <c r="AR688" s="178"/>
      <c r="BB688" s="179"/>
      <c r="BC688" s="179"/>
      <c r="BD688" s="179"/>
      <c r="BE688" s="179"/>
      <c r="BF688" s="179"/>
      <c r="BG688" s="179"/>
      <c r="BH688" s="179"/>
    </row>
    <row r="689" spans="24:60" hidden="1" x14ac:dyDescent="0.2">
      <c r="X689" s="399"/>
      <c r="AC689" s="397"/>
      <c r="AD689" s="391"/>
      <c r="AI689" s="263"/>
      <c r="AN689" s="263"/>
      <c r="AQ689" s="391"/>
      <c r="AR689" s="178"/>
      <c r="BB689" s="179"/>
      <c r="BC689" s="179"/>
      <c r="BD689" s="179"/>
      <c r="BE689" s="179"/>
      <c r="BF689" s="179"/>
      <c r="BG689" s="179"/>
      <c r="BH689" s="179"/>
    </row>
    <row r="690" spans="24:60" hidden="1" x14ac:dyDescent="0.2">
      <c r="X690" s="399"/>
      <c r="AC690" s="397"/>
      <c r="AD690" s="391"/>
      <c r="AI690" s="263"/>
      <c r="AN690" s="263"/>
      <c r="AQ690" s="391"/>
      <c r="AR690" s="178"/>
      <c r="BB690" s="179"/>
      <c r="BC690" s="179"/>
      <c r="BD690" s="179"/>
      <c r="BE690" s="179"/>
      <c r="BF690" s="179"/>
      <c r="BG690" s="179"/>
      <c r="BH690" s="179"/>
    </row>
    <row r="691" spans="24:60" hidden="1" x14ac:dyDescent="0.2">
      <c r="X691" s="399"/>
      <c r="AC691" s="397"/>
      <c r="AD691" s="391"/>
      <c r="AI691" s="263"/>
      <c r="AN691" s="263"/>
      <c r="AQ691" s="391"/>
      <c r="AR691" s="178"/>
      <c r="BB691" s="179"/>
      <c r="BC691" s="179"/>
      <c r="BD691" s="179"/>
      <c r="BE691" s="179"/>
      <c r="BF691" s="179"/>
      <c r="BG691" s="179"/>
      <c r="BH691" s="179"/>
    </row>
    <row r="692" spans="24:60" hidden="1" x14ac:dyDescent="0.2">
      <c r="X692" s="399"/>
      <c r="AC692" s="397"/>
      <c r="AD692" s="391"/>
      <c r="AI692" s="263"/>
      <c r="AN692" s="263"/>
      <c r="AQ692" s="391"/>
      <c r="AR692" s="178"/>
      <c r="BB692" s="179"/>
      <c r="BC692" s="179"/>
      <c r="BD692" s="179"/>
      <c r="BE692" s="179"/>
      <c r="BF692" s="179"/>
      <c r="BG692" s="179"/>
      <c r="BH692" s="179"/>
    </row>
    <row r="693" spans="24:60" hidden="1" x14ac:dyDescent="0.2">
      <c r="X693" s="399"/>
      <c r="AC693" s="397"/>
      <c r="AD693" s="391"/>
      <c r="AI693" s="263"/>
      <c r="AN693" s="263"/>
      <c r="AQ693" s="391"/>
      <c r="AR693" s="178"/>
      <c r="BB693" s="179"/>
      <c r="BC693" s="179"/>
      <c r="BD693" s="179"/>
      <c r="BE693" s="179"/>
      <c r="BF693" s="179"/>
      <c r="BG693" s="179"/>
      <c r="BH693" s="179"/>
    </row>
    <row r="694" spans="24:60" hidden="1" x14ac:dyDescent="0.2">
      <c r="X694" s="399"/>
      <c r="AC694" s="397"/>
      <c r="AD694" s="391"/>
      <c r="AI694" s="263"/>
      <c r="AN694" s="263"/>
      <c r="AQ694" s="391"/>
      <c r="AR694" s="178"/>
      <c r="BB694" s="179"/>
      <c r="BC694" s="179"/>
      <c r="BD694" s="179"/>
      <c r="BE694" s="179"/>
      <c r="BF694" s="179"/>
      <c r="BG694" s="179"/>
      <c r="BH694" s="179"/>
    </row>
    <row r="695" spans="24:60" hidden="1" x14ac:dyDescent="0.2">
      <c r="X695" s="399"/>
      <c r="AC695" s="397"/>
      <c r="AD695" s="391"/>
      <c r="AI695" s="263"/>
      <c r="AN695" s="263"/>
      <c r="AQ695" s="391"/>
      <c r="AR695" s="178"/>
      <c r="BB695" s="179"/>
      <c r="BC695" s="179"/>
      <c r="BD695" s="179"/>
      <c r="BE695" s="179"/>
      <c r="BF695" s="179"/>
      <c r="BG695" s="179"/>
      <c r="BH695" s="179"/>
    </row>
    <row r="696" spans="24:60" hidden="1" x14ac:dyDescent="0.2">
      <c r="X696" s="399"/>
      <c r="AC696" s="397"/>
      <c r="AD696" s="391"/>
      <c r="AI696" s="263"/>
      <c r="AN696" s="263"/>
      <c r="AQ696" s="391"/>
      <c r="AR696" s="178"/>
      <c r="BB696" s="179"/>
      <c r="BC696" s="179"/>
      <c r="BD696" s="179"/>
      <c r="BE696" s="179"/>
      <c r="BF696" s="179"/>
      <c r="BG696" s="179"/>
      <c r="BH696" s="179"/>
    </row>
    <row r="697" spans="24:60" hidden="1" x14ac:dyDescent="0.2">
      <c r="X697" s="399"/>
      <c r="AC697" s="397"/>
      <c r="AD697" s="391"/>
      <c r="AI697" s="263"/>
      <c r="AN697" s="263"/>
      <c r="AQ697" s="391"/>
      <c r="AR697" s="178"/>
      <c r="BB697" s="179"/>
      <c r="BC697" s="179"/>
      <c r="BD697" s="179"/>
      <c r="BE697" s="179"/>
      <c r="BF697" s="179"/>
      <c r="BG697" s="179"/>
      <c r="BH697" s="179"/>
    </row>
    <row r="698" spans="24:60" hidden="1" x14ac:dyDescent="0.2">
      <c r="X698" s="399"/>
      <c r="AC698" s="397"/>
      <c r="AD698" s="391"/>
      <c r="AI698" s="263"/>
      <c r="AN698" s="263"/>
      <c r="AQ698" s="391"/>
      <c r="AR698" s="178"/>
      <c r="BB698" s="179"/>
      <c r="BC698" s="179"/>
      <c r="BD698" s="179"/>
      <c r="BE698" s="179"/>
      <c r="BF698" s="179"/>
      <c r="BG698" s="179"/>
      <c r="BH698" s="179"/>
    </row>
    <row r="699" spans="24:60" hidden="1" x14ac:dyDescent="0.2">
      <c r="X699" s="399"/>
      <c r="AC699" s="397"/>
      <c r="AD699" s="391"/>
      <c r="AI699" s="263"/>
      <c r="AN699" s="263"/>
      <c r="AQ699" s="391"/>
      <c r="AR699" s="178"/>
      <c r="BB699" s="179"/>
      <c r="BC699" s="179"/>
      <c r="BD699" s="179"/>
      <c r="BE699" s="179"/>
      <c r="BF699" s="179"/>
      <c r="BG699" s="179"/>
      <c r="BH699" s="179"/>
    </row>
    <row r="700" spans="24:60" hidden="1" x14ac:dyDescent="0.2">
      <c r="X700" s="399"/>
      <c r="AC700" s="397"/>
      <c r="AD700" s="391"/>
      <c r="AI700" s="263"/>
      <c r="AN700" s="263"/>
      <c r="AQ700" s="391"/>
      <c r="AR700" s="178"/>
      <c r="BB700" s="179"/>
      <c r="BC700" s="179"/>
      <c r="BD700" s="179"/>
      <c r="BE700" s="179"/>
      <c r="BF700" s="179"/>
      <c r="BG700" s="179"/>
      <c r="BH700" s="179"/>
    </row>
    <row r="701" spans="24:60" hidden="1" x14ac:dyDescent="0.2">
      <c r="X701" s="399"/>
      <c r="AC701" s="397"/>
      <c r="AD701" s="391"/>
      <c r="AI701" s="263"/>
      <c r="AN701" s="263"/>
      <c r="AQ701" s="391"/>
      <c r="AR701" s="178"/>
      <c r="BB701" s="179"/>
      <c r="BC701" s="179"/>
      <c r="BD701" s="179"/>
      <c r="BE701" s="179"/>
      <c r="BF701" s="179"/>
      <c r="BG701" s="179"/>
      <c r="BH701" s="179"/>
    </row>
    <row r="702" spans="24:60" hidden="1" x14ac:dyDescent="0.2">
      <c r="X702" s="399"/>
      <c r="AC702" s="397"/>
      <c r="AD702" s="391"/>
      <c r="AI702" s="263"/>
      <c r="AN702" s="263"/>
      <c r="AQ702" s="391"/>
      <c r="AR702" s="178"/>
      <c r="BB702" s="179"/>
      <c r="BC702" s="179"/>
      <c r="BD702" s="179"/>
      <c r="BE702" s="179"/>
      <c r="BF702" s="179"/>
      <c r="BG702" s="179"/>
      <c r="BH702" s="179"/>
    </row>
    <row r="703" spans="24:60" hidden="1" x14ac:dyDescent="0.2">
      <c r="X703" s="399"/>
      <c r="AC703" s="397"/>
      <c r="AD703" s="391"/>
      <c r="AI703" s="263"/>
      <c r="AN703" s="263"/>
      <c r="AQ703" s="391"/>
      <c r="AR703" s="178"/>
      <c r="BB703" s="179"/>
      <c r="BC703" s="179"/>
      <c r="BD703" s="179"/>
      <c r="BE703" s="179"/>
      <c r="BF703" s="179"/>
      <c r="BG703" s="179"/>
      <c r="BH703" s="179"/>
    </row>
    <row r="704" spans="24:60" hidden="1" x14ac:dyDescent="0.2">
      <c r="X704" s="399"/>
      <c r="AC704" s="397"/>
      <c r="AD704" s="391"/>
      <c r="AI704" s="263"/>
      <c r="AN704" s="263"/>
      <c r="AQ704" s="391"/>
      <c r="AR704" s="178"/>
      <c r="BB704" s="179"/>
      <c r="BC704" s="179"/>
      <c r="BD704" s="179"/>
      <c r="BE704" s="179"/>
      <c r="BF704" s="179"/>
      <c r="BG704" s="179"/>
      <c r="BH704" s="179"/>
    </row>
    <row r="705" spans="24:60" hidden="1" x14ac:dyDescent="0.2">
      <c r="X705" s="399"/>
      <c r="AC705" s="397"/>
      <c r="AD705" s="391"/>
      <c r="AI705" s="263"/>
      <c r="AN705" s="263"/>
      <c r="AQ705" s="391"/>
      <c r="AR705" s="178"/>
      <c r="BB705" s="179"/>
      <c r="BC705" s="179"/>
      <c r="BD705" s="179"/>
      <c r="BE705" s="179"/>
      <c r="BF705" s="179"/>
      <c r="BG705" s="179"/>
      <c r="BH705" s="179"/>
    </row>
    <row r="706" spans="24:60" hidden="1" x14ac:dyDescent="0.2">
      <c r="X706" s="399"/>
      <c r="AC706" s="397"/>
      <c r="AD706" s="391"/>
      <c r="AI706" s="263"/>
      <c r="AN706" s="263"/>
      <c r="AQ706" s="391"/>
      <c r="AR706" s="178"/>
      <c r="BB706" s="179"/>
      <c r="BC706" s="179"/>
      <c r="BD706" s="179"/>
      <c r="BE706" s="179"/>
      <c r="BF706" s="179"/>
      <c r="BG706" s="179"/>
      <c r="BH706" s="179"/>
    </row>
    <row r="707" spans="24:60" hidden="1" x14ac:dyDescent="0.2">
      <c r="X707" s="399"/>
      <c r="AC707" s="397"/>
      <c r="AD707" s="391"/>
      <c r="AI707" s="263"/>
      <c r="AN707" s="263"/>
      <c r="AQ707" s="391"/>
      <c r="AR707" s="178"/>
      <c r="BB707" s="179"/>
      <c r="BC707" s="179"/>
      <c r="BD707" s="179"/>
      <c r="BE707" s="179"/>
      <c r="BF707" s="179"/>
      <c r="BG707" s="179"/>
      <c r="BH707" s="179"/>
    </row>
    <row r="708" spans="24:60" hidden="1" x14ac:dyDescent="0.2">
      <c r="X708" s="399"/>
      <c r="AC708" s="397"/>
      <c r="AD708" s="391"/>
      <c r="AI708" s="263"/>
      <c r="AN708" s="263"/>
      <c r="AQ708" s="391"/>
      <c r="AR708" s="178"/>
      <c r="BB708" s="179"/>
      <c r="BC708" s="179"/>
      <c r="BD708" s="179"/>
      <c r="BE708" s="179"/>
      <c r="BF708" s="179"/>
      <c r="BG708" s="179"/>
      <c r="BH708" s="179"/>
    </row>
    <row r="709" spans="24:60" hidden="1" x14ac:dyDescent="0.2">
      <c r="X709" s="399"/>
      <c r="AC709" s="397"/>
      <c r="AD709" s="391"/>
      <c r="AI709" s="263"/>
      <c r="AN709" s="263"/>
      <c r="AQ709" s="391"/>
      <c r="AR709" s="178"/>
      <c r="BB709" s="179"/>
      <c r="BC709" s="179"/>
      <c r="BD709" s="179"/>
      <c r="BE709" s="179"/>
      <c r="BF709" s="179"/>
      <c r="BG709" s="179"/>
      <c r="BH709" s="179"/>
    </row>
    <row r="710" spans="24:60" hidden="1" x14ac:dyDescent="0.2">
      <c r="X710" s="399"/>
      <c r="AC710" s="397"/>
      <c r="AD710" s="391"/>
      <c r="AI710" s="263"/>
      <c r="AN710" s="263"/>
      <c r="AQ710" s="391"/>
      <c r="AR710" s="178"/>
      <c r="BB710" s="179"/>
      <c r="BC710" s="179"/>
      <c r="BD710" s="179"/>
      <c r="BE710" s="179"/>
      <c r="BF710" s="179"/>
      <c r="BG710" s="179"/>
      <c r="BH710" s="179"/>
    </row>
    <row r="711" spans="24:60" hidden="1" x14ac:dyDescent="0.2">
      <c r="X711" s="399"/>
      <c r="AC711" s="397"/>
      <c r="AD711" s="391"/>
      <c r="AI711" s="263"/>
      <c r="AN711" s="263"/>
      <c r="AQ711" s="391"/>
      <c r="AR711" s="178"/>
      <c r="BB711" s="179"/>
      <c r="BC711" s="179"/>
      <c r="BD711" s="179"/>
      <c r="BE711" s="179"/>
      <c r="BF711" s="179"/>
      <c r="BG711" s="179"/>
      <c r="BH711" s="179"/>
    </row>
    <row r="712" spans="24:60" hidden="1" x14ac:dyDescent="0.2">
      <c r="X712" s="399"/>
      <c r="AC712" s="397"/>
      <c r="AD712" s="391"/>
      <c r="AI712" s="263"/>
      <c r="AN712" s="263"/>
      <c r="AQ712" s="391"/>
      <c r="AR712" s="178"/>
      <c r="BB712" s="179"/>
      <c r="BC712" s="179"/>
      <c r="BD712" s="179"/>
      <c r="BE712" s="179"/>
      <c r="BF712" s="179"/>
      <c r="BG712" s="179"/>
      <c r="BH712" s="179"/>
    </row>
    <row r="713" spans="24:60" hidden="1" x14ac:dyDescent="0.2">
      <c r="X713" s="399"/>
      <c r="AC713" s="397"/>
      <c r="AD713" s="391"/>
      <c r="AI713" s="263"/>
      <c r="AN713" s="263"/>
      <c r="AQ713" s="391"/>
      <c r="AR713" s="178"/>
      <c r="BB713" s="179"/>
      <c r="BC713" s="179"/>
      <c r="BD713" s="179"/>
      <c r="BE713" s="179"/>
      <c r="BF713" s="179"/>
      <c r="BG713" s="179"/>
      <c r="BH713" s="179"/>
    </row>
    <row r="714" spans="24:60" hidden="1" x14ac:dyDescent="0.2">
      <c r="X714" s="399"/>
      <c r="AC714" s="397"/>
      <c r="AD714" s="391"/>
      <c r="AI714" s="263"/>
      <c r="AN714" s="263"/>
      <c r="AQ714" s="391"/>
      <c r="AR714" s="178"/>
      <c r="BB714" s="179"/>
      <c r="BC714" s="179"/>
      <c r="BD714" s="179"/>
      <c r="BE714" s="179"/>
      <c r="BF714" s="179"/>
      <c r="BG714" s="179"/>
      <c r="BH714" s="179"/>
    </row>
    <row r="715" spans="24:60" hidden="1" x14ac:dyDescent="0.2">
      <c r="X715" s="399"/>
      <c r="AC715" s="397"/>
      <c r="AD715" s="391"/>
      <c r="AI715" s="263"/>
      <c r="AN715" s="263"/>
      <c r="AQ715" s="391"/>
      <c r="AR715" s="178"/>
      <c r="BB715" s="179"/>
      <c r="BC715" s="179"/>
      <c r="BD715" s="179"/>
      <c r="BE715" s="179"/>
      <c r="BF715" s="179"/>
      <c r="BG715" s="179"/>
      <c r="BH715" s="179"/>
    </row>
    <row r="716" spans="24:60" hidden="1" x14ac:dyDescent="0.2">
      <c r="X716" s="399"/>
      <c r="AC716" s="397"/>
      <c r="AD716" s="391"/>
      <c r="AI716" s="263"/>
      <c r="AN716" s="263"/>
      <c r="AQ716" s="391"/>
      <c r="AR716" s="178"/>
      <c r="BB716" s="179"/>
      <c r="BC716" s="179"/>
      <c r="BD716" s="179"/>
      <c r="BE716" s="179"/>
      <c r="BF716" s="179"/>
      <c r="BG716" s="179"/>
      <c r="BH716" s="179"/>
    </row>
    <row r="717" spans="24:60" hidden="1" x14ac:dyDescent="0.2">
      <c r="X717" s="399"/>
      <c r="AC717" s="397"/>
      <c r="AD717" s="391"/>
      <c r="AI717" s="263"/>
      <c r="AN717" s="263"/>
      <c r="AQ717" s="391"/>
      <c r="AR717" s="178"/>
      <c r="BB717" s="179"/>
      <c r="BC717" s="179"/>
      <c r="BD717" s="179"/>
      <c r="BE717" s="179"/>
      <c r="BF717" s="179"/>
      <c r="BG717" s="179"/>
      <c r="BH717" s="179"/>
    </row>
    <row r="718" spans="24:60" hidden="1" x14ac:dyDescent="0.2">
      <c r="X718" s="399"/>
      <c r="AC718" s="397"/>
      <c r="AD718" s="391"/>
      <c r="AI718" s="263"/>
      <c r="AN718" s="263"/>
      <c r="AQ718" s="391"/>
      <c r="AR718" s="178"/>
      <c r="BB718" s="179"/>
      <c r="BC718" s="179"/>
      <c r="BD718" s="179"/>
      <c r="BE718" s="179"/>
      <c r="BF718" s="179"/>
      <c r="BG718" s="179"/>
      <c r="BH718" s="179"/>
    </row>
    <row r="719" spans="24:60" hidden="1" x14ac:dyDescent="0.2">
      <c r="X719" s="399"/>
      <c r="AC719" s="397"/>
      <c r="AD719" s="391"/>
      <c r="AI719" s="263"/>
      <c r="AN719" s="263"/>
      <c r="AQ719" s="391"/>
      <c r="AR719" s="178"/>
      <c r="BB719" s="179"/>
      <c r="BC719" s="179"/>
      <c r="BD719" s="179"/>
      <c r="BE719" s="179"/>
      <c r="BF719" s="179"/>
      <c r="BG719" s="179"/>
      <c r="BH719" s="179"/>
    </row>
    <row r="720" spans="24:60" hidden="1" x14ac:dyDescent="0.2">
      <c r="X720" s="399"/>
      <c r="AC720" s="397"/>
      <c r="AD720" s="391"/>
      <c r="AI720" s="263"/>
      <c r="AN720" s="263"/>
      <c r="AQ720" s="391"/>
      <c r="AR720" s="178"/>
      <c r="BB720" s="179"/>
      <c r="BC720" s="179"/>
      <c r="BD720" s="179"/>
      <c r="BE720" s="179"/>
      <c r="BF720" s="179"/>
      <c r="BG720" s="179"/>
      <c r="BH720" s="179"/>
    </row>
    <row r="721" spans="11:60" hidden="1" x14ac:dyDescent="0.2">
      <c r="X721" s="399"/>
      <c r="AC721" s="397"/>
      <c r="AD721" s="391"/>
      <c r="AI721" s="263"/>
      <c r="AN721" s="263"/>
      <c r="AQ721" s="391"/>
      <c r="AR721" s="178"/>
      <c r="BB721" s="179"/>
      <c r="BC721" s="179"/>
      <c r="BD721" s="179"/>
      <c r="BE721" s="179"/>
      <c r="BF721" s="179"/>
      <c r="BG721" s="179"/>
      <c r="BH721" s="179"/>
    </row>
    <row r="722" spans="11:60" hidden="1" x14ac:dyDescent="0.2">
      <c r="X722" s="399"/>
      <c r="AC722" s="397"/>
      <c r="AD722" s="391"/>
      <c r="AI722" s="263"/>
      <c r="AN722" s="263"/>
      <c r="AQ722" s="391"/>
      <c r="AR722" s="178"/>
      <c r="BB722" s="179"/>
      <c r="BC722" s="179"/>
      <c r="BD722" s="179"/>
      <c r="BE722" s="179"/>
      <c r="BF722" s="179"/>
      <c r="BG722" s="179"/>
      <c r="BH722" s="179"/>
    </row>
    <row r="723" spans="11:60" hidden="1" x14ac:dyDescent="0.2">
      <c r="X723" s="399"/>
      <c r="AC723" s="397"/>
      <c r="AD723" s="391"/>
      <c r="AI723" s="263"/>
      <c r="AN723" s="263"/>
      <c r="AQ723" s="391"/>
      <c r="AR723" s="178"/>
      <c r="BB723" s="179"/>
      <c r="BC723" s="179"/>
      <c r="BD723" s="179"/>
      <c r="BE723" s="179"/>
      <c r="BF723" s="179"/>
      <c r="BG723" s="179"/>
      <c r="BH723" s="179"/>
    </row>
    <row r="724" spans="11:60" hidden="1" x14ac:dyDescent="0.2">
      <c r="X724" s="399"/>
      <c r="AC724" s="397"/>
      <c r="AD724" s="391"/>
      <c r="AI724" s="263"/>
      <c r="AN724" s="263"/>
      <c r="AQ724" s="391"/>
      <c r="AR724" s="178"/>
      <c r="BB724" s="286"/>
      <c r="BC724" s="286"/>
      <c r="BD724" s="286"/>
      <c r="BE724" s="286"/>
      <c r="BF724" s="286"/>
      <c r="BG724" s="286"/>
      <c r="BH724" s="286"/>
    </row>
    <row r="725" spans="11:60" hidden="1" x14ac:dyDescent="0.2">
      <c r="AR725" s="180"/>
    </row>
    <row r="726" spans="11:60" hidden="1" x14ac:dyDescent="0.2">
      <c r="AR726" s="180"/>
    </row>
    <row r="727" spans="11:60" hidden="1" x14ac:dyDescent="0.2"/>
    <row r="728" spans="11:60" hidden="1" x14ac:dyDescent="0.2"/>
    <row r="729" spans="11:60" hidden="1" x14ac:dyDescent="0.2"/>
    <row r="730" spans="11:60" hidden="1" x14ac:dyDescent="0.2"/>
    <row r="731" spans="11:60" hidden="1" x14ac:dyDescent="0.2"/>
    <row r="732" spans="11:60" hidden="1" x14ac:dyDescent="0.2"/>
    <row r="733" spans="11:60" s="180" customFormat="1" hidden="1" x14ac:dyDescent="0.2">
      <c r="K733" s="177"/>
      <c r="Y733" s="181"/>
      <c r="Z733" s="181"/>
      <c r="AC733" s="181"/>
      <c r="AD733" s="181"/>
      <c r="AE733" s="181"/>
      <c r="AH733" s="181"/>
      <c r="AI733" s="181"/>
      <c r="AJ733" s="181"/>
      <c r="AM733" s="181"/>
      <c r="AN733" s="181"/>
      <c r="AO733" s="181"/>
      <c r="AR733" s="264"/>
      <c r="AY733" s="182"/>
    </row>
    <row r="734" spans="11:60" s="180" customFormat="1" hidden="1" x14ac:dyDescent="0.2">
      <c r="K734" s="177"/>
      <c r="Y734" s="181"/>
      <c r="Z734" s="181"/>
      <c r="AC734" s="181"/>
      <c r="AD734" s="181"/>
      <c r="AE734" s="181"/>
      <c r="AH734" s="181"/>
      <c r="AI734" s="181"/>
      <c r="AJ734" s="181"/>
      <c r="AM734" s="181"/>
      <c r="AN734" s="181"/>
      <c r="AO734" s="181"/>
      <c r="AR734" s="287"/>
      <c r="AY734" s="182"/>
    </row>
    <row r="735" spans="11:60" s="180" customFormat="1" hidden="1" x14ac:dyDescent="0.2">
      <c r="K735" s="177"/>
      <c r="Y735" s="181"/>
      <c r="Z735" s="181"/>
      <c r="AC735" s="181"/>
      <c r="AD735" s="181"/>
      <c r="AE735" s="181"/>
      <c r="AH735" s="181"/>
      <c r="AI735" s="181"/>
      <c r="AJ735" s="181"/>
      <c r="AM735" s="181"/>
      <c r="AN735" s="181"/>
      <c r="AO735" s="181"/>
      <c r="AR735" s="264"/>
      <c r="AY735" s="182"/>
    </row>
    <row r="736" spans="11:60" s="180" customFormat="1" hidden="1" x14ac:dyDescent="0.2">
      <c r="K736" s="177"/>
      <c r="Y736" s="181"/>
      <c r="Z736" s="181"/>
      <c r="AC736" s="181"/>
      <c r="AD736" s="181"/>
      <c r="AE736" s="181"/>
      <c r="AH736" s="181"/>
      <c r="AI736" s="181"/>
      <c r="AJ736" s="181"/>
      <c r="AM736" s="181"/>
      <c r="AN736" s="181"/>
      <c r="AO736" s="181"/>
      <c r="AR736" s="264"/>
      <c r="AY736" s="182"/>
    </row>
    <row r="737" spans="1:108" s="180" customFormat="1" hidden="1" x14ac:dyDescent="0.2">
      <c r="K737" s="177"/>
      <c r="Y737" s="181"/>
      <c r="Z737" s="181"/>
      <c r="AC737" s="181"/>
      <c r="AD737" s="181"/>
      <c r="AE737" s="181"/>
      <c r="AH737" s="181"/>
      <c r="AI737" s="181"/>
      <c r="AJ737" s="181"/>
      <c r="AM737" s="181"/>
      <c r="AN737" s="181"/>
      <c r="AO737" s="181"/>
      <c r="AR737" s="264"/>
      <c r="AY737" s="182"/>
    </row>
    <row r="738" spans="1:108" s="180" customFormat="1" ht="12" hidden="1" thickBot="1" x14ac:dyDescent="0.25">
      <c r="K738" s="177"/>
      <c r="Y738" s="181"/>
      <c r="Z738" s="181"/>
      <c r="AC738" s="181"/>
      <c r="AD738" s="181"/>
      <c r="AE738" s="181"/>
      <c r="AH738" s="181"/>
      <c r="AI738" s="181"/>
      <c r="AJ738" s="181"/>
      <c r="AM738" s="181"/>
      <c r="AN738" s="181"/>
      <c r="AO738" s="181"/>
      <c r="AR738" s="264"/>
      <c r="AY738" s="182"/>
    </row>
    <row r="739" spans="1:108" ht="12" hidden="1" thickBot="1" x14ac:dyDescent="0.25">
      <c r="A739" s="183" t="s">
        <v>157</v>
      </c>
      <c r="B739" s="184"/>
      <c r="C739" s="184"/>
      <c r="D739" s="185" t="s">
        <v>153</v>
      </c>
      <c r="E739" s="267" t="s">
        <v>293</v>
      </c>
      <c r="F739" s="186"/>
      <c r="G739" s="183" t="s">
        <v>270</v>
      </c>
      <c r="H739" s="170" t="s">
        <v>271</v>
      </c>
      <c r="I739" s="170" t="s">
        <v>272</v>
      </c>
      <c r="J739" s="183" t="s">
        <v>294</v>
      </c>
      <c r="L739" s="264" t="s">
        <v>560</v>
      </c>
      <c r="N739" s="183" t="s">
        <v>25</v>
      </c>
      <c r="S739" s="183" t="s">
        <v>58</v>
      </c>
      <c r="AA739" s="264" t="s">
        <v>329</v>
      </c>
      <c r="AG739" s="264" t="s">
        <v>305</v>
      </c>
      <c r="AH739" s="187"/>
      <c r="AK739" s="264" t="s">
        <v>310</v>
      </c>
      <c r="AL739" s="264" t="s">
        <v>309</v>
      </c>
      <c r="AM739" s="187"/>
      <c r="AT739" s="188" t="s">
        <v>296</v>
      </c>
      <c r="AW739" s="385" t="s">
        <v>295</v>
      </c>
      <c r="AX739" s="386"/>
      <c r="AY739" s="387"/>
      <c r="AZ739" s="189"/>
      <c r="BA739" s="188" t="s">
        <v>161</v>
      </c>
      <c r="BC739" s="268" t="s">
        <v>298</v>
      </c>
      <c r="BD739" s="190" t="s">
        <v>297</v>
      </c>
      <c r="BE739" s="269" t="s">
        <v>444</v>
      </c>
      <c r="BF739" s="270" t="s">
        <v>459</v>
      </c>
      <c r="BG739" s="185" t="s">
        <v>161</v>
      </c>
      <c r="BH739" s="191" t="s">
        <v>299</v>
      </c>
      <c r="BJ739" s="385" t="s">
        <v>300</v>
      </c>
      <c r="BK739" s="386"/>
      <c r="BL739" s="386"/>
      <c r="BM739" s="386"/>
      <c r="BN739" s="386"/>
      <c r="BO739" s="386"/>
      <c r="BP739" s="386"/>
      <c r="BQ739" s="386"/>
      <c r="BR739" s="386"/>
      <c r="BS739" s="386"/>
      <c r="BT739" s="386"/>
      <c r="BU739" s="386"/>
      <c r="BV739" s="386"/>
      <c r="BW739" s="386"/>
      <c r="BX739" s="386"/>
      <c r="BY739" s="386"/>
      <c r="BZ739" s="386"/>
      <c r="CA739" s="386"/>
      <c r="CB739" s="387"/>
      <c r="CD739" s="388" t="s">
        <v>301</v>
      </c>
      <c r="CE739" s="389"/>
      <c r="CF739" s="389"/>
      <c r="CG739" s="389"/>
      <c r="CH739" s="389"/>
      <c r="CI739" s="389"/>
      <c r="CJ739" s="389"/>
      <c r="CK739" s="389"/>
      <c r="CL739" s="389"/>
      <c r="CM739" s="390"/>
      <c r="CO739" s="388" t="s">
        <v>302</v>
      </c>
      <c r="CP739" s="389"/>
      <c r="CQ739" s="389"/>
      <c r="CR739" s="389"/>
      <c r="CS739" s="389"/>
      <c r="CT739" s="389"/>
      <c r="CU739" s="389"/>
      <c r="CV739" s="389"/>
      <c r="CW739" s="390"/>
      <c r="CX739" s="192"/>
      <c r="CZ739" s="392" t="s">
        <v>566</v>
      </c>
      <c r="DA739" s="393"/>
      <c r="DB739" s="393"/>
      <c r="DC739" s="393"/>
      <c r="DD739" s="394"/>
    </row>
    <row r="740" spans="1:108" ht="75.75" hidden="1" customHeight="1" x14ac:dyDescent="0.2">
      <c r="A740" s="170" t="s">
        <v>153</v>
      </c>
      <c r="B740" s="173"/>
      <c r="C740" s="173"/>
      <c r="D740" s="193" t="s">
        <v>167</v>
      </c>
      <c r="E740" s="171" t="s">
        <v>199</v>
      </c>
      <c r="F740" s="194"/>
      <c r="G740" s="170" t="s">
        <v>271</v>
      </c>
      <c r="H740" s="195" t="s">
        <v>38</v>
      </c>
      <c r="I740" s="195" t="s">
        <v>273</v>
      </c>
      <c r="J740" s="196" t="s">
        <v>115</v>
      </c>
      <c r="K740" s="197" t="s">
        <v>383</v>
      </c>
      <c r="L740" s="264" t="s">
        <v>275</v>
      </c>
      <c r="N740" s="170" t="s">
        <v>149</v>
      </c>
      <c r="S740" s="170" t="s">
        <v>288</v>
      </c>
      <c r="AA740" s="264" t="s">
        <v>330</v>
      </c>
      <c r="AG740" s="170" t="s">
        <v>306</v>
      </c>
      <c r="AH740" s="263"/>
      <c r="AK740" s="188" t="s">
        <v>304</v>
      </c>
      <c r="AL740" s="188" t="s">
        <v>311</v>
      </c>
      <c r="AM740" s="263"/>
      <c r="AT740" s="198" t="s">
        <v>152</v>
      </c>
      <c r="AW740" s="199" t="s">
        <v>87</v>
      </c>
      <c r="AX740" s="151" t="s">
        <v>88</v>
      </c>
      <c r="AY740" s="200" t="s">
        <v>89</v>
      </c>
      <c r="AZ740" s="189"/>
      <c r="BA740" s="201" t="s">
        <v>463</v>
      </c>
      <c r="BC740" s="202" t="s">
        <v>562</v>
      </c>
      <c r="BD740" s="264" t="s">
        <v>446</v>
      </c>
      <c r="BE740" s="203" t="s">
        <v>445</v>
      </c>
      <c r="BF740" s="204" t="s">
        <v>454</v>
      </c>
      <c r="BG740" s="205" t="s">
        <v>463</v>
      </c>
      <c r="BH740" s="171" t="s">
        <v>255</v>
      </c>
      <c r="BJ740" s="202" t="str">
        <f>BG760</f>
        <v>RECTORÍA</v>
      </c>
      <c r="BK740" s="172" t="str">
        <f>BG758</f>
        <v>JURIDICA</v>
      </c>
      <c r="BL740" s="172" t="str">
        <f>+BG765</f>
        <v>VICERRECTORIA_ADMINISTRATIVA_FINANCIERA</v>
      </c>
      <c r="BM740" s="206" t="str">
        <f>+BG767</f>
        <v>VICERRECTORÍA_INVESTIGACIONES_INNOVACIÓN_Y_EXTENSIÓN</v>
      </c>
      <c r="BN740" s="172" t="str">
        <f>BG764</f>
        <v>VICERRECTORÍA_ACADÉMICA</v>
      </c>
      <c r="BO740" s="206" t="str">
        <f>+BG766</f>
        <v>VICERRECTORÍA_RESPONSABILIDAD_SOCIAL_Y_BIENESTAR_UNIVERSITARIO</v>
      </c>
      <c r="BP740" s="172" t="str">
        <f>BG759</f>
        <v>PLANEACIÓN</v>
      </c>
      <c r="BQ740" s="172" t="str">
        <f>BG762</f>
        <v>RELACIONES_INTERNACIONALES</v>
      </c>
      <c r="BR740" s="172" t="str">
        <f>BG742</f>
        <v>CONTROL_INTERNO</v>
      </c>
      <c r="BS740" s="172" t="str">
        <f>BG743</f>
        <v>CONTROL_INTERNO_DISCIPLINARIO</v>
      </c>
      <c r="BT740" s="172" t="str">
        <f>BG763</f>
        <v>SECRETARIA_GENERAL</v>
      </c>
      <c r="BU740" s="172" t="str">
        <f>BG757</f>
        <v>GESTIÓN_FINANCIERA</v>
      </c>
      <c r="BV740" s="206" t="str">
        <f>BG756</f>
        <v>GESTIÓN_DE_TECNOLOGÍAS_INFORMÁTICAS_Y_SISTEMAS_DE_INFORMACIÓN</v>
      </c>
      <c r="BW740" s="206" t="str">
        <f>BG755</f>
        <v>GESTIÓN_DEL_TALENTO_HUMANO</v>
      </c>
      <c r="BX740" s="172" t="str">
        <f>BG754</f>
        <v>GESTIÓN_DE_SERVICIOS_INSTITUCIONALES</v>
      </c>
      <c r="BY740" s="206" t="str">
        <f>BG761</f>
        <v>RECURSOS_INFORMÁTICOS_Y_EDUCATIVOS_CRIE</v>
      </c>
      <c r="BZ740" s="206" t="str">
        <f>BG740</f>
        <v>ADMISIONES_REGISTRO_Y_CONTROL_ACADÉMICO</v>
      </c>
      <c r="CA740" s="172" t="str">
        <f>BG741</f>
        <v>BIBLIOTECA_E_INFORMACIÓN_CIENTIFICA</v>
      </c>
      <c r="CB740" s="171" t="s">
        <v>408</v>
      </c>
      <c r="CD740" s="207" t="s">
        <v>198</v>
      </c>
      <c r="CE740" s="208" t="s">
        <v>197</v>
      </c>
      <c r="CF740" s="266" t="s">
        <v>194</v>
      </c>
      <c r="CG740" s="266" t="s">
        <v>195</v>
      </c>
      <c r="CH740" s="266" t="s">
        <v>196</v>
      </c>
      <c r="CI740" s="266" t="s">
        <v>190</v>
      </c>
      <c r="CJ740" s="266" t="s">
        <v>435</v>
      </c>
      <c r="CK740" s="266" t="s">
        <v>192</v>
      </c>
      <c r="CL740" s="266" t="s">
        <v>191</v>
      </c>
      <c r="CM740" s="267" t="s">
        <v>193</v>
      </c>
      <c r="CO740" s="265" t="s">
        <v>290</v>
      </c>
      <c r="CP740" s="266" t="s">
        <v>258</v>
      </c>
      <c r="CQ740" s="266" t="s">
        <v>261</v>
      </c>
      <c r="CR740" s="266" t="s">
        <v>259</v>
      </c>
      <c r="CS740" s="266" t="s">
        <v>257</v>
      </c>
      <c r="CT740" s="266" t="s">
        <v>267</v>
      </c>
      <c r="CU740" s="266" t="s">
        <v>265</v>
      </c>
      <c r="CV740" s="266" t="s">
        <v>268</v>
      </c>
      <c r="CW740" s="267" t="s">
        <v>460</v>
      </c>
      <c r="CZ740" s="202" t="s">
        <v>562</v>
      </c>
      <c r="DA740" s="209" t="s">
        <v>563</v>
      </c>
      <c r="DB740" s="172" t="s">
        <v>564</v>
      </c>
      <c r="DC740" s="172" t="s">
        <v>567</v>
      </c>
      <c r="DD740" s="210" t="s">
        <v>565</v>
      </c>
    </row>
    <row r="741" spans="1:108" ht="75.75" hidden="1" customHeight="1" thickBot="1" x14ac:dyDescent="0.25">
      <c r="A741" s="170" t="s">
        <v>158</v>
      </c>
      <c r="B741" s="173"/>
      <c r="C741" s="173"/>
      <c r="D741" s="193" t="s">
        <v>154</v>
      </c>
      <c r="E741" s="211" t="s">
        <v>200</v>
      </c>
      <c r="F741" s="212"/>
      <c r="G741" s="175" t="s">
        <v>272</v>
      </c>
      <c r="H741" s="195" t="s">
        <v>37</v>
      </c>
      <c r="I741" s="195" t="s">
        <v>41</v>
      </c>
      <c r="J741" s="196" t="s">
        <v>111</v>
      </c>
      <c r="K741" s="213" t="s">
        <v>384</v>
      </c>
      <c r="L741" s="264" t="s">
        <v>276</v>
      </c>
      <c r="N741" s="170" t="s">
        <v>150</v>
      </c>
      <c r="S741" s="170" t="s">
        <v>398</v>
      </c>
      <c r="AA741" s="264" t="s">
        <v>331</v>
      </c>
      <c r="AG741" s="170" t="s">
        <v>307</v>
      </c>
      <c r="AH741" s="263"/>
      <c r="AK741" s="214" t="s">
        <v>308</v>
      </c>
      <c r="AL741" s="198" t="s">
        <v>312</v>
      </c>
      <c r="AM741" s="263"/>
      <c r="AT741" s="198" t="s">
        <v>88</v>
      </c>
      <c r="AW741" s="199" t="s">
        <v>90</v>
      </c>
      <c r="AX741" s="151" t="s">
        <v>91</v>
      </c>
      <c r="AY741" s="200" t="s">
        <v>92</v>
      </c>
      <c r="AZ741" s="151"/>
      <c r="BA741" s="198" t="s">
        <v>189</v>
      </c>
      <c r="BC741" s="215" t="s">
        <v>563</v>
      </c>
      <c r="BD741" s="264" t="s">
        <v>448</v>
      </c>
      <c r="BE741" s="203" t="s">
        <v>447</v>
      </c>
      <c r="BF741" s="204" t="s">
        <v>455</v>
      </c>
      <c r="BG741" s="193" t="s">
        <v>189</v>
      </c>
      <c r="BH741" s="171" t="s">
        <v>179</v>
      </c>
      <c r="BJ741" s="202" t="s">
        <v>166</v>
      </c>
      <c r="BK741" s="172" t="s">
        <v>166</v>
      </c>
      <c r="BL741" s="172" t="s">
        <v>167</v>
      </c>
      <c r="BM741" s="172" t="s">
        <v>168</v>
      </c>
      <c r="BN741" s="172" t="s">
        <v>167</v>
      </c>
      <c r="BO741" s="172" t="s">
        <v>154</v>
      </c>
      <c r="BP741" s="172" t="s">
        <v>167</v>
      </c>
      <c r="BQ741" s="172" t="s">
        <v>155</v>
      </c>
      <c r="BR741" s="172" t="s">
        <v>169</v>
      </c>
      <c r="BS741" s="172" t="s">
        <v>169</v>
      </c>
      <c r="BT741" s="172" t="s">
        <v>166</v>
      </c>
      <c r="BU741" s="172" t="s">
        <v>166</v>
      </c>
      <c r="BV741" s="172" t="s">
        <v>166</v>
      </c>
      <c r="BW741" s="172" t="s">
        <v>166</v>
      </c>
      <c r="BX741" s="172" t="s">
        <v>166</v>
      </c>
      <c r="BY741" s="172" t="s">
        <v>166</v>
      </c>
      <c r="BZ741" s="172" t="s">
        <v>154</v>
      </c>
      <c r="CA741" s="172" t="s">
        <v>154</v>
      </c>
      <c r="CB741" s="171" t="s">
        <v>170</v>
      </c>
      <c r="CD741" s="202" t="s">
        <v>154</v>
      </c>
      <c r="CE741" s="172" t="s">
        <v>154</v>
      </c>
      <c r="CF741" s="172" t="s">
        <v>154</v>
      </c>
      <c r="CG741" s="172" t="s">
        <v>154</v>
      </c>
      <c r="CH741" s="172" t="s">
        <v>154</v>
      </c>
      <c r="CI741" s="172" t="s">
        <v>154</v>
      </c>
      <c r="CJ741" s="172" t="s">
        <v>154</v>
      </c>
      <c r="CK741" s="172" t="s">
        <v>154</v>
      </c>
      <c r="CL741" s="172" t="s">
        <v>154</v>
      </c>
      <c r="CM741" s="171" t="s">
        <v>154</v>
      </c>
      <c r="CO741" s="216" t="s">
        <v>171</v>
      </c>
      <c r="CP741" s="217" t="s">
        <v>171</v>
      </c>
      <c r="CQ741" s="217" t="s">
        <v>171</v>
      </c>
      <c r="CR741" s="217" t="s">
        <v>171</v>
      </c>
      <c r="CS741" s="217" t="s">
        <v>171</v>
      </c>
      <c r="CT741" s="217" t="s">
        <v>171</v>
      </c>
      <c r="CU741" s="217" t="s">
        <v>171</v>
      </c>
      <c r="CV741" s="217" t="s">
        <v>171</v>
      </c>
      <c r="CW741" s="176" t="s">
        <v>171</v>
      </c>
      <c r="CZ741" s="218" t="s">
        <v>445</v>
      </c>
      <c r="DA741" s="219" t="s">
        <v>447</v>
      </c>
      <c r="DB741" s="219" t="s">
        <v>449</v>
      </c>
      <c r="DC741" s="219" t="s">
        <v>451</v>
      </c>
      <c r="DD741" s="220" t="s">
        <v>452</v>
      </c>
    </row>
    <row r="742" spans="1:108" ht="75.75" hidden="1" customHeight="1" thickBot="1" x14ac:dyDescent="0.25">
      <c r="A742" s="175" t="s">
        <v>382</v>
      </c>
      <c r="B742" s="221"/>
      <c r="C742" s="221"/>
      <c r="D742" s="193" t="s">
        <v>168</v>
      </c>
      <c r="E742" s="211" t="s">
        <v>201</v>
      </c>
      <c r="F742" s="287"/>
      <c r="H742" s="195" t="s">
        <v>234</v>
      </c>
      <c r="I742" s="195" t="s">
        <v>536</v>
      </c>
      <c r="J742" s="196" t="s">
        <v>143</v>
      </c>
      <c r="K742" s="222" t="s">
        <v>397</v>
      </c>
      <c r="N742" s="170" t="s">
        <v>105</v>
      </c>
      <c r="S742" s="170" t="s">
        <v>333</v>
      </c>
      <c r="AA742" s="264" t="s">
        <v>332</v>
      </c>
      <c r="AG742" s="151"/>
      <c r="AH742" s="263"/>
      <c r="AL742" s="198" t="s">
        <v>313</v>
      </c>
      <c r="AM742" s="263"/>
      <c r="AT742" s="214" t="s">
        <v>89</v>
      </c>
      <c r="AW742" s="199"/>
      <c r="AX742" s="151" t="s">
        <v>93</v>
      </c>
      <c r="AY742" s="200" t="s">
        <v>91</v>
      </c>
      <c r="AZ742" s="151"/>
      <c r="BA742" s="198" t="s">
        <v>188</v>
      </c>
      <c r="BC742" s="202" t="s">
        <v>564</v>
      </c>
      <c r="BD742" s="264" t="s">
        <v>450</v>
      </c>
      <c r="BE742" s="203" t="s">
        <v>449</v>
      </c>
      <c r="BF742" s="223" t="s">
        <v>456</v>
      </c>
      <c r="BG742" s="193" t="s">
        <v>188</v>
      </c>
      <c r="BH742" s="171" t="s">
        <v>177</v>
      </c>
      <c r="BJ742" s="202" t="s">
        <v>167</v>
      </c>
      <c r="BK742" s="172"/>
      <c r="BL742" s="172" t="s">
        <v>166</v>
      </c>
      <c r="BM742" s="172" t="s">
        <v>171</v>
      </c>
      <c r="BN742" s="172" t="s">
        <v>154</v>
      </c>
      <c r="BO742" s="172" t="s">
        <v>165</v>
      </c>
      <c r="BP742" s="172" t="s">
        <v>166</v>
      </c>
      <c r="BQ742" s="172"/>
      <c r="BR742" s="172"/>
      <c r="BS742" s="172"/>
      <c r="BT742" s="172"/>
      <c r="BU742" s="172"/>
      <c r="BV742" s="172"/>
      <c r="BW742" s="172" t="s">
        <v>165</v>
      </c>
      <c r="BX742" s="172" t="s">
        <v>169</v>
      </c>
      <c r="BY742" s="172"/>
      <c r="BZ742" s="172"/>
      <c r="CA742" s="172"/>
      <c r="CB742" s="171"/>
      <c r="CD742" s="202" t="s">
        <v>168</v>
      </c>
      <c r="CE742" s="172" t="s">
        <v>168</v>
      </c>
      <c r="CF742" s="172" t="s">
        <v>168</v>
      </c>
      <c r="CG742" s="172" t="s">
        <v>168</v>
      </c>
      <c r="CH742" s="172" t="s">
        <v>168</v>
      </c>
      <c r="CI742" s="172" t="s">
        <v>168</v>
      </c>
      <c r="CJ742" s="172" t="s">
        <v>168</v>
      </c>
      <c r="CK742" s="172" t="s">
        <v>168</v>
      </c>
      <c r="CL742" s="172" t="s">
        <v>168</v>
      </c>
      <c r="CM742" s="171" t="s">
        <v>168</v>
      </c>
      <c r="CZ742" s="136"/>
      <c r="DA742" s="136"/>
      <c r="DB742" s="136"/>
      <c r="DC742" s="136"/>
      <c r="DD742" s="136"/>
    </row>
    <row r="743" spans="1:108" ht="57" hidden="1" customHeight="1" x14ac:dyDescent="0.2">
      <c r="D743" s="202" t="s">
        <v>171</v>
      </c>
      <c r="E743" s="211" t="s">
        <v>202</v>
      </c>
      <c r="F743" s="287"/>
      <c r="H743" s="195" t="s">
        <v>36</v>
      </c>
      <c r="I743" s="195" t="s">
        <v>40</v>
      </c>
      <c r="J743" s="170" t="s">
        <v>112</v>
      </c>
      <c r="N743" s="170" t="s">
        <v>151</v>
      </c>
      <c r="S743" s="170" t="s">
        <v>326</v>
      </c>
      <c r="AG743" s="151"/>
      <c r="AH743" s="263"/>
      <c r="AL743" s="198" t="s">
        <v>462</v>
      </c>
      <c r="AM743" s="263"/>
      <c r="AW743" s="199"/>
      <c r="AX743" s="151" t="s">
        <v>94</v>
      </c>
      <c r="AY743" s="200" t="s">
        <v>93</v>
      </c>
      <c r="AZ743" s="151"/>
      <c r="BA743" s="198" t="s">
        <v>182</v>
      </c>
      <c r="BC743" s="202" t="s">
        <v>567</v>
      </c>
      <c r="BD743" s="264" t="s">
        <v>160</v>
      </c>
      <c r="BE743" s="203" t="s">
        <v>451</v>
      </c>
      <c r="BF743" s="204" t="s">
        <v>457</v>
      </c>
      <c r="BG743" s="193" t="s">
        <v>182</v>
      </c>
      <c r="BH743" s="171" t="s">
        <v>173</v>
      </c>
      <c r="BJ743" s="202"/>
      <c r="BK743" s="172"/>
      <c r="BL743" s="172" t="s">
        <v>171</v>
      </c>
      <c r="BM743" s="172" t="s">
        <v>154</v>
      </c>
      <c r="BN743" s="172" t="s">
        <v>156</v>
      </c>
      <c r="BO743" s="172"/>
      <c r="BP743" s="172" t="s">
        <v>170</v>
      </c>
      <c r="BQ743" s="172"/>
      <c r="BR743" s="172"/>
      <c r="BS743" s="172"/>
      <c r="BT743" s="172"/>
      <c r="BU743" s="172"/>
      <c r="BV743" s="172"/>
      <c r="BW743" s="172"/>
      <c r="BX743" s="172"/>
      <c r="BY743" s="172"/>
      <c r="BZ743" s="172"/>
      <c r="CA743" s="172"/>
      <c r="CB743" s="171"/>
      <c r="CD743" s="202" t="s">
        <v>171</v>
      </c>
      <c r="CE743" s="172" t="s">
        <v>171</v>
      </c>
      <c r="CF743" s="172" t="s">
        <v>171</v>
      </c>
      <c r="CG743" s="172" t="s">
        <v>171</v>
      </c>
      <c r="CH743" s="172" t="s">
        <v>171</v>
      </c>
      <c r="CI743" s="172" t="s">
        <v>171</v>
      </c>
      <c r="CJ743" s="172" t="s">
        <v>171</v>
      </c>
      <c r="CK743" s="172" t="s">
        <v>171</v>
      </c>
      <c r="CL743" s="172" t="s">
        <v>171</v>
      </c>
      <c r="CM743" s="171" t="s">
        <v>171</v>
      </c>
      <c r="CZ743" s="136"/>
      <c r="DA743" s="136"/>
      <c r="DB743" s="136"/>
      <c r="DC743" s="136"/>
      <c r="DD743" s="136"/>
    </row>
    <row r="744" spans="1:108" ht="57" hidden="1" customHeight="1" thickBot="1" x14ac:dyDescent="0.25">
      <c r="D744" s="202" t="s">
        <v>166</v>
      </c>
      <c r="E744" s="171" t="s">
        <v>203</v>
      </c>
      <c r="F744" s="151"/>
      <c r="H744" s="195" t="s">
        <v>35</v>
      </c>
      <c r="I744" s="195" t="s">
        <v>39</v>
      </c>
      <c r="J744" s="170" t="s">
        <v>146</v>
      </c>
      <c r="N744" s="175" t="s">
        <v>128</v>
      </c>
      <c r="S744" s="175" t="s">
        <v>327</v>
      </c>
      <c r="AL744" s="198" t="s">
        <v>314</v>
      </c>
      <c r="AM744" s="263"/>
      <c r="AW744" s="224"/>
      <c r="AX744" s="225"/>
      <c r="AY744" s="226" t="s">
        <v>94</v>
      </c>
      <c r="AZ744" s="151"/>
      <c r="BA744" s="227" t="s">
        <v>198</v>
      </c>
      <c r="BC744" s="228" t="s">
        <v>565</v>
      </c>
      <c r="BD744" s="225" t="s">
        <v>453</v>
      </c>
      <c r="BE744" s="229" t="s">
        <v>452</v>
      </c>
      <c r="BF744" s="230" t="s">
        <v>458</v>
      </c>
      <c r="BG744" s="231" t="s">
        <v>198</v>
      </c>
      <c r="BH744" s="171" t="s">
        <v>291</v>
      </c>
      <c r="BJ744" s="216"/>
      <c r="BK744" s="172"/>
      <c r="BL744" s="172" t="s">
        <v>165</v>
      </c>
      <c r="BM744" s="172" t="s">
        <v>170</v>
      </c>
      <c r="BN744" s="172" t="s">
        <v>170</v>
      </c>
      <c r="BO744" s="172"/>
      <c r="BP744" s="172"/>
      <c r="BQ744" s="172"/>
      <c r="BR744" s="172"/>
      <c r="BS744" s="172"/>
      <c r="BT744" s="172"/>
      <c r="BU744" s="172"/>
      <c r="BV744" s="172"/>
      <c r="BW744" s="172"/>
      <c r="BX744" s="172"/>
      <c r="BY744" s="172"/>
      <c r="BZ744" s="172"/>
      <c r="CA744" s="172"/>
      <c r="CB744" s="171"/>
      <c r="CD744" s="216" t="s">
        <v>166</v>
      </c>
      <c r="CE744" s="217" t="s">
        <v>166</v>
      </c>
      <c r="CF744" s="217" t="s">
        <v>166</v>
      </c>
      <c r="CG744" s="217" t="s">
        <v>166</v>
      </c>
      <c r="CH744" s="217" t="s">
        <v>166</v>
      </c>
      <c r="CI744" s="217" t="s">
        <v>166</v>
      </c>
      <c r="CJ744" s="217" t="s">
        <v>166</v>
      </c>
      <c r="CK744" s="217" t="s">
        <v>166</v>
      </c>
      <c r="CL744" s="217" t="s">
        <v>166</v>
      </c>
      <c r="CM744" s="176" t="s">
        <v>166</v>
      </c>
      <c r="CZ744" s="136"/>
      <c r="DA744" s="136"/>
      <c r="DB744" s="136"/>
      <c r="DC744" s="136"/>
      <c r="DD744" s="136"/>
    </row>
    <row r="745" spans="1:108" ht="57" hidden="1" customHeight="1" thickBot="1" x14ac:dyDescent="0.25">
      <c r="D745" s="202" t="s">
        <v>169</v>
      </c>
      <c r="E745" s="171" t="s">
        <v>206</v>
      </c>
      <c r="F745" s="151"/>
      <c r="H745" s="232" t="s">
        <v>34</v>
      </c>
      <c r="I745" s="232" t="s">
        <v>233</v>
      </c>
      <c r="J745" s="170" t="s">
        <v>108</v>
      </c>
      <c r="AL745" s="198" t="s">
        <v>315</v>
      </c>
      <c r="AM745" s="263"/>
      <c r="BA745" s="227" t="s">
        <v>197</v>
      </c>
      <c r="BG745" s="233" t="s">
        <v>197</v>
      </c>
      <c r="BH745" s="171" t="s">
        <v>470</v>
      </c>
      <c r="BK745" s="217"/>
      <c r="BL745" s="261" t="s">
        <v>169</v>
      </c>
      <c r="BM745" s="217"/>
      <c r="BN745" s="217" t="s">
        <v>165</v>
      </c>
      <c r="BO745" s="217"/>
      <c r="BP745" s="217"/>
      <c r="BQ745" s="217"/>
      <c r="BR745" s="217"/>
      <c r="BS745" s="217"/>
      <c r="BT745" s="217"/>
      <c r="BU745" s="217"/>
      <c r="BV745" s="217"/>
      <c r="BW745" s="217"/>
      <c r="BX745" s="217"/>
      <c r="BY745" s="217"/>
      <c r="BZ745" s="217"/>
      <c r="CA745" s="217"/>
      <c r="CB745" s="176"/>
      <c r="CZ745" s="136"/>
      <c r="DA745" s="136"/>
      <c r="DB745" s="136"/>
      <c r="DC745" s="136"/>
      <c r="DD745" s="136"/>
    </row>
    <row r="746" spans="1:108" ht="68.25" hidden="1" thickBot="1" x14ac:dyDescent="0.25">
      <c r="D746" s="202" t="s">
        <v>170</v>
      </c>
      <c r="E746" s="171" t="s">
        <v>207</v>
      </c>
      <c r="F746" s="151"/>
      <c r="H746" s="195" t="s">
        <v>113</v>
      </c>
      <c r="J746" s="170" t="s">
        <v>110</v>
      </c>
      <c r="K746" s="234" t="s">
        <v>26</v>
      </c>
      <c r="L746" s="235"/>
      <c r="M746" s="235"/>
      <c r="N746" s="235"/>
      <c r="O746" s="236"/>
      <c r="P746" s="235"/>
      <c r="Q746" s="236"/>
      <c r="R746" s="236"/>
      <c r="S746" s="235"/>
      <c r="T746" s="236"/>
      <c r="U746" s="236"/>
      <c r="V746" s="236"/>
      <c r="W746" s="235"/>
      <c r="X746" s="236"/>
      <c r="Y746" s="236"/>
      <c r="Z746" s="236"/>
      <c r="AA746" s="235"/>
      <c r="AB746" s="235"/>
      <c r="AC746" s="236"/>
      <c r="AD746" s="236"/>
      <c r="AE746" s="236"/>
      <c r="AF746" s="235"/>
      <c r="AG746" s="237"/>
      <c r="AH746" s="238"/>
      <c r="AI746" s="239"/>
      <c r="AJ746" s="239"/>
      <c r="AK746" s="287"/>
      <c r="AL746" s="198" t="s">
        <v>316</v>
      </c>
      <c r="AM746" s="240"/>
      <c r="AN746" s="239"/>
      <c r="AO746" s="239"/>
      <c r="AP746" s="287"/>
      <c r="AQ746" s="51"/>
      <c r="AS746" s="51"/>
      <c r="AT746" s="287"/>
      <c r="BA746" s="198" t="s">
        <v>194</v>
      </c>
      <c r="BG746" s="202" t="s">
        <v>194</v>
      </c>
      <c r="BH746" s="171" t="s">
        <v>471</v>
      </c>
      <c r="BL746" s="217" t="s">
        <v>170</v>
      </c>
      <c r="BN746" s="151"/>
      <c r="BO746" s="151"/>
    </row>
    <row r="747" spans="1:108" ht="34.5" hidden="1" thickBot="1" x14ac:dyDescent="0.25">
      <c r="D747" s="202" t="s">
        <v>155</v>
      </c>
      <c r="E747" s="171" t="s">
        <v>205</v>
      </c>
      <c r="F747" s="151"/>
      <c r="J747" s="170" t="s">
        <v>109</v>
      </c>
      <c r="K747" s="241" t="s">
        <v>115</v>
      </c>
      <c r="L747" s="198" t="s">
        <v>111</v>
      </c>
      <c r="M747" s="198" t="s">
        <v>143</v>
      </c>
      <c r="N747" s="198" t="s">
        <v>112</v>
      </c>
      <c r="O747" s="271" t="s">
        <v>146</v>
      </c>
      <c r="P747" s="242" t="s">
        <v>108</v>
      </c>
      <c r="Q747" s="153"/>
      <c r="R747" s="271" t="s">
        <v>110</v>
      </c>
      <c r="S747" s="198" t="s">
        <v>109</v>
      </c>
      <c r="T747" s="271" t="s">
        <v>114</v>
      </c>
      <c r="W747" s="198" t="s">
        <v>106</v>
      </c>
      <c r="X747" s="189"/>
      <c r="Y747" s="243"/>
      <c r="Z747" s="243"/>
      <c r="AA747" s="151"/>
      <c r="AB747" s="151"/>
      <c r="AC747" s="243"/>
      <c r="AF747" s="198" t="s">
        <v>147</v>
      </c>
      <c r="AG747" s="198" t="s">
        <v>42</v>
      </c>
      <c r="AH747" s="243"/>
      <c r="AL747" s="227" t="s">
        <v>317</v>
      </c>
      <c r="AM747" s="263"/>
      <c r="AZ747" s="153"/>
      <c r="BA747" s="198" t="s">
        <v>195</v>
      </c>
      <c r="BG747" s="202" t="s">
        <v>195</v>
      </c>
      <c r="BH747" s="171" t="s">
        <v>472</v>
      </c>
    </row>
    <row r="748" spans="1:108" ht="57" hidden="1" thickBot="1" x14ac:dyDescent="0.25">
      <c r="D748" s="202" t="s">
        <v>156</v>
      </c>
      <c r="E748" s="171" t="s">
        <v>418</v>
      </c>
      <c r="F748" s="151"/>
      <c r="J748" s="170" t="s">
        <v>114</v>
      </c>
      <c r="K748" s="241" t="s">
        <v>140</v>
      </c>
      <c r="L748" s="198" t="s">
        <v>140</v>
      </c>
      <c r="M748" s="198" t="s">
        <v>140</v>
      </c>
      <c r="N748" s="198" t="s">
        <v>140</v>
      </c>
      <c r="O748" s="198" t="s">
        <v>140</v>
      </c>
      <c r="P748" s="242" t="s">
        <v>140</v>
      </c>
      <c r="R748" s="198" t="s">
        <v>140</v>
      </c>
      <c r="S748" s="198" t="s">
        <v>140</v>
      </c>
      <c r="T748" s="198" t="s">
        <v>140</v>
      </c>
      <c r="W748" s="198" t="s">
        <v>140</v>
      </c>
      <c r="X748" s="151"/>
      <c r="Y748" s="263"/>
      <c r="Z748" s="263"/>
      <c r="AA748" s="151"/>
      <c r="AB748" s="151"/>
      <c r="AC748" s="263"/>
      <c r="AF748" s="198" t="s">
        <v>140</v>
      </c>
      <c r="AG748" s="198" t="s">
        <v>140</v>
      </c>
      <c r="AH748" s="263"/>
      <c r="AL748" s="198" t="s">
        <v>318</v>
      </c>
      <c r="AM748" s="263"/>
      <c r="BA748" s="198" t="s">
        <v>196</v>
      </c>
      <c r="BC748" s="388" t="s">
        <v>382</v>
      </c>
      <c r="BD748" s="390"/>
      <c r="BG748" s="202" t="s">
        <v>196</v>
      </c>
      <c r="BH748" s="171" t="s">
        <v>473</v>
      </c>
    </row>
    <row r="749" spans="1:108" ht="34.5" hidden="1" thickBot="1" x14ac:dyDescent="0.25">
      <c r="D749" s="216" t="s">
        <v>165</v>
      </c>
      <c r="E749" s="176" t="s">
        <v>204</v>
      </c>
      <c r="F749" s="151"/>
      <c r="J749" s="170" t="s">
        <v>106</v>
      </c>
      <c r="K749" s="241" t="s">
        <v>144</v>
      </c>
      <c r="L749" s="198" t="s">
        <v>144</v>
      </c>
      <c r="M749" s="198" t="s">
        <v>144</v>
      </c>
      <c r="N749" s="198" t="s">
        <v>144</v>
      </c>
      <c r="O749" s="198" t="s">
        <v>144</v>
      </c>
      <c r="P749" s="242" t="s">
        <v>144</v>
      </c>
      <c r="R749" s="198" t="s">
        <v>144</v>
      </c>
      <c r="S749" s="198" t="s">
        <v>144</v>
      </c>
      <c r="T749" s="198" t="s">
        <v>141</v>
      </c>
      <c r="W749" s="198" t="s">
        <v>144</v>
      </c>
      <c r="X749" s="151"/>
      <c r="Y749" s="263"/>
      <c r="Z749" s="263"/>
      <c r="AA749" s="151"/>
      <c r="AB749" s="151"/>
      <c r="AC749" s="263"/>
      <c r="AF749" s="198" t="s">
        <v>144</v>
      </c>
      <c r="AG749" s="198" t="s">
        <v>144</v>
      </c>
      <c r="AH749" s="263"/>
      <c r="AL749" s="214" t="s">
        <v>319</v>
      </c>
      <c r="BA749" s="198" t="s">
        <v>190</v>
      </c>
      <c r="BC749" s="244" t="s">
        <v>268</v>
      </c>
      <c r="BD749" s="245" t="s">
        <v>266</v>
      </c>
      <c r="BG749" s="202" t="s">
        <v>190</v>
      </c>
      <c r="BH749" s="171" t="s">
        <v>474</v>
      </c>
    </row>
    <row r="750" spans="1:108" ht="12" hidden="1" thickBot="1" x14ac:dyDescent="0.25">
      <c r="D750" s="151"/>
      <c r="E750" s="151"/>
      <c r="F750" s="151"/>
      <c r="J750" s="170" t="s">
        <v>148</v>
      </c>
      <c r="K750" s="241" t="s">
        <v>141</v>
      </c>
      <c r="L750" s="198" t="s">
        <v>141</v>
      </c>
      <c r="M750" s="214" t="s">
        <v>141</v>
      </c>
      <c r="N750" s="198" t="s">
        <v>141</v>
      </c>
      <c r="O750" s="198" t="s">
        <v>141</v>
      </c>
      <c r="P750" s="242" t="s">
        <v>141</v>
      </c>
      <c r="R750" s="198" t="s">
        <v>141</v>
      </c>
      <c r="S750" s="198" t="s">
        <v>141</v>
      </c>
      <c r="T750" s="214" t="s">
        <v>142</v>
      </c>
      <c r="W750" s="198" t="s">
        <v>141</v>
      </c>
      <c r="X750" s="151"/>
      <c r="Y750" s="263"/>
      <c r="Z750" s="263"/>
      <c r="AA750" s="151"/>
      <c r="AB750" s="151"/>
      <c r="AC750" s="263"/>
      <c r="AF750" s="198" t="s">
        <v>141</v>
      </c>
      <c r="AG750" s="198" t="s">
        <v>141</v>
      </c>
      <c r="AH750" s="263"/>
      <c r="BA750" s="198" t="s">
        <v>435</v>
      </c>
      <c r="BC750" s="202" t="s">
        <v>258</v>
      </c>
      <c r="BD750" s="171" t="s">
        <v>256</v>
      </c>
      <c r="BG750" s="202" t="s">
        <v>435</v>
      </c>
      <c r="BH750" s="171" t="s">
        <v>180</v>
      </c>
    </row>
    <row r="751" spans="1:108" ht="23.25" hidden="1" thickBot="1" x14ac:dyDescent="0.25">
      <c r="D751" s="151"/>
      <c r="E751" s="151"/>
      <c r="F751" s="151"/>
      <c r="J751" s="175"/>
      <c r="K751" s="241" t="s">
        <v>145</v>
      </c>
      <c r="L751" s="198" t="s">
        <v>145</v>
      </c>
      <c r="N751" s="198" t="s">
        <v>145</v>
      </c>
      <c r="P751" s="242" t="s">
        <v>145</v>
      </c>
      <c r="R751" s="198" t="s">
        <v>145</v>
      </c>
      <c r="S751" s="198" t="s">
        <v>145</v>
      </c>
      <c r="W751" s="198" t="s">
        <v>145</v>
      </c>
      <c r="X751" s="151"/>
      <c r="Y751" s="263"/>
      <c r="Z751" s="263"/>
      <c r="AA751" s="151"/>
      <c r="AB751" s="151"/>
      <c r="AC751" s="263"/>
      <c r="AF751" s="198" t="s">
        <v>145</v>
      </c>
      <c r="AG751" s="198" t="s">
        <v>145</v>
      </c>
      <c r="AH751" s="263"/>
      <c r="BA751" s="198" t="s">
        <v>192</v>
      </c>
      <c r="BC751" s="202" t="s">
        <v>261</v>
      </c>
      <c r="BD751" s="171" t="s">
        <v>262</v>
      </c>
      <c r="BG751" s="202" t="s">
        <v>192</v>
      </c>
      <c r="BH751" s="171" t="s">
        <v>475</v>
      </c>
    </row>
    <row r="752" spans="1:108" ht="23.25" hidden="1" thickBot="1" x14ac:dyDescent="0.25">
      <c r="D752" s="151"/>
      <c r="E752" s="286"/>
      <c r="F752" s="286"/>
      <c r="K752" s="246" t="s">
        <v>142</v>
      </c>
      <c r="L752" s="214" t="s">
        <v>142</v>
      </c>
      <c r="N752" s="214" t="s">
        <v>142</v>
      </c>
      <c r="P752" s="247" t="s">
        <v>142</v>
      </c>
      <c r="R752" s="214" t="s">
        <v>142</v>
      </c>
      <c r="S752" s="214" t="s">
        <v>142</v>
      </c>
      <c r="W752" s="214" t="s">
        <v>142</v>
      </c>
      <c r="X752" s="151"/>
      <c r="Y752" s="263"/>
      <c r="Z752" s="263"/>
      <c r="AA752" s="151"/>
      <c r="AB752" s="151"/>
      <c r="AC752" s="263"/>
      <c r="AF752" s="214" t="s">
        <v>142</v>
      </c>
      <c r="AG752" s="214" t="s">
        <v>142</v>
      </c>
      <c r="AH752" s="263"/>
      <c r="BA752" s="198" t="s">
        <v>191</v>
      </c>
      <c r="BC752" s="202" t="s">
        <v>259</v>
      </c>
      <c r="BD752" s="171" t="s">
        <v>263</v>
      </c>
      <c r="BG752" s="202" t="s">
        <v>191</v>
      </c>
      <c r="BH752" s="171" t="s">
        <v>292</v>
      </c>
    </row>
    <row r="753" spans="4:60" ht="22.5" hidden="1" x14ac:dyDescent="0.2">
      <c r="D753" s="151"/>
      <c r="E753" s="286"/>
      <c r="F753" s="286"/>
      <c r="BA753" s="198" t="s">
        <v>193</v>
      </c>
      <c r="BC753" s="202" t="s">
        <v>290</v>
      </c>
      <c r="BD753" s="171" t="s">
        <v>264</v>
      </c>
      <c r="BG753" s="202" t="s">
        <v>193</v>
      </c>
      <c r="BH753" s="171" t="s">
        <v>476</v>
      </c>
    </row>
    <row r="754" spans="4:60" hidden="1" x14ac:dyDescent="0.2">
      <c r="D754" s="151"/>
      <c r="E754" s="286"/>
      <c r="F754" s="286"/>
      <c r="BA754" s="198" t="s">
        <v>187</v>
      </c>
      <c r="BC754" s="202" t="s">
        <v>257</v>
      </c>
      <c r="BD754" s="171" t="s">
        <v>467</v>
      </c>
      <c r="BG754" s="202" t="s">
        <v>187</v>
      </c>
      <c r="BH754" s="171" t="s">
        <v>252</v>
      </c>
    </row>
    <row r="755" spans="4:60" hidden="1" x14ac:dyDescent="0.2">
      <c r="D755" s="151"/>
      <c r="E755" s="286"/>
      <c r="F755" s="286"/>
      <c r="BA755" s="248" t="s">
        <v>464</v>
      </c>
      <c r="BC755" s="202" t="s">
        <v>267</v>
      </c>
      <c r="BD755" s="245" t="s">
        <v>266</v>
      </c>
      <c r="BG755" s="249" t="s">
        <v>464</v>
      </c>
      <c r="BH755" s="171" t="s">
        <v>254</v>
      </c>
    </row>
    <row r="756" spans="4:60" ht="22.5" hidden="1" x14ac:dyDescent="0.2">
      <c r="D756" s="151"/>
      <c r="E756" s="286"/>
      <c r="F756" s="286"/>
      <c r="BA756" s="248" t="s">
        <v>465</v>
      </c>
      <c r="BC756" s="202" t="s">
        <v>460</v>
      </c>
      <c r="BD756" s="171" t="s">
        <v>461</v>
      </c>
      <c r="BG756" s="249" t="s">
        <v>465</v>
      </c>
      <c r="BH756" s="171" t="s">
        <v>176</v>
      </c>
    </row>
    <row r="757" spans="4:60" ht="22.5" hidden="1" x14ac:dyDescent="0.2">
      <c r="D757" s="151"/>
      <c r="E757" s="286"/>
      <c r="F757" s="286"/>
      <c r="BA757" s="198" t="s">
        <v>186</v>
      </c>
      <c r="BC757" s="202" t="s">
        <v>265</v>
      </c>
      <c r="BD757" s="171" t="s">
        <v>181</v>
      </c>
      <c r="BG757" s="202" t="s">
        <v>186</v>
      </c>
      <c r="BH757" s="171" t="s">
        <v>417</v>
      </c>
    </row>
    <row r="758" spans="4:60" hidden="1" x14ac:dyDescent="0.2">
      <c r="D758" s="151"/>
      <c r="E758" s="286"/>
      <c r="F758" s="286"/>
      <c r="BA758" s="198" t="s">
        <v>268</v>
      </c>
      <c r="BG758" s="202" t="s">
        <v>163</v>
      </c>
      <c r="BH758" s="171" t="s">
        <v>174</v>
      </c>
    </row>
    <row r="759" spans="4:60" hidden="1" x14ac:dyDescent="0.2">
      <c r="D759" s="151"/>
      <c r="E759" s="151"/>
      <c r="F759" s="151"/>
      <c r="BA759" s="198" t="s">
        <v>468</v>
      </c>
      <c r="BG759" s="202" t="s">
        <v>164</v>
      </c>
      <c r="BH759" s="171" t="s">
        <v>251</v>
      </c>
    </row>
    <row r="760" spans="4:60" hidden="1" x14ac:dyDescent="0.2">
      <c r="BA760" s="198" t="s">
        <v>163</v>
      </c>
      <c r="BG760" s="202" t="s">
        <v>162</v>
      </c>
      <c r="BH760" s="171" t="s">
        <v>172</v>
      </c>
    </row>
    <row r="761" spans="4:60" hidden="1" x14ac:dyDescent="0.2">
      <c r="BA761" s="198" t="s">
        <v>258</v>
      </c>
      <c r="BG761" s="249" t="s">
        <v>466</v>
      </c>
      <c r="BH761" s="171" t="s">
        <v>178</v>
      </c>
    </row>
    <row r="762" spans="4:60" hidden="1" x14ac:dyDescent="0.2">
      <c r="BA762" s="198" t="s">
        <v>469</v>
      </c>
      <c r="BG762" s="202" t="s">
        <v>183</v>
      </c>
      <c r="BH762" s="171" t="s">
        <v>477</v>
      </c>
    </row>
    <row r="763" spans="4:60" hidden="1" x14ac:dyDescent="0.2">
      <c r="BA763" s="198" t="s">
        <v>259</v>
      </c>
      <c r="BG763" s="202" t="s">
        <v>184</v>
      </c>
      <c r="BH763" s="171" t="s">
        <v>175</v>
      </c>
    </row>
    <row r="764" spans="4:60" hidden="1" x14ac:dyDescent="0.2">
      <c r="O764" s="153"/>
      <c r="BA764" s="198" t="s">
        <v>260</v>
      </c>
      <c r="BG764" s="202" t="s">
        <v>185</v>
      </c>
      <c r="BH764" s="171" t="s">
        <v>253</v>
      </c>
    </row>
    <row r="765" spans="4:60" hidden="1" x14ac:dyDescent="0.2">
      <c r="BA765" s="198" t="s">
        <v>257</v>
      </c>
      <c r="BG765" s="202" t="s">
        <v>550</v>
      </c>
      <c r="BH765" s="171" t="s">
        <v>160</v>
      </c>
    </row>
    <row r="766" spans="4:60" hidden="1" x14ac:dyDescent="0.2">
      <c r="BA766" s="198" t="s">
        <v>267</v>
      </c>
      <c r="BG766" s="228" t="s">
        <v>555</v>
      </c>
      <c r="BH766" s="171" t="s">
        <v>553</v>
      </c>
    </row>
    <row r="767" spans="4:60" ht="12" hidden="1" thickBot="1" x14ac:dyDescent="0.25">
      <c r="BA767" s="198" t="s">
        <v>548</v>
      </c>
      <c r="BG767" s="215" t="s">
        <v>556</v>
      </c>
      <c r="BH767" s="176" t="s">
        <v>554</v>
      </c>
    </row>
    <row r="768" spans="4:60" ht="12" hidden="1" thickBot="1" x14ac:dyDescent="0.25">
      <c r="BA768" s="198" t="s">
        <v>265</v>
      </c>
    </row>
    <row r="769" spans="1:53" hidden="1" x14ac:dyDescent="0.2">
      <c r="A769" s="185" t="s">
        <v>161</v>
      </c>
      <c r="B769" s="191" t="s">
        <v>299</v>
      </c>
      <c r="BA769" s="198" t="s">
        <v>164</v>
      </c>
    </row>
    <row r="770" spans="1:53" ht="45" hidden="1" x14ac:dyDescent="0.2">
      <c r="A770" s="205" t="s">
        <v>463</v>
      </c>
      <c r="B770" s="171" t="s">
        <v>255</v>
      </c>
      <c r="BA770" s="198" t="s">
        <v>162</v>
      </c>
    </row>
    <row r="771" spans="1:53" ht="33.75" hidden="1" x14ac:dyDescent="0.2">
      <c r="A771" s="193" t="s">
        <v>189</v>
      </c>
      <c r="B771" s="171" t="s">
        <v>179</v>
      </c>
      <c r="BA771" s="250" t="s">
        <v>549</v>
      </c>
    </row>
    <row r="772" spans="1:53" ht="22.5" hidden="1" x14ac:dyDescent="0.2">
      <c r="A772" s="193" t="s">
        <v>188</v>
      </c>
      <c r="B772" s="171" t="s">
        <v>177</v>
      </c>
      <c r="BA772" s="198" t="s">
        <v>183</v>
      </c>
    </row>
    <row r="773" spans="1:53" ht="33.75" hidden="1" x14ac:dyDescent="0.2">
      <c r="A773" s="193" t="s">
        <v>182</v>
      </c>
      <c r="B773" s="171" t="s">
        <v>173</v>
      </c>
      <c r="BA773" s="198" t="s">
        <v>184</v>
      </c>
    </row>
    <row r="774" spans="1:53" ht="33.75" hidden="1" x14ac:dyDescent="0.2">
      <c r="A774" s="231" t="s">
        <v>198</v>
      </c>
      <c r="B774" s="171" t="s">
        <v>291</v>
      </c>
      <c r="BA774" s="198" t="s">
        <v>185</v>
      </c>
    </row>
    <row r="775" spans="1:53" ht="45" hidden="1" x14ac:dyDescent="0.2">
      <c r="A775" s="233" t="s">
        <v>197</v>
      </c>
      <c r="B775" s="171" t="s">
        <v>470</v>
      </c>
      <c r="BA775" s="198" t="s">
        <v>550</v>
      </c>
    </row>
    <row r="776" spans="1:53" ht="33.75" hidden="1" x14ac:dyDescent="0.2">
      <c r="A776" s="202" t="s">
        <v>194</v>
      </c>
      <c r="B776" s="171" t="s">
        <v>471</v>
      </c>
      <c r="BA776" s="250" t="s">
        <v>551</v>
      </c>
    </row>
    <row r="777" spans="1:53" ht="23.25" hidden="1" thickBot="1" x14ac:dyDescent="0.25">
      <c r="A777" s="202" t="s">
        <v>195</v>
      </c>
      <c r="B777" s="171" t="s">
        <v>472</v>
      </c>
      <c r="BA777" s="251" t="s">
        <v>552</v>
      </c>
    </row>
    <row r="778" spans="1:53" ht="33.75" hidden="1" x14ac:dyDescent="0.2">
      <c r="A778" s="202" t="s">
        <v>196</v>
      </c>
      <c r="B778" s="171" t="s">
        <v>473</v>
      </c>
    </row>
    <row r="779" spans="1:53" ht="33.75" hidden="1" x14ac:dyDescent="0.2">
      <c r="A779" s="202" t="s">
        <v>190</v>
      </c>
      <c r="B779" s="171" t="s">
        <v>474</v>
      </c>
    </row>
    <row r="780" spans="1:53" ht="33.75" hidden="1" x14ac:dyDescent="0.2">
      <c r="A780" s="202" t="s">
        <v>435</v>
      </c>
      <c r="B780" s="171" t="s">
        <v>180</v>
      </c>
    </row>
    <row r="781" spans="1:53" ht="33.75" hidden="1" x14ac:dyDescent="0.2">
      <c r="A781" s="202" t="s">
        <v>192</v>
      </c>
      <c r="B781" s="171" t="s">
        <v>475</v>
      </c>
    </row>
    <row r="782" spans="1:53" ht="22.5" hidden="1" x14ac:dyDescent="0.2">
      <c r="A782" s="202" t="s">
        <v>191</v>
      </c>
      <c r="B782" s="171" t="s">
        <v>292</v>
      </c>
    </row>
    <row r="783" spans="1:53" ht="22.5" hidden="1" x14ac:dyDescent="0.2">
      <c r="A783" s="202" t="s">
        <v>193</v>
      </c>
      <c r="B783" s="171" t="s">
        <v>476</v>
      </c>
    </row>
    <row r="784" spans="1:53" ht="33.75" hidden="1" x14ac:dyDescent="0.2">
      <c r="A784" s="202" t="s">
        <v>187</v>
      </c>
      <c r="B784" s="171" t="s">
        <v>252</v>
      </c>
    </row>
    <row r="785" spans="1:2" ht="33.75" hidden="1" x14ac:dyDescent="0.2">
      <c r="A785" s="249" t="s">
        <v>464</v>
      </c>
      <c r="B785" s="171" t="s">
        <v>254</v>
      </c>
    </row>
    <row r="786" spans="1:2" ht="67.5" hidden="1" x14ac:dyDescent="0.2">
      <c r="A786" s="249" t="s">
        <v>465</v>
      </c>
      <c r="B786" s="171" t="s">
        <v>176</v>
      </c>
    </row>
    <row r="787" spans="1:2" ht="22.5" hidden="1" x14ac:dyDescent="0.2">
      <c r="A787" s="202" t="s">
        <v>186</v>
      </c>
      <c r="B787" s="171" t="s">
        <v>417</v>
      </c>
    </row>
    <row r="788" spans="1:2" hidden="1" x14ac:dyDescent="0.2">
      <c r="A788" s="202" t="s">
        <v>163</v>
      </c>
      <c r="B788" s="171" t="s">
        <v>174</v>
      </c>
    </row>
    <row r="789" spans="1:2" hidden="1" x14ac:dyDescent="0.2">
      <c r="A789" s="202" t="s">
        <v>164</v>
      </c>
      <c r="B789" s="171" t="s">
        <v>251</v>
      </c>
    </row>
    <row r="790" spans="1:2" hidden="1" x14ac:dyDescent="0.2">
      <c r="A790" s="202" t="s">
        <v>162</v>
      </c>
      <c r="B790" s="171" t="s">
        <v>172</v>
      </c>
    </row>
    <row r="791" spans="1:2" ht="45" hidden="1" x14ac:dyDescent="0.2">
      <c r="A791" s="249" t="s">
        <v>466</v>
      </c>
      <c r="B791" s="171" t="s">
        <v>178</v>
      </c>
    </row>
    <row r="792" spans="1:2" ht="33.75" hidden="1" x14ac:dyDescent="0.2">
      <c r="A792" s="202" t="s">
        <v>183</v>
      </c>
      <c r="B792" s="171" t="s">
        <v>477</v>
      </c>
    </row>
    <row r="793" spans="1:2" ht="22.5" hidden="1" x14ac:dyDescent="0.2">
      <c r="A793" s="202" t="s">
        <v>184</v>
      </c>
      <c r="B793" s="171" t="s">
        <v>175</v>
      </c>
    </row>
    <row r="794" spans="1:2" ht="22.5" hidden="1" x14ac:dyDescent="0.2">
      <c r="A794" s="202" t="s">
        <v>185</v>
      </c>
      <c r="B794" s="171" t="s">
        <v>253</v>
      </c>
    </row>
    <row r="795" spans="1:2" ht="45" hidden="1" x14ac:dyDescent="0.2">
      <c r="A795" s="202" t="s">
        <v>550</v>
      </c>
      <c r="B795" s="171" t="s">
        <v>160</v>
      </c>
    </row>
    <row r="796" spans="1:2" ht="56.25" hidden="1" x14ac:dyDescent="0.2">
      <c r="A796" s="228" t="s">
        <v>555</v>
      </c>
      <c r="B796" s="171" t="s">
        <v>553</v>
      </c>
    </row>
    <row r="797" spans="1:2" ht="57" hidden="1" thickBot="1" x14ac:dyDescent="0.25">
      <c r="A797" s="215" t="s">
        <v>556</v>
      </c>
      <c r="B797" s="176" t="s">
        <v>554</v>
      </c>
    </row>
    <row r="798" spans="1:2" ht="45" hidden="1" x14ac:dyDescent="0.2">
      <c r="A798" s="244" t="s">
        <v>268</v>
      </c>
      <c r="B798" s="245" t="s">
        <v>266</v>
      </c>
    </row>
    <row r="799" spans="1:2" ht="33.75" hidden="1" x14ac:dyDescent="0.2">
      <c r="A799" s="202" t="s">
        <v>258</v>
      </c>
      <c r="B799" s="171" t="s">
        <v>256</v>
      </c>
    </row>
    <row r="800" spans="1:2" ht="56.25" hidden="1" x14ac:dyDescent="0.2">
      <c r="A800" s="202" t="s">
        <v>261</v>
      </c>
      <c r="B800" s="171" t="s">
        <v>262</v>
      </c>
    </row>
    <row r="801" spans="1:2" ht="56.25" hidden="1" x14ac:dyDescent="0.2">
      <c r="A801" s="202" t="s">
        <v>259</v>
      </c>
      <c r="B801" s="171" t="s">
        <v>263</v>
      </c>
    </row>
    <row r="802" spans="1:2" ht="56.25" hidden="1" x14ac:dyDescent="0.2">
      <c r="A802" s="202" t="s">
        <v>290</v>
      </c>
      <c r="B802" s="171" t="s">
        <v>264</v>
      </c>
    </row>
    <row r="803" spans="1:2" ht="33.75" hidden="1" x14ac:dyDescent="0.2">
      <c r="A803" s="202" t="s">
        <v>257</v>
      </c>
      <c r="B803" s="171" t="s">
        <v>467</v>
      </c>
    </row>
    <row r="804" spans="1:2" ht="33.75" hidden="1" x14ac:dyDescent="0.2">
      <c r="A804" s="202" t="s">
        <v>267</v>
      </c>
      <c r="B804" s="245" t="s">
        <v>266</v>
      </c>
    </row>
    <row r="805" spans="1:2" ht="33.75" hidden="1" x14ac:dyDescent="0.2">
      <c r="A805" s="202" t="s">
        <v>460</v>
      </c>
      <c r="B805" s="171" t="s">
        <v>461</v>
      </c>
    </row>
    <row r="806" spans="1:2" ht="56.25" hidden="1" x14ac:dyDescent="0.2">
      <c r="A806" s="202" t="s">
        <v>265</v>
      </c>
      <c r="B806" s="171" t="s">
        <v>181</v>
      </c>
    </row>
    <row r="807" spans="1:2" hidden="1" x14ac:dyDescent="0.2"/>
    <row r="808" spans="1:2" ht="33.75" hidden="1" x14ac:dyDescent="0.2">
      <c r="A808" s="202" t="s">
        <v>562</v>
      </c>
      <c r="B808" s="264" t="s">
        <v>446</v>
      </c>
    </row>
    <row r="809" spans="1:2" ht="57" hidden="1" thickBot="1" x14ac:dyDescent="0.25">
      <c r="A809" s="215" t="s">
        <v>563</v>
      </c>
      <c r="B809" s="264" t="s">
        <v>448</v>
      </c>
    </row>
    <row r="810" spans="1:2" ht="22.5" hidden="1" x14ac:dyDescent="0.2">
      <c r="A810" s="202" t="s">
        <v>564</v>
      </c>
      <c r="B810" s="264" t="s">
        <v>450</v>
      </c>
    </row>
    <row r="811" spans="1:2" ht="45" hidden="1" x14ac:dyDescent="0.2">
      <c r="A811" s="202" t="s">
        <v>567</v>
      </c>
      <c r="B811" s="264" t="s">
        <v>160</v>
      </c>
    </row>
    <row r="812" spans="1:2" ht="68.25" hidden="1" thickBot="1" x14ac:dyDescent="0.25">
      <c r="A812" s="228" t="s">
        <v>565</v>
      </c>
      <c r="B812" s="225" t="s">
        <v>453</v>
      </c>
    </row>
    <row r="813" spans="1:2" hidden="1" x14ac:dyDescent="0.2"/>
    <row r="814" spans="1:2" hidden="1" x14ac:dyDescent="0.2"/>
    <row r="815" spans="1:2" hidden="1" x14ac:dyDescent="0.2"/>
    <row r="816" spans="1:2" hidden="1" x14ac:dyDescent="0.2"/>
    <row r="817" spans="1:108" hidden="1" x14ac:dyDescent="0.2"/>
    <row r="818" spans="1:108" hidden="1" x14ac:dyDescent="0.2"/>
    <row r="819" spans="1:108" hidden="1" x14ac:dyDescent="0.2"/>
    <row r="820" spans="1:108" hidden="1" x14ac:dyDescent="0.2"/>
    <row r="821" spans="1:108" s="274" customFormat="1" hidden="1" x14ac:dyDescent="0.2">
      <c r="A821" s="273" t="s">
        <v>157</v>
      </c>
      <c r="B821" s="273"/>
      <c r="C821" s="273"/>
      <c r="D821" s="273" t="s">
        <v>153</v>
      </c>
      <c r="E821" s="273" t="s">
        <v>293</v>
      </c>
      <c r="F821" s="273"/>
      <c r="G821" s="273" t="s">
        <v>270</v>
      </c>
      <c r="H821" s="273" t="s">
        <v>271</v>
      </c>
      <c r="I821" s="273" t="s">
        <v>272</v>
      </c>
      <c r="J821" s="273" t="s">
        <v>294</v>
      </c>
      <c r="L821" s="274" t="s">
        <v>560</v>
      </c>
      <c r="N821" s="273" t="s">
        <v>25</v>
      </c>
      <c r="S821" s="273" t="s">
        <v>58</v>
      </c>
      <c r="Y821" s="252"/>
      <c r="Z821" s="252"/>
      <c r="AA821" s="273" t="s">
        <v>329</v>
      </c>
      <c r="AC821" s="252"/>
      <c r="AD821" s="252"/>
      <c r="AE821" s="252"/>
      <c r="AG821" s="273" t="s">
        <v>305</v>
      </c>
      <c r="AH821" s="253"/>
      <c r="AI821" s="252"/>
      <c r="AJ821" s="252"/>
      <c r="AK821" s="273" t="s">
        <v>310</v>
      </c>
      <c r="AL821" s="273" t="s">
        <v>309</v>
      </c>
      <c r="AM821" s="253"/>
      <c r="AN821" s="252"/>
      <c r="AO821" s="252"/>
      <c r="AR821" s="273"/>
      <c r="AT821" s="273" t="s">
        <v>296</v>
      </c>
      <c r="AW821" s="360" t="s">
        <v>295</v>
      </c>
      <c r="AX821" s="360"/>
      <c r="AY821" s="360"/>
      <c r="AZ821" s="273"/>
      <c r="BA821" s="273" t="s">
        <v>161</v>
      </c>
      <c r="BB821" s="273"/>
      <c r="BC821" s="273" t="s">
        <v>298</v>
      </c>
      <c r="BD821" s="254" t="s">
        <v>297</v>
      </c>
      <c r="BE821" s="273" t="s">
        <v>444</v>
      </c>
      <c r="BF821" s="273" t="s">
        <v>459</v>
      </c>
      <c r="BG821" s="273" t="s">
        <v>161</v>
      </c>
      <c r="BH821" s="273" t="s">
        <v>299</v>
      </c>
      <c r="BJ821" s="360" t="s">
        <v>300</v>
      </c>
      <c r="BK821" s="360"/>
      <c r="BL821" s="360"/>
      <c r="BM821" s="360"/>
      <c r="BN821" s="360"/>
      <c r="BO821" s="360"/>
      <c r="BP821" s="360"/>
      <c r="BQ821" s="360"/>
      <c r="BR821" s="360"/>
      <c r="BS821" s="360"/>
      <c r="BT821" s="360"/>
      <c r="BU821" s="360"/>
      <c r="BV821" s="360"/>
      <c r="BW821" s="360"/>
      <c r="BX821" s="360"/>
      <c r="BY821" s="360"/>
      <c r="BZ821" s="360"/>
      <c r="CA821" s="360"/>
      <c r="CB821" s="360"/>
      <c r="CD821" s="360" t="s">
        <v>301</v>
      </c>
      <c r="CE821" s="360"/>
      <c r="CF821" s="360"/>
      <c r="CG821" s="360"/>
      <c r="CH821" s="360"/>
      <c r="CI821" s="360"/>
      <c r="CJ821" s="360"/>
      <c r="CK821" s="360"/>
      <c r="CL821" s="360"/>
      <c r="CM821" s="360"/>
      <c r="CO821" s="360" t="s">
        <v>302</v>
      </c>
      <c r="CP821" s="360"/>
      <c r="CQ821" s="360"/>
      <c r="CR821" s="360"/>
      <c r="CS821" s="360"/>
      <c r="CT821" s="360"/>
      <c r="CU821" s="360"/>
      <c r="CV821" s="360"/>
      <c r="CW821" s="360"/>
      <c r="CX821" s="254"/>
      <c r="CZ821" s="361" t="s">
        <v>566</v>
      </c>
      <c r="DA821" s="361"/>
      <c r="DB821" s="361"/>
      <c r="DC821" s="361"/>
      <c r="DD821" s="361"/>
    </row>
    <row r="822" spans="1:108" s="274" customFormat="1" ht="33.75" hidden="1" x14ac:dyDescent="0.2">
      <c r="A822" s="274" t="s">
        <v>153</v>
      </c>
      <c r="D822" s="274" t="s">
        <v>167</v>
      </c>
      <c r="E822" s="274" t="s">
        <v>199</v>
      </c>
      <c r="G822" s="274" t="s">
        <v>271</v>
      </c>
      <c r="H822" s="274" t="s">
        <v>38</v>
      </c>
      <c r="I822" s="274" t="s">
        <v>273</v>
      </c>
      <c r="J822" s="274" t="s">
        <v>115</v>
      </c>
      <c r="K822" s="274" t="s">
        <v>383</v>
      </c>
      <c r="L822" s="273" t="s">
        <v>275</v>
      </c>
      <c r="N822" s="274" t="s">
        <v>149</v>
      </c>
      <c r="S822" s="274" t="s">
        <v>288</v>
      </c>
      <c r="Y822" s="252"/>
      <c r="Z822" s="252"/>
      <c r="AA822" s="274" t="s">
        <v>330</v>
      </c>
      <c r="AC822" s="252"/>
      <c r="AD822" s="252"/>
      <c r="AE822" s="252"/>
      <c r="AG822" s="274" t="s">
        <v>306</v>
      </c>
      <c r="AH822" s="252"/>
      <c r="AI822" s="252"/>
      <c r="AJ822" s="252"/>
      <c r="AK822" s="274" t="s">
        <v>304</v>
      </c>
      <c r="AL822" s="274" t="s">
        <v>311</v>
      </c>
      <c r="AM822" s="252"/>
      <c r="AN822" s="252"/>
      <c r="AO822" s="252"/>
      <c r="AR822" s="273"/>
      <c r="AT822" s="274" t="s">
        <v>152</v>
      </c>
      <c r="AW822" s="273" t="s">
        <v>87</v>
      </c>
      <c r="AX822" s="273" t="s">
        <v>88</v>
      </c>
      <c r="AY822" s="255" t="s">
        <v>89</v>
      </c>
      <c r="AZ822" s="273"/>
      <c r="BA822" s="274" t="s">
        <v>463</v>
      </c>
      <c r="BC822" s="274" t="s">
        <v>562</v>
      </c>
      <c r="BD822" s="274" t="s">
        <v>446</v>
      </c>
      <c r="BE822" s="274" t="s">
        <v>445</v>
      </c>
      <c r="BF822" s="256" t="s">
        <v>454</v>
      </c>
      <c r="BG822" s="274" t="s">
        <v>463</v>
      </c>
      <c r="BH822" s="274" t="s">
        <v>255</v>
      </c>
      <c r="BJ822" s="273">
        <f>BG842</f>
        <v>0</v>
      </c>
      <c r="BK822" s="273">
        <f>BG840</f>
        <v>0</v>
      </c>
      <c r="BL822" s="273">
        <f>+BG847</f>
        <v>0</v>
      </c>
      <c r="BM822" s="273">
        <f>+BG849</f>
        <v>0</v>
      </c>
      <c r="BN822" s="273">
        <f>BG846</f>
        <v>0</v>
      </c>
      <c r="BO822" s="273">
        <f>+BG848</f>
        <v>0</v>
      </c>
      <c r="BP822" s="273">
        <f>BG841</f>
        <v>0</v>
      </c>
      <c r="BQ822" s="273">
        <f>BG844</f>
        <v>0</v>
      </c>
      <c r="BR822" s="273" t="str">
        <f>BG824</f>
        <v>CONTROL_INTERNO</v>
      </c>
      <c r="BS822" s="273" t="str">
        <f>BG825</f>
        <v>CONTROL_INTERNO_DISCIPLINARIO</v>
      </c>
      <c r="BT822" s="273">
        <f>BG845</f>
        <v>0</v>
      </c>
      <c r="BU822" s="273">
        <f>BG839</f>
        <v>0</v>
      </c>
      <c r="BV822" s="273">
        <f>BG838</f>
        <v>0</v>
      </c>
      <c r="BW822" s="273">
        <f>BG837</f>
        <v>0</v>
      </c>
      <c r="BX822" s="273">
        <f>BG836</f>
        <v>0</v>
      </c>
      <c r="BY822" s="273">
        <f>BG843</f>
        <v>0</v>
      </c>
      <c r="BZ822" s="273" t="str">
        <f>BG822</f>
        <v>ADMISIONES_REGISTRO_Y_CONTROL_ACADÉMICO</v>
      </c>
      <c r="CA822" s="273" t="str">
        <f>BG823</f>
        <v>BIBLIOTECA_E_INFORMACIÓN_CIENTIFICA</v>
      </c>
      <c r="CB822" s="273" t="s">
        <v>408</v>
      </c>
      <c r="CD822" s="273" t="s">
        <v>198</v>
      </c>
      <c r="CE822" s="273" t="s">
        <v>197</v>
      </c>
      <c r="CF822" s="273" t="s">
        <v>194</v>
      </c>
      <c r="CG822" s="273" t="s">
        <v>195</v>
      </c>
      <c r="CH822" s="273" t="s">
        <v>196</v>
      </c>
      <c r="CI822" s="273" t="s">
        <v>190</v>
      </c>
      <c r="CJ822" s="273" t="s">
        <v>435</v>
      </c>
      <c r="CK822" s="273" t="s">
        <v>192</v>
      </c>
      <c r="CL822" s="273" t="s">
        <v>191</v>
      </c>
      <c r="CM822" s="273" t="s">
        <v>193</v>
      </c>
      <c r="CO822" s="273" t="s">
        <v>290</v>
      </c>
      <c r="CP822" s="273" t="s">
        <v>258</v>
      </c>
      <c r="CQ822" s="273" t="s">
        <v>261</v>
      </c>
      <c r="CR822" s="273" t="s">
        <v>259</v>
      </c>
      <c r="CS822" s="273" t="s">
        <v>257</v>
      </c>
      <c r="CT822" s="273" t="s">
        <v>267</v>
      </c>
      <c r="CU822" s="273" t="s">
        <v>265</v>
      </c>
      <c r="CV822" s="273" t="s">
        <v>268</v>
      </c>
      <c r="CW822" s="273" t="s">
        <v>460</v>
      </c>
      <c r="CZ822" s="274" t="s">
        <v>562</v>
      </c>
      <c r="DA822" s="274" t="s">
        <v>563</v>
      </c>
      <c r="DB822" s="274" t="s">
        <v>564</v>
      </c>
      <c r="DC822" s="274" t="s">
        <v>567</v>
      </c>
      <c r="DD822" s="274" t="s">
        <v>565</v>
      </c>
    </row>
    <row r="823" spans="1:108" s="274" customFormat="1" ht="45" hidden="1" x14ac:dyDescent="0.2">
      <c r="A823" s="274" t="s">
        <v>158</v>
      </c>
      <c r="D823" s="274" t="s">
        <v>154</v>
      </c>
      <c r="E823" s="257" t="s">
        <v>200</v>
      </c>
      <c r="F823" s="257"/>
      <c r="G823" s="274" t="s">
        <v>272</v>
      </c>
      <c r="H823" s="274" t="s">
        <v>37</v>
      </c>
      <c r="I823" s="274" t="s">
        <v>41</v>
      </c>
      <c r="J823" s="274" t="s">
        <v>111</v>
      </c>
      <c r="K823" s="274" t="s">
        <v>384</v>
      </c>
      <c r="L823" s="273" t="s">
        <v>276</v>
      </c>
      <c r="N823" s="274" t="s">
        <v>150</v>
      </c>
      <c r="S823" s="274" t="s">
        <v>398</v>
      </c>
      <c r="Y823" s="252"/>
      <c r="Z823" s="252"/>
      <c r="AA823" s="274" t="s">
        <v>331</v>
      </c>
      <c r="AC823" s="252"/>
      <c r="AD823" s="252"/>
      <c r="AE823" s="252"/>
      <c r="AG823" s="274" t="s">
        <v>307</v>
      </c>
      <c r="AH823" s="252"/>
      <c r="AI823" s="252"/>
      <c r="AJ823" s="252"/>
      <c r="AK823" s="274" t="s">
        <v>308</v>
      </c>
      <c r="AL823" s="274" t="s">
        <v>312</v>
      </c>
      <c r="AM823" s="252"/>
      <c r="AN823" s="252"/>
      <c r="AO823" s="252"/>
      <c r="AR823" s="273"/>
      <c r="AT823" s="274" t="s">
        <v>88</v>
      </c>
      <c r="AW823" s="274" t="s">
        <v>90</v>
      </c>
      <c r="AX823" s="274" t="s">
        <v>91</v>
      </c>
      <c r="AY823" s="258" t="s">
        <v>92</v>
      </c>
      <c r="BA823" s="274" t="s">
        <v>189</v>
      </c>
      <c r="BC823" s="274" t="s">
        <v>563</v>
      </c>
      <c r="BD823" s="274" t="s">
        <v>448</v>
      </c>
      <c r="BE823" s="274" t="s">
        <v>447</v>
      </c>
      <c r="BF823" s="256" t="s">
        <v>455</v>
      </c>
      <c r="BG823" s="274" t="s">
        <v>189</v>
      </c>
      <c r="BH823" s="274" t="s">
        <v>179</v>
      </c>
      <c r="BJ823" s="274" t="s">
        <v>166</v>
      </c>
      <c r="BK823" s="274" t="s">
        <v>166</v>
      </c>
      <c r="BL823" s="274" t="s">
        <v>167</v>
      </c>
      <c r="BM823" s="274" t="s">
        <v>168</v>
      </c>
      <c r="BN823" s="274" t="s">
        <v>167</v>
      </c>
      <c r="BO823" s="274" t="s">
        <v>154</v>
      </c>
      <c r="BP823" s="274" t="s">
        <v>167</v>
      </c>
      <c r="BQ823" s="274" t="s">
        <v>155</v>
      </c>
      <c r="BR823" s="274" t="s">
        <v>169</v>
      </c>
      <c r="BS823" s="274" t="s">
        <v>169</v>
      </c>
      <c r="BT823" s="274" t="s">
        <v>166</v>
      </c>
      <c r="BU823" s="274" t="s">
        <v>166</v>
      </c>
      <c r="BV823" s="274" t="s">
        <v>166</v>
      </c>
      <c r="BW823" s="274" t="s">
        <v>166</v>
      </c>
      <c r="BX823" s="274" t="s">
        <v>166</v>
      </c>
      <c r="BY823" s="274" t="s">
        <v>166</v>
      </c>
      <c r="BZ823" s="274" t="s">
        <v>154</v>
      </c>
      <c r="CA823" s="274" t="s">
        <v>154</v>
      </c>
      <c r="CB823" s="274" t="s">
        <v>170</v>
      </c>
      <c r="CD823" s="274" t="s">
        <v>154</v>
      </c>
      <c r="CE823" s="274" t="s">
        <v>154</v>
      </c>
      <c r="CF823" s="274" t="s">
        <v>154</v>
      </c>
      <c r="CG823" s="274" t="s">
        <v>154</v>
      </c>
      <c r="CH823" s="274" t="s">
        <v>154</v>
      </c>
      <c r="CI823" s="274" t="s">
        <v>154</v>
      </c>
      <c r="CJ823" s="274" t="s">
        <v>154</v>
      </c>
      <c r="CK823" s="274" t="s">
        <v>154</v>
      </c>
      <c r="CL823" s="274" t="s">
        <v>154</v>
      </c>
      <c r="CM823" s="274" t="s">
        <v>154</v>
      </c>
      <c r="CO823" s="274" t="s">
        <v>171</v>
      </c>
      <c r="CP823" s="274" t="s">
        <v>171</v>
      </c>
      <c r="CQ823" s="274" t="s">
        <v>171</v>
      </c>
      <c r="CR823" s="274" t="s">
        <v>171</v>
      </c>
      <c r="CS823" s="274" t="s">
        <v>171</v>
      </c>
      <c r="CT823" s="274" t="s">
        <v>171</v>
      </c>
      <c r="CU823" s="274" t="s">
        <v>171</v>
      </c>
      <c r="CV823" s="274" t="s">
        <v>171</v>
      </c>
      <c r="CW823" s="274" t="s">
        <v>171</v>
      </c>
      <c r="CZ823" s="274" t="s">
        <v>445</v>
      </c>
      <c r="DA823" s="274" t="s">
        <v>565</v>
      </c>
      <c r="DB823" s="274" t="s">
        <v>449</v>
      </c>
      <c r="DC823" s="274" t="s">
        <v>451</v>
      </c>
      <c r="DD823" s="274" t="s">
        <v>452</v>
      </c>
    </row>
    <row r="824" spans="1:108" s="274" customFormat="1" ht="45" hidden="1" x14ac:dyDescent="0.2">
      <c r="A824" s="274" t="s">
        <v>382</v>
      </c>
      <c r="D824" s="274" t="s">
        <v>168</v>
      </c>
      <c r="E824" s="257" t="s">
        <v>201</v>
      </c>
      <c r="F824" s="257"/>
      <c r="G824" s="274" t="s">
        <v>130</v>
      </c>
      <c r="H824" s="274" t="s">
        <v>234</v>
      </c>
      <c r="I824" s="274" t="s">
        <v>536</v>
      </c>
      <c r="J824" s="274" t="s">
        <v>143</v>
      </c>
      <c r="K824" s="274" t="s">
        <v>397</v>
      </c>
      <c r="N824" s="274" t="s">
        <v>105</v>
      </c>
      <c r="S824" s="274" t="s">
        <v>333</v>
      </c>
      <c r="Y824" s="252"/>
      <c r="Z824" s="252"/>
      <c r="AA824" s="274" t="s">
        <v>332</v>
      </c>
      <c r="AC824" s="252"/>
      <c r="AD824" s="252"/>
      <c r="AE824" s="252"/>
      <c r="AH824" s="252"/>
      <c r="AI824" s="252"/>
      <c r="AJ824" s="252"/>
      <c r="AL824" s="274" t="s">
        <v>313</v>
      </c>
      <c r="AM824" s="252"/>
      <c r="AN824" s="252"/>
      <c r="AO824" s="252"/>
      <c r="AR824" s="273"/>
      <c r="AT824" s="274" t="s">
        <v>89</v>
      </c>
      <c r="AX824" s="274" t="s">
        <v>93</v>
      </c>
      <c r="AY824" s="258" t="s">
        <v>91</v>
      </c>
      <c r="BA824" s="274" t="s">
        <v>188</v>
      </c>
      <c r="BC824" s="274" t="s">
        <v>564</v>
      </c>
      <c r="BD824" s="274" t="s">
        <v>450</v>
      </c>
      <c r="BE824" s="274" t="s">
        <v>449</v>
      </c>
      <c r="BF824" s="259" t="s">
        <v>456</v>
      </c>
      <c r="BG824" s="274" t="s">
        <v>188</v>
      </c>
      <c r="BH824" s="274" t="s">
        <v>177</v>
      </c>
      <c r="BJ824" s="274" t="s">
        <v>167</v>
      </c>
      <c r="BL824" s="274" t="s">
        <v>166</v>
      </c>
      <c r="BM824" s="274" t="s">
        <v>171</v>
      </c>
      <c r="BN824" s="274" t="s">
        <v>154</v>
      </c>
      <c r="BO824" s="274" t="s">
        <v>165</v>
      </c>
      <c r="BP824" s="274" t="s">
        <v>166</v>
      </c>
      <c r="BW824" s="274" t="s">
        <v>165</v>
      </c>
      <c r="BX824" s="274" t="s">
        <v>169</v>
      </c>
      <c r="CD824" s="274" t="s">
        <v>168</v>
      </c>
      <c r="CE824" s="274" t="s">
        <v>168</v>
      </c>
      <c r="CF824" s="274" t="s">
        <v>168</v>
      </c>
      <c r="CG824" s="274" t="s">
        <v>168</v>
      </c>
      <c r="CH824" s="274" t="s">
        <v>168</v>
      </c>
      <c r="CI824" s="274" t="s">
        <v>168</v>
      </c>
      <c r="CJ824" s="274" t="s">
        <v>168</v>
      </c>
      <c r="CK824" s="274" t="s">
        <v>168</v>
      </c>
      <c r="CL824" s="274" t="s">
        <v>168</v>
      </c>
      <c r="CM824" s="274" t="s">
        <v>168</v>
      </c>
      <c r="CZ824" s="260"/>
      <c r="DA824" s="260"/>
      <c r="DB824" s="260"/>
      <c r="DC824" s="260"/>
      <c r="DD824" s="260"/>
    </row>
    <row r="825" spans="1:108" s="274" customFormat="1" ht="33.75" hidden="1" x14ac:dyDescent="0.2">
      <c r="D825" s="274" t="s">
        <v>171</v>
      </c>
      <c r="E825" s="257" t="s">
        <v>202</v>
      </c>
      <c r="F825" s="257"/>
      <c r="H825" s="274" t="s">
        <v>36</v>
      </c>
      <c r="I825" s="274" t="s">
        <v>40</v>
      </c>
      <c r="J825" s="274" t="s">
        <v>112</v>
      </c>
      <c r="N825" s="274" t="s">
        <v>151</v>
      </c>
      <c r="S825" s="274" t="s">
        <v>326</v>
      </c>
      <c r="Y825" s="252"/>
      <c r="Z825" s="252"/>
      <c r="AC825" s="252"/>
      <c r="AD825" s="252"/>
      <c r="AE825" s="252"/>
      <c r="AH825" s="252"/>
      <c r="AI825" s="252"/>
      <c r="AJ825" s="252"/>
      <c r="AL825" s="274" t="s">
        <v>462</v>
      </c>
      <c r="AM825" s="252"/>
      <c r="AN825" s="252"/>
      <c r="AO825" s="252"/>
      <c r="AR825" s="273"/>
      <c r="AX825" s="274" t="s">
        <v>94</v>
      </c>
      <c r="AY825" s="258" t="s">
        <v>93</v>
      </c>
      <c r="BA825" s="274" t="s">
        <v>182</v>
      </c>
      <c r="BC825" s="274" t="s">
        <v>567</v>
      </c>
      <c r="BD825" s="274" t="s">
        <v>160</v>
      </c>
      <c r="BE825" s="274" t="s">
        <v>451</v>
      </c>
      <c r="BF825" s="256" t="s">
        <v>457</v>
      </c>
      <c r="BG825" s="274" t="s">
        <v>182</v>
      </c>
      <c r="BH825" s="274" t="s">
        <v>173</v>
      </c>
      <c r="BL825" s="274" t="s">
        <v>171</v>
      </c>
      <c r="BM825" s="274" t="s">
        <v>154</v>
      </c>
      <c r="BN825" s="274" t="s">
        <v>156</v>
      </c>
      <c r="BP825" s="274" t="s">
        <v>170</v>
      </c>
      <c r="CD825" s="274" t="s">
        <v>171</v>
      </c>
      <c r="CE825" s="274" t="s">
        <v>171</v>
      </c>
      <c r="CF825" s="274" t="s">
        <v>171</v>
      </c>
      <c r="CG825" s="274" t="s">
        <v>171</v>
      </c>
      <c r="CH825" s="274" t="s">
        <v>171</v>
      </c>
      <c r="CI825" s="274" t="s">
        <v>171</v>
      </c>
      <c r="CJ825" s="274" t="s">
        <v>171</v>
      </c>
      <c r="CK825" s="274" t="s">
        <v>171</v>
      </c>
      <c r="CL825" s="274" t="s">
        <v>171</v>
      </c>
      <c r="CM825" s="274" t="s">
        <v>171</v>
      </c>
      <c r="CZ825" s="260"/>
      <c r="DA825" s="260"/>
      <c r="DB825" s="260"/>
      <c r="DC825" s="260"/>
      <c r="DD825" s="260"/>
    </row>
    <row r="826" spans="1:108" x14ac:dyDescent="0.2">
      <c r="S826" s="274" t="s">
        <v>327</v>
      </c>
      <c r="AY826" s="258" t="s">
        <v>94</v>
      </c>
    </row>
  </sheetData>
  <sheetProtection algorithmName="SHA-512" hashValue="ZiGUPxDMRUsrMp36VTBA6aw0Ul//KJab+tpm7N0Jnw50XFx+5allaqh+uzQ1I5a3VKyXmzDJ2AJNupHGABDOag==" saltValue="/nSSq0xUFhrlcDKL/y5CSw==" spinCount="100000" sheet="1" objects="1" scenarios="1"/>
  <autoFilter ref="A10:XFD625">
    <filterColumn colId="3">
      <filters>
        <filter val="ADMINISTRACIÓN_INSTITUCIONAL"/>
      </filters>
    </filterColumn>
  </autoFilter>
  <sortState ref="M1048538:M1048549">
    <sortCondition ref="M1048538"/>
  </sortState>
  <dataConsolidate/>
  <mergeCells count="6739">
    <mergeCell ref="AR620:AR622"/>
    <mergeCell ref="AS620:AS622"/>
    <mergeCell ref="AT620:AT622"/>
    <mergeCell ref="AU620:AU622"/>
    <mergeCell ref="AV620:AV622"/>
    <mergeCell ref="AQ608:AQ610"/>
    <mergeCell ref="AQ611:AQ613"/>
    <mergeCell ref="AQ614:AQ616"/>
    <mergeCell ref="AQ617:AQ619"/>
    <mergeCell ref="AQ620:AQ622"/>
    <mergeCell ref="AR608:AR610"/>
    <mergeCell ref="AS608:AS610"/>
    <mergeCell ref="AT608:AT610"/>
    <mergeCell ref="AU608:AU610"/>
    <mergeCell ref="AV608:AV610"/>
    <mergeCell ref="AR611:AR613"/>
    <mergeCell ref="AS611:AS613"/>
    <mergeCell ref="AT611:AT613"/>
    <mergeCell ref="AU611:AU613"/>
    <mergeCell ref="AV611:AV613"/>
    <mergeCell ref="AR614:AR616"/>
    <mergeCell ref="AS614:AS616"/>
    <mergeCell ref="AT614:AT616"/>
    <mergeCell ref="AU614:AU616"/>
    <mergeCell ref="AV614:AV616"/>
    <mergeCell ref="AR617:AR619"/>
    <mergeCell ref="AS617:AS619"/>
    <mergeCell ref="AT617:AT619"/>
    <mergeCell ref="AU617:AU619"/>
    <mergeCell ref="AV617:AV619"/>
    <mergeCell ref="AI614:AI616"/>
    <mergeCell ref="AM614:AM616"/>
    <mergeCell ref="AN614:AN616"/>
    <mergeCell ref="U617:U619"/>
    <mergeCell ref="V617:V619"/>
    <mergeCell ref="X617:X619"/>
    <mergeCell ref="Y617:Y619"/>
    <mergeCell ref="AC617:AC619"/>
    <mergeCell ref="AD617:AD619"/>
    <mergeCell ref="AH617:AH619"/>
    <mergeCell ref="AI617:AI619"/>
    <mergeCell ref="AM617:AM619"/>
    <mergeCell ref="AN617:AN619"/>
    <mergeCell ref="U620:U622"/>
    <mergeCell ref="V620:V622"/>
    <mergeCell ref="X620:X622"/>
    <mergeCell ref="Y620:Y622"/>
    <mergeCell ref="AC620:AC622"/>
    <mergeCell ref="AD620:AD622"/>
    <mergeCell ref="AH620:AH622"/>
    <mergeCell ref="AI620:AI622"/>
    <mergeCell ref="AM620:AM622"/>
    <mergeCell ref="AN620:AN622"/>
    <mergeCell ref="N620:N622"/>
    <mergeCell ref="O620:O622"/>
    <mergeCell ref="P620:P622"/>
    <mergeCell ref="Q620:Q622"/>
    <mergeCell ref="R620:R622"/>
    <mergeCell ref="U608:U610"/>
    <mergeCell ref="V608:V610"/>
    <mergeCell ref="X608:X610"/>
    <mergeCell ref="Y608:Y610"/>
    <mergeCell ref="AC608:AC610"/>
    <mergeCell ref="AD608:AD610"/>
    <mergeCell ref="AH608:AH610"/>
    <mergeCell ref="AI608:AI610"/>
    <mergeCell ref="AM608:AM610"/>
    <mergeCell ref="AN608:AN610"/>
    <mergeCell ref="U611:U613"/>
    <mergeCell ref="V611:V613"/>
    <mergeCell ref="X611:X613"/>
    <mergeCell ref="Y611:Y613"/>
    <mergeCell ref="AC611:AC613"/>
    <mergeCell ref="AD611:AD613"/>
    <mergeCell ref="AH611:AH613"/>
    <mergeCell ref="AI611:AI613"/>
    <mergeCell ref="AM611:AM613"/>
    <mergeCell ref="AN611:AN613"/>
    <mergeCell ref="U614:U616"/>
    <mergeCell ref="V614:V616"/>
    <mergeCell ref="X614:X616"/>
    <mergeCell ref="Y614:Y616"/>
    <mergeCell ref="AC614:AC616"/>
    <mergeCell ref="AD614:AD616"/>
    <mergeCell ref="AH614:AH616"/>
    <mergeCell ref="N608:N610"/>
    <mergeCell ref="O608:O610"/>
    <mergeCell ref="P608:P610"/>
    <mergeCell ref="Q608:Q610"/>
    <mergeCell ref="R608:R610"/>
    <mergeCell ref="N611:N613"/>
    <mergeCell ref="O611:O613"/>
    <mergeCell ref="P611:P613"/>
    <mergeCell ref="Q611:Q613"/>
    <mergeCell ref="R611:R613"/>
    <mergeCell ref="N614:N616"/>
    <mergeCell ref="O614:O616"/>
    <mergeCell ref="P614:P616"/>
    <mergeCell ref="Q614:Q616"/>
    <mergeCell ref="R614:R616"/>
    <mergeCell ref="N617:N619"/>
    <mergeCell ref="O617:O619"/>
    <mergeCell ref="P617:P619"/>
    <mergeCell ref="Q617:Q619"/>
    <mergeCell ref="R617:R619"/>
    <mergeCell ref="E608:E610"/>
    <mergeCell ref="E611:E613"/>
    <mergeCell ref="E614:E616"/>
    <mergeCell ref="E617:E619"/>
    <mergeCell ref="E620:E622"/>
    <mergeCell ref="D620:D622"/>
    <mergeCell ref="F608:F610"/>
    <mergeCell ref="F611:F613"/>
    <mergeCell ref="F614:F616"/>
    <mergeCell ref="J608:J610"/>
    <mergeCell ref="J611:J613"/>
    <mergeCell ref="J614:J616"/>
    <mergeCell ref="J617:J619"/>
    <mergeCell ref="K608:K610"/>
    <mergeCell ref="L608:L610"/>
    <mergeCell ref="M608:M610"/>
    <mergeCell ref="K611:K613"/>
    <mergeCell ref="L611:L613"/>
    <mergeCell ref="M611:M613"/>
    <mergeCell ref="K614:K616"/>
    <mergeCell ref="L614:L616"/>
    <mergeCell ref="M614:M616"/>
    <mergeCell ref="K617:K619"/>
    <mergeCell ref="L617:L619"/>
    <mergeCell ref="M617:M619"/>
    <mergeCell ref="K620:K622"/>
    <mergeCell ref="L620:L622"/>
    <mergeCell ref="M620:M622"/>
    <mergeCell ref="C608:C610"/>
    <mergeCell ref="C611:C613"/>
    <mergeCell ref="A608:A610"/>
    <mergeCell ref="B608:B610"/>
    <mergeCell ref="D608:D610"/>
    <mergeCell ref="A611:A613"/>
    <mergeCell ref="A614:A616"/>
    <mergeCell ref="A617:A619"/>
    <mergeCell ref="A620:A622"/>
    <mergeCell ref="B611:B613"/>
    <mergeCell ref="B614:B616"/>
    <mergeCell ref="B617:B619"/>
    <mergeCell ref="B620:B622"/>
    <mergeCell ref="C614:C616"/>
    <mergeCell ref="C617:C619"/>
    <mergeCell ref="C620:C622"/>
    <mergeCell ref="C623:C625"/>
    <mergeCell ref="D611:D613"/>
    <mergeCell ref="D614:D616"/>
    <mergeCell ref="D617:D619"/>
    <mergeCell ref="X605:X607"/>
    <mergeCell ref="Y605:Y607"/>
    <mergeCell ref="AC605:AC607"/>
    <mergeCell ref="AD605:AD607"/>
    <mergeCell ref="X599:X601"/>
    <mergeCell ref="AH605:AH607"/>
    <mergeCell ref="AI605:AI607"/>
    <mergeCell ref="AM605:AM607"/>
    <mergeCell ref="AN605:AN607"/>
    <mergeCell ref="AQ605:AQ607"/>
    <mergeCell ref="AR605:AR607"/>
    <mergeCell ref="AS605:AS607"/>
    <mergeCell ref="AT605:AT607"/>
    <mergeCell ref="AU605:AU607"/>
    <mergeCell ref="AV605:AV607"/>
    <mergeCell ref="AD602:AD604"/>
    <mergeCell ref="AH602:AH604"/>
    <mergeCell ref="AI602:AI604"/>
    <mergeCell ref="AM602:AM604"/>
    <mergeCell ref="AN602:AN604"/>
    <mergeCell ref="AQ602:AQ604"/>
    <mergeCell ref="AR602:AR604"/>
    <mergeCell ref="AS602:AS604"/>
    <mergeCell ref="AT602:AT604"/>
    <mergeCell ref="AU602:AU604"/>
    <mergeCell ref="AV602:AV604"/>
    <mergeCell ref="AS599:AS601"/>
    <mergeCell ref="AT599:AT601"/>
    <mergeCell ref="X602:X604"/>
    <mergeCell ref="Y602:Y604"/>
    <mergeCell ref="AC602:AC604"/>
    <mergeCell ref="A605:A607"/>
    <mergeCell ref="B605:B607"/>
    <mergeCell ref="C605:C607"/>
    <mergeCell ref="D605:D607"/>
    <mergeCell ref="E605:E607"/>
    <mergeCell ref="F605:F607"/>
    <mergeCell ref="J605:J607"/>
    <mergeCell ref="K605:K607"/>
    <mergeCell ref="L605:L607"/>
    <mergeCell ref="M605:M607"/>
    <mergeCell ref="N605:N607"/>
    <mergeCell ref="O605:O607"/>
    <mergeCell ref="P605:P607"/>
    <mergeCell ref="Q605:Q607"/>
    <mergeCell ref="R605:R607"/>
    <mergeCell ref="U605:U607"/>
    <mergeCell ref="V605:V607"/>
    <mergeCell ref="A602:A604"/>
    <mergeCell ref="B602:B604"/>
    <mergeCell ref="C602:C604"/>
    <mergeCell ref="D602:D604"/>
    <mergeCell ref="E602:E604"/>
    <mergeCell ref="F602:F604"/>
    <mergeCell ref="J602:J604"/>
    <mergeCell ref="K602:K604"/>
    <mergeCell ref="L602:L604"/>
    <mergeCell ref="M602:M604"/>
    <mergeCell ref="N602:N604"/>
    <mergeCell ref="O602:O604"/>
    <mergeCell ref="P602:P604"/>
    <mergeCell ref="Q602:Q604"/>
    <mergeCell ref="R602:R604"/>
    <mergeCell ref="U602:U604"/>
    <mergeCell ref="V602:V604"/>
    <mergeCell ref="A599:A601"/>
    <mergeCell ref="B599:B601"/>
    <mergeCell ref="C599:C601"/>
    <mergeCell ref="D599:D601"/>
    <mergeCell ref="E599:E601"/>
    <mergeCell ref="F599:F601"/>
    <mergeCell ref="J599:J601"/>
    <mergeCell ref="K599:K601"/>
    <mergeCell ref="L599:L601"/>
    <mergeCell ref="M599:M601"/>
    <mergeCell ref="N599:N601"/>
    <mergeCell ref="O599:O601"/>
    <mergeCell ref="P599:P601"/>
    <mergeCell ref="Q599:Q601"/>
    <mergeCell ref="R599:R601"/>
    <mergeCell ref="U599:U601"/>
    <mergeCell ref="V599:V601"/>
    <mergeCell ref="AS596:AS598"/>
    <mergeCell ref="AH596:AH598"/>
    <mergeCell ref="AI596:AI598"/>
    <mergeCell ref="AM596:AM598"/>
    <mergeCell ref="AN596:AN598"/>
    <mergeCell ref="AQ596:AQ598"/>
    <mergeCell ref="AR596:AR598"/>
    <mergeCell ref="Y599:Y601"/>
    <mergeCell ref="AC599:AC601"/>
    <mergeCell ref="AD599:AD601"/>
    <mergeCell ref="AH599:AH601"/>
    <mergeCell ref="AI599:AI601"/>
    <mergeCell ref="AM599:AM601"/>
    <mergeCell ref="AN599:AN601"/>
    <mergeCell ref="AQ599:AQ601"/>
    <mergeCell ref="AR599:AR601"/>
    <mergeCell ref="AT596:AT598"/>
    <mergeCell ref="AU596:AU598"/>
    <mergeCell ref="AV596:AV598"/>
    <mergeCell ref="A590:A592"/>
    <mergeCell ref="A593:A595"/>
    <mergeCell ref="A596:A598"/>
    <mergeCell ref="AQ593:AQ595"/>
    <mergeCell ref="AR593:AR595"/>
    <mergeCell ref="AS593:AS595"/>
    <mergeCell ref="AT593:AT595"/>
    <mergeCell ref="AU593:AU595"/>
    <mergeCell ref="AV593:AV595"/>
    <mergeCell ref="B596:B598"/>
    <mergeCell ref="C596:C598"/>
    <mergeCell ref="D596:D598"/>
    <mergeCell ref="E596:E598"/>
    <mergeCell ref="F596:F598"/>
    <mergeCell ref="J596:J598"/>
    <mergeCell ref="K596:K598"/>
    <mergeCell ref="L596:L598"/>
    <mergeCell ref="M596:M598"/>
    <mergeCell ref="N596:N598"/>
    <mergeCell ref="O596:O598"/>
    <mergeCell ref="P596:P598"/>
    <mergeCell ref="Q596:Q598"/>
    <mergeCell ref="R596:R598"/>
    <mergeCell ref="U596:U598"/>
    <mergeCell ref="V596:V598"/>
    <mergeCell ref="X596:X598"/>
    <mergeCell ref="Y596:Y598"/>
    <mergeCell ref="AC596:AC598"/>
    <mergeCell ref="AD596:AD598"/>
    <mergeCell ref="AM590:AM592"/>
    <mergeCell ref="AN590:AN592"/>
    <mergeCell ref="AQ590:AQ592"/>
    <mergeCell ref="AR590:AR592"/>
    <mergeCell ref="AS590:AS592"/>
    <mergeCell ref="AT590:AT592"/>
    <mergeCell ref="AU590:AU592"/>
    <mergeCell ref="AV590:AV592"/>
    <mergeCell ref="B593:B595"/>
    <mergeCell ref="C593:C595"/>
    <mergeCell ref="D593:D595"/>
    <mergeCell ref="E593:E595"/>
    <mergeCell ref="F593:F595"/>
    <mergeCell ref="J593:J595"/>
    <mergeCell ref="K593:K595"/>
    <mergeCell ref="L593:L595"/>
    <mergeCell ref="M593:M595"/>
    <mergeCell ref="N593:N595"/>
    <mergeCell ref="O593:O595"/>
    <mergeCell ref="P593:P595"/>
    <mergeCell ref="Q593:Q595"/>
    <mergeCell ref="R593:R595"/>
    <mergeCell ref="U593:U595"/>
    <mergeCell ref="V593:V595"/>
    <mergeCell ref="X593:X595"/>
    <mergeCell ref="Y593:Y595"/>
    <mergeCell ref="AC593:AC595"/>
    <mergeCell ref="AD593:AD595"/>
    <mergeCell ref="AH593:AH595"/>
    <mergeCell ref="AI593:AI595"/>
    <mergeCell ref="AM593:AM595"/>
    <mergeCell ref="AN593:AN595"/>
    <mergeCell ref="AR587:AR589"/>
    <mergeCell ref="AS587:AS589"/>
    <mergeCell ref="AT587:AT589"/>
    <mergeCell ref="AU587:AU589"/>
    <mergeCell ref="AV587:AV589"/>
    <mergeCell ref="A575:A577"/>
    <mergeCell ref="A578:A580"/>
    <mergeCell ref="A581:A583"/>
    <mergeCell ref="A584:A586"/>
    <mergeCell ref="A587:A589"/>
    <mergeCell ref="B590:B592"/>
    <mergeCell ref="C590:C592"/>
    <mergeCell ref="D590:D592"/>
    <mergeCell ref="E590:E592"/>
    <mergeCell ref="F590:F592"/>
    <mergeCell ref="J590:J592"/>
    <mergeCell ref="K590:K592"/>
    <mergeCell ref="L590:L592"/>
    <mergeCell ref="M590:M592"/>
    <mergeCell ref="N590:N592"/>
    <mergeCell ref="O590:O592"/>
    <mergeCell ref="P590:P592"/>
    <mergeCell ref="Q590:Q592"/>
    <mergeCell ref="R590:R592"/>
    <mergeCell ref="U590:U592"/>
    <mergeCell ref="V590:V592"/>
    <mergeCell ref="X590:X592"/>
    <mergeCell ref="Y590:Y592"/>
    <mergeCell ref="AC590:AC592"/>
    <mergeCell ref="AD590:AD592"/>
    <mergeCell ref="AH590:AH592"/>
    <mergeCell ref="AI590:AI592"/>
    <mergeCell ref="AN584:AN586"/>
    <mergeCell ref="AQ584:AQ586"/>
    <mergeCell ref="AR584:AR586"/>
    <mergeCell ref="AS584:AS586"/>
    <mergeCell ref="AT584:AT586"/>
    <mergeCell ref="AU584:AU586"/>
    <mergeCell ref="AV584:AV586"/>
    <mergeCell ref="B587:B589"/>
    <mergeCell ref="C587:C589"/>
    <mergeCell ref="D587:D589"/>
    <mergeCell ref="E587:E589"/>
    <mergeCell ref="F587:F589"/>
    <mergeCell ref="J587:J589"/>
    <mergeCell ref="K587:K589"/>
    <mergeCell ref="L587:L589"/>
    <mergeCell ref="M587:M589"/>
    <mergeCell ref="N587:N589"/>
    <mergeCell ref="O587:O589"/>
    <mergeCell ref="P587:P589"/>
    <mergeCell ref="Q587:Q589"/>
    <mergeCell ref="R587:R589"/>
    <mergeCell ref="U587:U589"/>
    <mergeCell ref="V587:V589"/>
    <mergeCell ref="X587:X589"/>
    <mergeCell ref="Y587:Y589"/>
    <mergeCell ref="AC587:AC589"/>
    <mergeCell ref="AD587:AD589"/>
    <mergeCell ref="AH587:AH589"/>
    <mergeCell ref="AI587:AI589"/>
    <mergeCell ref="AM587:AM589"/>
    <mergeCell ref="AN587:AN589"/>
    <mergeCell ref="AQ587:AQ589"/>
    <mergeCell ref="AI581:AI583"/>
    <mergeCell ref="AM581:AM583"/>
    <mergeCell ref="AN581:AN583"/>
    <mergeCell ref="AQ581:AQ583"/>
    <mergeCell ref="AR581:AR583"/>
    <mergeCell ref="AS581:AS583"/>
    <mergeCell ref="AT581:AT583"/>
    <mergeCell ref="AU581:AU583"/>
    <mergeCell ref="AV581:AV583"/>
    <mergeCell ref="B584:B586"/>
    <mergeCell ref="C584:C586"/>
    <mergeCell ref="D584:D586"/>
    <mergeCell ref="E584:E586"/>
    <mergeCell ref="F584:F586"/>
    <mergeCell ref="J584:J586"/>
    <mergeCell ref="K584:K586"/>
    <mergeCell ref="L584:L586"/>
    <mergeCell ref="M584:M586"/>
    <mergeCell ref="N584:N586"/>
    <mergeCell ref="O584:O586"/>
    <mergeCell ref="P584:P586"/>
    <mergeCell ref="Q584:Q586"/>
    <mergeCell ref="R584:R586"/>
    <mergeCell ref="U584:U586"/>
    <mergeCell ref="V584:V586"/>
    <mergeCell ref="X584:X586"/>
    <mergeCell ref="Y584:Y586"/>
    <mergeCell ref="AC584:AC586"/>
    <mergeCell ref="AD584:AD586"/>
    <mergeCell ref="AH584:AH586"/>
    <mergeCell ref="AI584:AI586"/>
    <mergeCell ref="AM584:AM586"/>
    <mergeCell ref="AD578:AD580"/>
    <mergeCell ref="AH578:AH580"/>
    <mergeCell ref="AI578:AI580"/>
    <mergeCell ref="AM578:AM580"/>
    <mergeCell ref="AN578:AN580"/>
    <mergeCell ref="AQ578:AQ580"/>
    <mergeCell ref="AR578:AR580"/>
    <mergeCell ref="AS578:AS580"/>
    <mergeCell ref="AT578:AT580"/>
    <mergeCell ref="AU578:AU580"/>
    <mergeCell ref="AV578:AV580"/>
    <mergeCell ref="B581:B583"/>
    <mergeCell ref="C581:C583"/>
    <mergeCell ref="D581:D583"/>
    <mergeCell ref="E581:E583"/>
    <mergeCell ref="F581:F583"/>
    <mergeCell ref="J581:J583"/>
    <mergeCell ref="K581:K583"/>
    <mergeCell ref="L581:L583"/>
    <mergeCell ref="M581:M583"/>
    <mergeCell ref="N581:N583"/>
    <mergeCell ref="O581:O583"/>
    <mergeCell ref="P581:P583"/>
    <mergeCell ref="Q581:Q583"/>
    <mergeCell ref="R581:R583"/>
    <mergeCell ref="U581:U583"/>
    <mergeCell ref="V581:V583"/>
    <mergeCell ref="X581:X583"/>
    <mergeCell ref="Y581:Y583"/>
    <mergeCell ref="AC581:AC583"/>
    <mergeCell ref="AD581:AD583"/>
    <mergeCell ref="AH581:AH583"/>
    <mergeCell ref="Y575:Y577"/>
    <mergeCell ref="AC575:AC577"/>
    <mergeCell ref="AD575:AD577"/>
    <mergeCell ref="AH575:AH577"/>
    <mergeCell ref="AI575:AI577"/>
    <mergeCell ref="AM575:AM577"/>
    <mergeCell ref="AN575:AN577"/>
    <mergeCell ref="AQ575:AQ577"/>
    <mergeCell ref="AR575:AR577"/>
    <mergeCell ref="AS575:AS577"/>
    <mergeCell ref="AT575:AT577"/>
    <mergeCell ref="AU575:AU577"/>
    <mergeCell ref="AV575:AV577"/>
    <mergeCell ref="B578:B580"/>
    <mergeCell ref="C578:C580"/>
    <mergeCell ref="D578:D580"/>
    <mergeCell ref="E578:E580"/>
    <mergeCell ref="F578:F580"/>
    <mergeCell ref="J578:J580"/>
    <mergeCell ref="K578:K580"/>
    <mergeCell ref="L578:L580"/>
    <mergeCell ref="M578:M580"/>
    <mergeCell ref="N578:N580"/>
    <mergeCell ref="O578:O580"/>
    <mergeCell ref="P578:P580"/>
    <mergeCell ref="Q578:Q580"/>
    <mergeCell ref="R578:R580"/>
    <mergeCell ref="U578:U580"/>
    <mergeCell ref="V578:V580"/>
    <mergeCell ref="X578:X580"/>
    <mergeCell ref="Y578:Y580"/>
    <mergeCell ref="AC578:AC580"/>
    <mergeCell ref="B575:B577"/>
    <mergeCell ref="C575:C577"/>
    <mergeCell ref="D575:D577"/>
    <mergeCell ref="E575:E577"/>
    <mergeCell ref="F575:F577"/>
    <mergeCell ref="J575:J577"/>
    <mergeCell ref="K575:K577"/>
    <mergeCell ref="L575:L577"/>
    <mergeCell ref="M575:M577"/>
    <mergeCell ref="N575:N577"/>
    <mergeCell ref="O575:O577"/>
    <mergeCell ref="P575:P577"/>
    <mergeCell ref="Q575:Q577"/>
    <mergeCell ref="R575:R577"/>
    <mergeCell ref="U575:U577"/>
    <mergeCell ref="V575:V577"/>
    <mergeCell ref="X575:X577"/>
    <mergeCell ref="Y572:Y574"/>
    <mergeCell ref="AC572:AC574"/>
    <mergeCell ref="AD572:AD574"/>
    <mergeCell ref="AH572:AH574"/>
    <mergeCell ref="AI572:AI574"/>
    <mergeCell ref="AM572:AM574"/>
    <mergeCell ref="AN572:AN574"/>
    <mergeCell ref="AQ572:AQ574"/>
    <mergeCell ref="AR572:AR574"/>
    <mergeCell ref="AS572:AS574"/>
    <mergeCell ref="AT572:AT574"/>
    <mergeCell ref="AU572:AU574"/>
    <mergeCell ref="AV572:AV574"/>
    <mergeCell ref="A554:A556"/>
    <mergeCell ref="A557:A559"/>
    <mergeCell ref="A560:A562"/>
    <mergeCell ref="A563:A565"/>
    <mergeCell ref="A566:A568"/>
    <mergeCell ref="A569:A571"/>
    <mergeCell ref="A572:A574"/>
    <mergeCell ref="B572:B574"/>
    <mergeCell ref="C572:C574"/>
    <mergeCell ref="D572:D574"/>
    <mergeCell ref="E572:E574"/>
    <mergeCell ref="F572:F574"/>
    <mergeCell ref="J572:J574"/>
    <mergeCell ref="K572:K574"/>
    <mergeCell ref="L572:L574"/>
    <mergeCell ref="M572:M574"/>
    <mergeCell ref="N572:N574"/>
    <mergeCell ref="O572:O574"/>
    <mergeCell ref="P572:P574"/>
    <mergeCell ref="Q572:Q574"/>
    <mergeCell ref="R572:R574"/>
    <mergeCell ref="U572:U574"/>
    <mergeCell ref="V572:V574"/>
    <mergeCell ref="X572:X574"/>
    <mergeCell ref="AU566:AU568"/>
    <mergeCell ref="AV566:AV568"/>
    <mergeCell ref="B569:B571"/>
    <mergeCell ref="C569:C571"/>
    <mergeCell ref="D569:D571"/>
    <mergeCell ref="E569:E571"/>
    <mergeCell ref="F569:F571"/>
    <mergeCell ref="J569:J571"/>
    <mergeCell ref="K569:K571"/>
    <mergeCell ref="L569:L571"/>
    <mergeCell ref="M569:M571"/>
    <mergeCell ref="N569:N571"/>
    <mergeCell ref="O569:O571"/>
    <mergeCell ref="P569:P571"/>
    <mergeCell ref="Q569:Q571"/>
    <mergeCell ref="R569:R571"/>
    <mergeCell ref="U569:U571"/>
    <mergeCell ref="V569:V571"/>
    <mergeCell ref="X569:X571"/>
    <mergeCell ref="Y569:Y571"/>
    <mergeCell ref="AC569:AC571"/>
    <mergeCell ref="AD569:AD571"/>
    <mergeCell ref="AH569:AH571"/>
    <mergeCell ref="AI569:AI571"/>
    <mergeCell ref="AM569:AM571"/>
    <mergeCell ref="AN569:AN571"/>
    <mergeCell ref="AQ569:AQ571"/>
    <mergeCell ref="AR569:AR571"/>
    <mergeCell ref="AS569:AS571"/>
    <mergeCell ref="AT569:AT571"/>
    <mergeCell ref="AU569:AU571"/>
    <mergeCell ref="AV569:AV571"/>
    <mergeCell ref="AS563:AS565"/>
    <mergeCell ref="AT563:AT565"/>
    <mergeCell ref="AU563:AU565"/>
    <mergeCell ref="AV563:AV565"/>
    <mergeCell ref="B566:B568"/>
    <mergeCell ref="C566:C568"/>
    <mergeCell ref="D566:D568"/>
    <mergeCell ref="E566:E568"/>
    <mergeCell ref="F566:F568"/>
    <mergeCell ref="J566:J568"/>
    <mergeCell ref="K566:K568"/>
    <mergeCell ref="L566:L568"/>
    <mergeCell ref="M566:M568"/>
    <mergeCell ref="N566:N568"/>
    <mergeCell ref="O566:O568"/>
    <mergeCell ref="P566:P568"/>
    <mergeCell ref="Q566:Q568"/>
    <mergeCell ref="R566:R568"/>
    <mergeCell ref="U566:U568"/>
    <mergeCell ref="V566:V568"/>
    <mergeCell ref="X566:X568"/>
    <mergeCell ref="Y566:Y568"/>
    <mergeCell ref="AC566:AC568"/>
    <mergeCell ref="AD566:AD568"/>
    <mergeCell ref="AH566:AH568"/>
    <mergeCell ref="AI566:AI568"/>
    <mergeCell ref="AM566:AM568"/>
    <mergeCell ref="AN566:AN568"/>
    <mergeCell ref="AQ566:AQ568"/>
    <mergeCell ref="AR566:AR568"/>
    <mergeCell ref="AS566:AS568"/>
    <mergeCell ref="AT566:AT568"/>
    <mergeCell ref="AQ560:AQ562"/>
    <mergeCell ref="AR560:AR562"/>
    <mergeCell ref="AS560:AS562"/>
    <mergeCell ref="AT560:AT562"/>
    <mergeCell ref="AU560:AU562"/>
    <mergeCell ref="AV560:AV562"/>
    <mergeCell ref="B563:B565"/>
    <mergeCell ref="C563:C565"/>
    <mergeCell ref="D563:D565"/>
    <mergeCell ref="E563:E565"/>
    <mergeCell ref="F563:F565"/>
    <mergeCell ref="J563:J565"/>
    <mergeCell ref="K563:K565"/>
    <mergeCell ref="L563:L565"/>
    <mergeCell ref="M563:M565"/>
    <mergeCell ref="N563:N565"/>
    <mergeCell ref="O563:O565"/>
    <mergeCell ref="P563:P565"/>
    <mergeCell ref="Q563:Q565"/>
    <mergeCell ref="R563:R565"/>
    <mergeCell ref="U563:U565"/>
    <mergeCell ref="V563:V565"/>
    <mergeCell ref="X563:X565"/>
    <mergeCell ref="Y563:Y565"/>
    <mergeCell ref="AC563:AC565"/>
    <mergeCell ref="AD563:AD565"/>
    <mergeCell ref="AH563:AH565"/>
    <mergeCell ref="AI563:AI565"/>
    <mergeCell ref="AM563:AM565"/>
    <mergeCell ref="AN563:AN565"/>
    <mergeCell ref="AQ563:AQ565"/>
    <mergeCell ref="AR563:AR565"/>
    <mergeCell ref="AM557:AM559"/>
    <mergeCell ref="AN557:AN559"/>
    <mergeCell ref="AQ557:AQ559"/>
    <mergeCell ref="AR557:AR559"/>
    <mergeCell ref="AS557:AS559"/>
    <mergeCell ref="AT557:AT559"/>
    <mergeCell ref="AU557:AU559"/>
    <mergeCell ref="AV557:AV559"/>
    <mergeCell ref="B560:B562"/>
    <mergeCell ref="C560:C562"/>
    <mergeCell ref="D560:D562"/>
    <mergeCell ref="E560:E562"/>
    <mergeCell ref="F560:F562"/>
    <mergeCell ref="J560:J562"/>
    <mergeCell ref="K560:K562"/>
    <mergeCell ref="L560:L562"/>
    <mergeCell ref="M560:M562"/>
    <mergeCell ref="N560:N562"/>
    <mergeCell ref="O560:O562"/>
    <mergeCell ref="P560:P562"/>
    <mergeCell ref="Q560:Q562"/>
    <mergeCell ref="R560:R562"/>
    <mergeCell ref="U560:U562"/>
    <mergeCell ref="V560:V562"/>
    <mergeCell ref="X560:X562"/>
    <mergeCell ref="Y560:Y562"/>
    <mergeCell ref="AC560:AC562"/>
    <mergeCell ref="AD560:AD562"/>
    <mergeCell ref="AH560:AH562"/>
    <mergeCell ref="AI560:AI562"/>
    <mergeCell ref="AM560:AM562"/>
    <mergeCell ref="AN560:AN562"/>
    <mergeCell ref="AH554:AH556"/>
    <mergeCell ref="AI554:AI556"/>
    <mergeCell ref="AM554:AM556"/>
    <mergeCell ref="AN554:AN556"/>
    <mergeCell ref="AQ554:AQ556"/>
    <mergeCell ref="AR554:AR556"/>
    <mergeCell ref="AS554:AS556"/>
    <mergeCell ref="AT554:AT556"/>
    <mergeCell ref="AU554:AU556"/>
    <mergeCell ref="AV554:AV556"/>
    <mergeCell ref="B557:B559"/>
    <mergeCell ref="C557:C559"/>
    <mergeCell ref="D557:D559"/>
    <mergeCell ref="E557:E559"/>
    <mergeCell ref="F557:F559"/>
    <mergeCell ref="J557:J559"/>
    <mergeCell ref="K557:K559"/>
    <mergeCell ref="L557:L559"/>
    <mergeCell ref="M557:M559"/>
    <mergeCell ref="N557:N559"/>
    <mergeCell ref="O557:O559"/>
    <mergeCell ref="P557:P559"/>
    <mergeCell ref="Q557:Q559"/>
    <mergeCell ref="R557:R559"/>
    <mergeCell ref="U557:U559"/>
    <mergeCell ref="V557:V559"/>
    <mergeCell ref="X557:X559"/>
    <mergeCell ref="Y557:Y559"/>
    <mergeCell ref="AC557:AC559"/>
    <mergeCell ref="AD557:AD559"/>
    <mergeCell ref="AH557:AH559"/>
    <mergeCell ref="AI557:AI559"/>
    <mergeCell ref="AI551:AI553"/>
    <mergeCell ref="AM551:AM553"/>
    <mergeCell ref="AN551:AN553"/>
    <mergeCell ref="AQ551:AQ553"/>
    <mergeCell ref="AR551:AR553"/>
    <mergeCell ref="AS551:AS553"/>
    <mergeCell ref="AT551:AT553"/>
    <mergeCell ref="AU551:AU553"/>
    <mergeCell ref="AV551:AV553"/>
    <mergeCell ref="A545:A547"/>
    <mergeCell ref="A548:A550"/>
    <mergeCell ref="A551:A553"/>
    <mergeCell ref="B554:B556"/>
    <mergeCell ref="C554:C556"/>
    <mergeCell ref="D554:D556"/>
    <mergeCell ref="E554:E556"/>
    <mergeCell ref="F554:F556"/>
    <mergeCell ref="J554:J556"/>
    <mergeCell ref="K554:K556"/>
    <mergeCell ref="L554:L556"/>
    <mergeCell ref="M554:M556"/>
    <mergeCell ref="N554:N556"/>
    <mergeCell ref="O554:O556"/>
    <mergeCell ref="P554:P556"/>
    <mergeCell ref="Q554:Q556"/>
    <mergeCell ref="R554:R556"/>
    <mergeCell ref="U554:U556"/>
    <mergeCell ref="V554:V556"/>
    <mergeCell ref="X554:X556"/>
    <mergeCell ref="Y554:Y556"/>
    <mergeCell ref="AC554:AC556"/>
    <mergeCell ref="AD554:AD556"/>
    <mergeCell ref="AD548:AD550"/>
    <mergeCell ref="AH548:AH550"/>
    <mergeCell ref="AI548:AI550"/>
    <mergeCell ref="AM548:AM550"/>
    <mergeCell ref="AN548:AN550"/>
    <mergeCell ref="AQ548:AQ550"/>
    <mergeCell ref="AR548:AR550"/>
    <mergeCell ref="AS548:AS550"/>
    <mergeCell ref="AT548:AT550"/>
    <mergeCell ref="AU548:AU550"/>
    <mergeCell ref="AV548:AV550"/>
    <mergeCell ref="B551:B553"/>
    <mergeCell ref="C551:C553"/>
    <mergeCell ref="D551:D553"/>
    <mergeCell ref="E551:E553"/>
    <mergeCell ref="F551:F553"/>
    <mergeCell ref="J551:J553"/>
    <mergeCell ref="K551:K553"/>
    <mergeCell ref="L551:L553"/>
    <mergeCell ref="M551:M553"/>
    <mergeCell ref="N551:N553"/>
    <mergeCell ref="O551:O553"/>
    <mergeCell ref="P551:P553"/>
    <mergeCell ref="Q551:Q553"/>
    <mergeCell ref="R551:R553"/>
    <mergeCell ref="U551:U553"/>
    <mergeCell ref="V551:V553"/>
    <mergeCell ref="X551:X553"/>
    <mergeCell ref="Y551:Y553"/>
    <mergeCell ref="AC551:AC553"/>
    <mergeCell ref="AD551:AD553"/>
    <mergeCell ref="AH551:AH553"/>
    <mergeCell ref="Y545:Y547"/>
    <mergeCell ref="AC545:AC547"/>
    <mergeCell ref="AD545:AD547"/>
    <mergeCell ref="AH545:AH547"/>
    <mergeCell ref="AI545:AI547"/>
    <mergeCell ref="AM545:AM547"/>
    <mergeCell ref="AN545:AN547"/>
    <mergeCell ref="AQ545:AQ547"/>
    <mergeCell ref="AR545:AR547"/>
    <mergeCell ref="AS545:AS547"/>
    <mergeCell ref="AT545:AT547"/>
    <mergeCell ref="AU545:AU547"/>
    <mergeCell ref="AV545:AV547"/>
    <mergeCell ref="B548:B550"/>
    <mergeCell ref="C548:C550"/>
    <mergeCell ref="D548:D550"/>
    <mergeCell ref="E548:E550"/>
    <mergeCell ref="F548:F550"/>
    <mergeCell ref="J548:J550"/>
    <mergeCell ref="K548:K550"/>
    <mergeCell ref="L548:L550"/>
    <mergeCell ref="M548:M550"/>
    <mergeCell ref="N548:N550"/>
    <mergeCell ref="O548:O550"/>
    <mergeCell ref="P548:P550"/>
    <mergeCell ref="Q548:Q550"/>
    <mergeCell ref="R548:R550"/>
    <mergeCell ref="U548:U550"/>
    <mergeCell ref="V548:V550"/>
    <mergeCell ref="X548:X550"/>
    <mergeCell ref="Y548:Y550"/>
    <mergeCell ref="AC548:AC550"/>
    <mergeCell ref="B545:B547"/>
    <mergeCell ref="C545:C547"/>
    <mergeCell ref="D545:D547"/>
    <mergeCell ref="E545:E547"/>
    <mergeCell ref="F545:F547"/>
    <mergeCell ref="J545:J547"/>
    <mergeCell ref="K545:K547"/>
    <mergeCell ref="L545:L547"/>
    <mergeCell ref="M545:M547"/>
    <mergeCell ref="N545:N547"/>
    <mergeCell ref="O545:O547"/>
    <mergeCell ref="P545:P547"/>
    <mergeCell ref="Q545:Q547"/>
    <mergeCell ref="R545:R547"/>
    <mergeCell ref="U545:U547"/>
    <mergeCell ref="V545:V547"/>
    <mergeCell ref="X545:X547"/>
    <mergeCell ref="Y542:Y544"/>
    <mergeCell ref="AC542:AC544"/>
    <mergeCell ref="AD542:AD544"/>
    <mergeCell ref="AH542:AH544"/>
    <mergeCell ref="AI542:AI544"/>
    <mergeCell ref="AM542:AM544"/>
    <mergeCell ref="AN542:AN544"/>
    <mergeCell ref="AQ542:AQ544"/>
    <mergeCell ref="AR542:AR544"/>
    <mergeCell ref="AS542:AS544"/>
    <mergeCell ref="AT542:AT544"/>
    <mergeCell ref="AU542:AU544"/>
    <mergeCell ref="AV542:AV544"/>
    <mergeCell ref="A530:A532"/>
    <mergeCell ref="A533:A535"/>
    <mergeCell ref="A536:A538"/>
    <mergeCell ref="A539:A541"/>
    <mergeCell ref="A542:A544"/>
    <mergeCell ref="B542:B544"/>
    <mergeCell ref="C542:C544"/>
    <mergeCell ref="D542:D544"/>
    <mergeCell ref="E542:E544"/>
    <mergeCell ref="F542:F544"/>
    <mergeCell ref="J542:J544"/>
    <mergeCell ref="K542:K544"/>
    <mergeCell ref="L542:L544"/>
    <mergeCell ref="M542:M544"/>
    <mergeCell ref="N542:N544"/>
    <mergeCell ref="O542:O544"/>
    <mergeCell ref="P542:P544"/>
    <mergeCell ref="Q542:Q544"/>
    <mergeCell ref="R542:R544"/>
    <mergeCell ref="U542:U544"/>
    <mergeCell ref="V542:V544"/>
    <mergeCell ref="X542:X544"/>
    <mergeCell ref="AU536:AU538"/>
    <mergeCell ref="AV536:AV538"/>
    <mergeCell ref="B539:B541"/>
    <mergeCell ref="C539:C541"/>
    <mergeCell ref="D539:D541"/>
    <mergeCell ref="E539:E541"/>
    <mergeCell ref="F539:F541"/>
    <mergeCell ref="J539:J541"/>
    <mergeCell ref="K539:K541"/>
    <mergeCell ref="L539:L541"/>
    <mergeCell ref="M539:M541"/>
    <mergeCell ref="N539:N541"/>
    <mergeCell ref="O539:O541"/>
    <mergeCell ref="P539:P541"/>
    <mergeCell ref="Q539:Q541"/>
    <mergeCell ref="R539:R541"/>
    <mergeCell ref="U539:U541"/>
    <mergeCell ref="V539:V541"/>
    <mergeCell ref="X539:X541"/>
    <mergeCell ref="Y539:Y541"/>
    <mergeCell ref="AC539:AC541"/>
    <mergeCell ref="AD539:AD541"/>
    <mergeCell ref="AH539:AH541"/>
    <mergeCell ref="AI539:AI541"/>
    <mergeCell ref="AM539:AM541"/>
    <mergeCell ref="AN539:AN541"/>
    <mergeCell ref="AQ539:AQ541"/>
    <mergeCell ref="AR539:AR541"/>
    <mergeCell ref="AS539:AS541"/>
    <mergeCell ref="AT539:AT541"/>
    <mergeCell ref="AU539:AU541"/>
    <mergeCell ref="AV539:AV541"/>
    <mergeCell ref="AS533:AS535"/>
    <mergeCell ref="AT533:AT535"/>
    <mergeCell ref="AU533:AU535"/>
    <mergeCell ref="AV533:AV535"/>
    <mergeCell ref="B536:B538"/>
    <mergeCell ref="C536:C538"/>
    <mergeCell ref="D536:D538"/>
    <mergeCell ref="E536:E538"/>
    <mergeCell ref="F536:F538"/>
    <mergeCell ref="J536:J538"/>
    <mergeCell ref="K536:K538"/>
    <mergeCell ref="L536:L538"/>
    <mergeCell ref="M536:M538"/>
    <mergeCell ref="N536:N538"/>
    <mergeCell ref="O536:O538"/>
    <mergeCell ref="P536:P538"/>
    <mergeCell ref="Q536:Q538"/>
    <mergeCell ref="R536:R538"/>
    <mergeCell ref="U536:U538"/>
    <mergeCell ref="V536:V538"/>
    <mergeCell ref="X536:X538"/>
    <mergeCell ref="Y536:Y538"/>
    <mergeCell ref="AC536:AC538"/>
    <mergeCell ref="AD536:AD538"/>
    <mergeCell ref="AH536:AH538"/>
    <mergeCell ref="AI536:AI538"/>
    <mergeCell ref="AM536:AM538"/>
    <mergeCell ref="AN536:AN538"/>
    <mergeCell ref="AQ536:AQ538"/>
    <mergeCell ref="AR536:AR538"/>
    <mergeCell ref="AS536:AS538"/>
    <mergeCell ref="AT536:AT538"/>
    <mergeCell ref="AQ530:AQ532"/>
    <mergeCell ref="AR530:AR532"/>
    <mergeCell ref="AS530:AS532"/>
    <mergeCell ref="AT530:AT532"/>
    <mergeCell ref="AU530:AU532"/>
    <mergeCell ref="AV530:AV532"/>
    <mergeCell ref="B533:B535"/>
    <mergeCell ref="C533:C535"/>
    <mergeCell ref="D533:D535"/>
    <mergeCell ref="E533:E535"/>
    <mergeCell ref="F533:F535"/>
    <mergeCell ref="J533:J535"/>
    <mergeCell ref="K533:K535"/>
    <mergeCell ref="L533:L535"/>
    <mergeCell ref="M533:M535"/>
    <mergeCell ref="N533:N535"/>
    <mergeCell ref="O533:O535"/>
    <mergeCell ref="P533:P535"/>
    <mergeCell ref="Q533:Q535"/>
    <mergeCell ref="R533:R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V527:AV529"/>
    <mergeCell ref="A509:A511"/>
    <mergeCell ref="A512:A514"/>
    <mergeCell ref="A515:A517"/>
    <mergeCell ref="A518:A520"/>
    <mergeCell ref="A521:A523"/>
    <mergeCell ref="A524:A526"/>
    <mergeCell ref="A527:A529"/>
    <mergeCell ref="B530:B532"/>
    <mergeCell ref="C530:C532"/>
    <mergeCell ref="D530:D532"/>
    <mergeCell ref="E530:E532"/>
    <mergeCell ref="F530:F532"/>
    <mergeCell ref="J530:J532"/>
    <mergeCell ref="K530:K532"/>
    <mergeCell ref="L530:L532"/>
    <mergeCell ref="M530:M532"/>
    <mergeCell ref="N530:N532"/>
    <mergeCell ref="O530:O532"/>
    <mergeCell ref="P530:P532"/>
    <mergeCell ref="Q530:Q532"/>
    <mergeCell ref="R530:R532"/>
    <mergeCell ref="U530:U532"/>
    <mergeCell ref="V530:V532"/>
    <mergeCell ref="X530:X532"/>
    <mergeCell ref="Y530:Y532"/>
    <mergeCell ref="AC530:AC532"/>
    <mergeCell ref="AD530:AD532"/>
    <mergeCell ref="AH530:AH532"/>
    <mergeCell ref="AI530:AI532"/>
    <mergeCell ref="AM530:AM532"/>
    <mergeCell ref="AN530:AN532"/>
    <mergeCell ref="AT524:AT526"/>
    <mergeCell ref="AU524:AU526"/>
    <mergeCell ref="AV524:AV526"/>
    <mergeCell ref="B527:B529"/>
    <mergeCell ref="C527:C529"/>
    <mergeCell ref="D527:D529"/>
    <mergeCell ref="E527:E529"/>
    <mergeCell ref="F527:F529"/>
    <mergeCell ref="J527:J529"/>
    <mergeCell ref="K527:K529"/>
    <mergeCell ref="L527:L529"/>
    <mergeCell ref="M527:M529"/>
    <mergeCell ref="N527:N529"/>
    <mergeCell ref="O527:O529"/>
    <mergeCell ref="P527:P529"/>
    <mergeCell ref="Q527:Q529"/>
    <mergeCell ref="R527:R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R521:AR523"/>
    <mergeCell ref="AS521:AS523"/>
    <mergeCell ref="AT521:AT523"/>
    <mergeCell ref="AU521:AU523"/>
    <mergeCell ref="AV521:AV523"/>
    <mergeCell ref="B524:B526"/>
    <mergeCell ref="C524:C526"/>
    <mergeCell ref="D524:D526"/>
    <mergeCell ref="E524:E526"/>
    <mergeCell ref="F524:F526"/>
    <mergeCell ref="J524:J526"/>
    <mergeCell ref="K524:K526"/>
    <mergeCell ref="L524:L526"/>
    <mergeCell ref="M524:M526"/>
    <mergeCell ref="N524:N526"/>
    <mergeCell ref="O524:O526"/>
    <mergeCell ref="P524:P526"/>
    <mergeCell ref="Q524:Q526"/>
    <mergeCell ref="R524:R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N518:AN520"/>
    <mergeCell ref="AQ518:AQ520"/>
    <mergeCell ref="AR518:AR520"/>
    <mergeCell ref="AS518:AS520"/>
    <mergeCell ref="AT518:AT520"/>
    <mergeCell ref="AU518:AU520"/>
    <mergeCell ref="AV518:AV520"/>
    <mergeCell ref="B521:B523"/>
    <mergeCell ref="C521:C523"/>
    <mergeCell ref="D521:D523"/>
    <mergeCell ref="E521:E523"/>
    <mergeCell ref="F521:F523"/>
    <mergeCell ref="J521:J523"/>
    <mergeCell ref="K521:K523"/>
    <mergeCell ref="L521:L523"/>
    <mergeCell ref="M521:M523"/>
    <mergeCell ref="N521:N523"/>
    <mergeCell ref="O521:O523"/>
    <mergeCell ref="P521:P523"/>
    <mergeCell ref="Q521:Q523"/>
    <mergeCell ref="R521:R523"/>
    <mergeCell ref="U521:U523"/>
    <mergeCell ref="V521:V523"/>
    <mergeCell ref="X521:X523"/>
    <mergeCell ref="Y521:Y523"/>
    <mergeCell ref="AC521:AC523"/>
    <mergeCell ref="AD521:AD523"/>
    <mergeCell ref="AH521:AH523"/>
    <mergeCell ref="AI521:AI523"/>
    <mergeCell ref="AM521:AM523"/>
    <mergeCell ref="AN521:AN523"/>
    <mergeCell ref="AQ521:AQ523"/>
    <mergeCell ref="AI515:AI517"/>
    <mergeCell ref="AM515:AM517"/>
    <mergeCell ref="AN515:AN517"/>
    <mergeCell ref="AQ515:AQ517"/>
    <mergeCell ref="AR515:AR517"/>
    <mergeCell ref="AS515:AS517"/>
    <mergeCell ref="AT515:AT517"/>
    <mergeCell ref="AU515:AU517"/>
    <mergeCell ref="AV515:AV517"/>
    <mergeCell ref="B518:B520"/>
    <mergeCell ref="C518:C520"/>
    <mergeCell ref="D518:D520"/>
    <mergeCell ref="E518:E520"/>
    <mergeCell ref="F518:F520"/>
    <mergeCell ref="J518:J520"/>
    <mergeCell ref="K518:K520"/>
    <mergeCell ref="L518:L520"/>
    <mergeCell ref="M518:M520"/>
    <mergeCell ref="N518:N520"/>
    <mergeCell ref="O518:O520"/>
    <mergeCell ref="P518:P520"/>
    <mergeCell ref="Q518:Q520"/>
    <mergeCell ref="R518:R520"/>
    <mergeCell ref="U518:U520"/>
    <mergeCell ref="V518:V520"/>
    <mergeCell ref="X518:X520"/>
    <mergeCell ref="Y518:Y520"/>
    <mergeCell ref="AC518:AC520"/>
    <mergeCell ref="AD518:AD520"/>
    <mergeCell ref="AH518:AH520"/>
    <mergeCell ref="AI518:AI520"/>
    <mergeCell ref="AM518:AM520"/>
    <mergeCell ref="AD512:AD514"/>
    <mergeCell ref="AH512:AH514"/>
    <mergeCell ref="AI512:AI514"/>
    <mergeCell ref="AM512:AM514"/>
    <mergeCell ref="AN512:AN514"/>
    <mergeCell ref="AQ512:AQ514"/>
    <mergeCell ref="AR512:AR514"/>
    <mergeCell ref="AS512:AS514"/>
    <mergeCell ref="AT512:AT514"/>
    <mergeCell ref="AU512:AU514"/>
    <mergeCell ref="AV512:AV514"/>
    <mergeCell ref="Y515:Y517"/>
    <mergeCell ref="AC515:AC517"/>
    <mergeCell ref="AD515:AD517"/>
    <mergeCell ref="AH515:AH517"/>
    <mergeCell ref="B515:B517"/>
    <mergeCell ref="C515:C517"/>
    <mergeCell ref="D515:D517"/>
    <mergeCell ref="E515:E517"/>
    <mergeCell ref="F515:F517"/>
    <mergeCell ref="J515:J517"/>
    <mergeCell ref="K515:K517"/>
    <mergeCell ref="L515:L517"/>
    <mergeCell ref="M515:M517"/>
    <mergeCell ref="N515:N517"/>
    <mergeCell ref="O515:O517"/>
    <mergeCell ref="P515:P517"/>
    <mergeCell ref="Q515:Q517"/>
    <mergeCell ref="R515:R517"/>
    <mergeCell ref="U515:U517"/>
    <mergeCell ref="V515:V517"/>
    <mergeCell ref="X515:X517"/>
    <mergeCell ref="AD509:AD511"/>
    <mergeCell ref="AH509:AH511"/>
    <mergeCell ref="AI509:AI511"/>
    <mergeCell ref="AM509:AM511"/>
    <mergeCell ref="AN509:AN511"/>
    <mergeCell ref="AQ509:AQ511"/>
    <mergeCell ref="AR509:AR511"/>
    <mergeCell ref="AS509:AS511"/>
    <mergeCell ref="AT509:AT511"/>
    <mergeCell ref="AU509:AU511"/>
    <mergeCell ref="AV509:AV511"/>
    <mergeCell ref="B512:B514"/>
    <mergeCell ref="C512:C514"/>
    <mergeCell ref="D512:D514"/>
    <mergeCell ref="E512:E514"/>
    <mergeCell ref="F512:F514"/>
    <mergeCell ref="J512:J514"/>
    <mergeCell ref="K512:K514"/>
    <mergeCell ref="L512:L514"/>
    <mergeCell ref="M512:M514"/>
    <mergeCell ref="N512:N514"/>
    <mergeCell ref="O512:O514"/>
    <mergeCell ref="P512:P514"/>
    <mergeCell ref="Q512:Q514"/>
    <mergeCell ref="R512:R514"/>
    <mergeCell ref="U512:U514"/>
    <mergeCell ref="V512:V514"/>
    <mergeCell ref="X512:X514"/>
    <mergeCell ref="Y512:Y514"/>
    <mergeCell ref="AC512:AC514"/>
    <mergeCell ref="AM506:AM508"/>
    <mergeCell ref="AN506:AN508"/>
    <mergeCell ref="AQ506:AQ508"/>
    <mergeCell ref="AR506:AR508"/>
    <mergeCell ref="AS506:AS508"/>
    <mergeCell ref="AT506:AT508"/>
    <mergeCell ref="AU506:AU508"/>
    <mergeCell ref="AV506:AV508"/>
    <mergeCell ref="A494:A496"/>
    <mergeCell ref="A497:A499"/>
    <mergeCell ref="A500:A502"/>
    <mergeCell ref="A503:A505"/>
    <mergeCell ref="A506:A508"/>
    <mergeCell ref="B509:B511"/>
    <mergeCell ref="C509:C511"/>
    <mergeCell ref="D509:D511"/>
    <mergeCell ref="E509:E511"/>
    <mergeCell ref="F509:F511"/>
    <mergeCell ref="J509:J511"/>
    <mergeCell ref="K509:K511"/>
    <mergeCell ref="L509:L511"/>
    <mergeCell ref="M509:M511"/>
    <mergeCell ref="N509:N511"/>
    <mergeCell ref="O509:O511"/>
    <mergeCell ref="P509:P511"/>
    <mergeCell ref="Q509:Q511"/>
    <mergeCell ref="R509:R511"/>
    <mergeCell ref="U509:U511"/>
    <mergeCell ref="V509:V511"/>
    <mergeCell ref="X509:X511"/>
    <mergeCell ref="Y509:Y511"/>
    <mergeCell ref="AC509:AC511"/>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B506:B508"/>
    <mergeCell ref="C506:C508"/>
    <mergeCell ref="D506:D508"/>
    <mergeCell ref="E506:E508"/>
    <mergeCell ref="F506:F508"/>
    <mergeCell ref="J506:J508"/>
    <mergeCell ref="K506:K508"/>
    <mergeCell ref="L506:L508"/>
    <mergeCell ref="M506:M508"/>
    <mergeCell ref="N506:N508"/>
    <mergeCell ref="O506:O508"/>
    <mergeCell ref="P506:P508"/>
    <mergeCell ref="Q506:Q508"/>
    <mergeCell ref="R506:R508"/>
    <mergeCell ref="U506:U508"/>
    <mergeCell ref="V506:V508"/>
    <mergeCell ref="X506:X508"/>
    <mergeCell ref="Y506:Y508"/>
    <mergeCell ref="AC506:AC508"/>
    <mergeCell ref="B503:B505"/>
    <mergeCell ref="C503:C505"/>
    <mergeCell ref="D503:D505"/>
    <mergeCell ref="E503:E505"/>
    <mergeCell ref="F503:F505"/>
    <mergeCell ref="J503:J505"/>
    <mergeCell ref="K503:K505"/>
    <mergeCell ref="L503:L505"/>
    <mergeCell ref="M503:M505"/>
    <mergeCell ref="N503:N505"/>
    <mergeCell ref="O503:O505"/>
    <mergeCell ref="P503:P505"/>
    <mergeCell ref="Q503:Q505"/>
    <mergeCell ref="R503:R505"/>
    <mergeCell ref="U503:U505"/>
    <mergeCell ref="V503:V505"/>
    <mergeCell ref="X503:X505"/>
    <mergeCell ref="AV497:AV499"/>
    <mergeCell ref="B500:B502"/>
    <mergeCell ref="C500:C502"/>
    <mergeCell ref="D500:D502"/>
    <mergeCell ref="E500:E502"/>
    <mergeCell ref="F500:F502"/>
    <mergeCell ref="J500:J502"/>
    <mergeCell ref="K500:K502"/>
    <mergeCell ref="L500:L502"/>
    <mergeCell ref="N500:N502"/>
    <mergeCell ref="O500:O502"/>
    <mergeCell ref="P500:P502"/>
    <mergeCell ref="Q500:Q502"/>
    <mergeCell ref="R500:R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AS494:AS496"/>
    <mergeCell ref="AT494:AT496"/>
    <mergeCell ref="AU494:AU496"/>
    <mergeCell ref="AV494:AV496"/>
    <mergeCell ref="B497:B499"/>
    <mergeCell ref="C497:C499"/>
    <mergeCell ref="D497:D499"/>
    <mergeCell ref="E497:E499"/>
    <mergeCell ref="F497:F499"/>
    <mergeCell ref="J497:J499"/>
    <mergeCell ref="K497:K499"/>
    <mergeCell ref="L497:L499"/>
    <mergeCell ref="N497:N499"/>
    <mergeCell ref="O497:O499"/>
    <mergeCell ref="P497:P499"/>
    <mergeCell ref="Q497:Q499"/>
    <mergeCell ref="R497:R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T491:AT493"/>
    <mergeCell ref="AU491:AU493"/>
    <mergeCell ref="AV491:AV493"/>
    <mergeCell ref="A485:A487"/>
    <mergeCell ref="A488:A490"/>
    <mergeCell ref="A491:A493"/>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R488:AR490"/>
    <mergeCell ref="AS488:AS490"/>
    <mergeCell ref="AT488:AT490"/>
    <mergeCell ref="AU488:AU490"/>
    <mergeCell ref="AV488:AV490"/>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N485:AN487"/>
    <mergeCell ref="AQ485:AQ487"/>
    <mergeCell ref="AR485:AR487"/>
    <mergeCell ref="AS485:AS487"/>
    <mergeCell ref="AT485:AT487"/>
    <mergeCell ref="AU485:AU487"/>
    <mergeCell ref="AV485:AV487"/>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2:AR484"/>
    <mergeCell ref="AS482:AS484"/>
    <mergeCell ref="AT482:AT484"/>
    <mergeCell ref="AU482:AU484"/>
    <mergeCell ref="AV482:AV484"/>
    <mergeCell ref="A470:A472"/>
    <mergeCell ref="A473:A475"/>
    <mergeCell ref="A476:A478"/>
    <mergeCell ref="A479:A481"/>
    <mergeCell ref="A482:A484"/>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N479:AN481"/>
    <mergeCell ref="AQ479:AQ481"/>
    <mergeCell ref="AR479:AR481"/>
    <mergeCell ref="AS479:AS481"/>
    <mergeCell ref="AT479:AT481"/>
    <mergeCell ref="AU479:AU481"/>
    <mergeCell ref="AV479:AV481"/>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Q470:Q472"/>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A458:A460"/>
    <mergeCell ref="A461:A463"/>
    <mergeCell ref="A464:A466"/>
    <mergeCell ref="A467:A469"/>
    <mergeCell ref="B470:B472"/>
    <mergeCell ref="C470:C472"/>
    <mergeCell ref="D470:D472"/>
    <mergeCell ref="E470:E472"/>
    <mergeCell ref="F470:F472"/>
    <mergeCell ref="J470:J472"/>
    <mergeCell ref="K470:K472"/>
    <mergeCell ref="L470:L472"/>
    <mergeCell ref="M470:M472"/>
    <mergeCell ref="N470:N472"/>
    <mergeCell ref="O470:O472"/>
    <mergeCell ref="AV470:AV472"/>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AT467:AT469"/>
    <mergeCell ref="AU467:AU469"/>
    <mergeCell ref="AV467:AV469"/>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R464:AR466"/>
    <mergeCell ref="AS464:AS466"/>
    <mergeCell ref="AT464:AT466"/>
    <mergeCell ref="AU464:AU466"/>
    <mergeCell ref="P470:P472"/>
    <mergeCell ref="AV464:AV466"/>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D467:AD469"/>
    <mergeCell ref="AH467:AH469"/>
    <mergeCell ref="AI467:AI469"/>
    <mergeCell ref="AM467:AM469"/>
    <mergeCell ref="AN467:AN469"/>
    <mergeCell ref="AQ467:AQ469"/>
    <mergeCell ref="AR467:AR469"/>
    <mergeCell ref="AS467:AS469"/>
    <mergeCell ref="AN461:AN463"/>
    <mergeCell ref="AQ461:AQ463"/>
    <mergeCell ref="AR461:AR463"/>
    <mergeCell ref="AS461:AS463"/>
    <mergeCell ref="AT461:AT463"/>
    <mergeCell ref="AU461:AU463"/>
    <mergeCell ref="AV461:AV463"/>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A449:A451"/>
    <mergeCell ref="A452:A454"/>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A455:A457"/>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D443:D445"/>
    <mergeCell ref="E443:E445"/>
    <mergeCell ref="F443:F445"/>
    <mergeCell ref="P443:P445"/>
    <mergeCell ref="Q443:Q445"/>
    <mergeCell ref="X443:X445"/>
    <mergeCell ref="Y443:Y445"/>
    <mergeCell ref="AC443:AC445"/>
    <mergeCell ref="AD443:AD445"/>
    <mergeCell ref="AH443:AH445"/>
    <mergeCell ref="AI443:AI445"/>
    <mergeCell ref="AM443:AM445"/>
    <mergeCell ref="AT443:AT445"/>
    <mergeCell ref="AU443:AU445"/>
    <mergeCell ref="AV443:AV445"/>
    <mergeCell ref="AN443:AN445"/>
    <mergeCell ref="AQ443:AQ445"/>
    <mergeCell ref="AR443:AR445"/>
    <mergeCell ref="AS443:AS445"/>
    <mergeCell ref="A440:A442"/>
    <mergeCell ref="A443:A445"/>
    <mergeCell ref="A446:A448"/>
    <mergeCell ref="Q434:Q436"/>
    <mergeCell ref="X434:X436"/>
    <mergeCell ref="Y434:Y436"/>
    <mergeCell ref="AC434:AC436"/>
    <mergeCell ref="AD434:AD436"/>
    <mergeCell ref="AH434:AH436"/>
    <mergeCell ref="AI434:AI436"/>
    <mergeCell ref="AM434:AM436"/>
    <mergeCell ref="AV434:AV436"/>
    <mergeCell ref="X437:X439"/>
    <mergeCell ref="Y437:Y439"/>
    <mergeCell ref="AC437:AC439"/>
    <mergeCell ref="AD437:AD439"/>
    <mergeCell ref="AH437:AH439"/>
    <mergeCell ref="AI437:AI439"/>
    <mergeCell ref="AM437:AM439"/>
    <mergeCell ref="D440:D442"/>
    <mergeCell ref="E440:E442"/>
    <mergeCell ref="F440:F442"/>
    <mergeCell ref="P440:P442"/>
    <mergeCell ref="Q440:Q442"/>
    <mergeCell ref="X440:X442"/>
    <mergeCell ref="Y440:Y442"/>
    <mergeCell ref="AC440:AC442"/>
    <mergeCell ref="AD440:AD442"/>
    <mergeCell ref="AH440:AH442"/>
    <mergeCell ref="AI440:AI442"/>
    <mergeCell ref="AM440:AM442"/>
    <mergeCell ref="AT440:AT442"/>
    <mergeCell ref="B446:B448"/>
    <mergeCell ref="C446:C448"/>
    <mergeCell ref="J446:J448"/>
    <mergeCell ref="K446:K448"/>
    <mergeCell ref="L446:L448"/>
    <mergeCell ref="M446:M448"/>
    <mergeCell ref="N446:N448"/>
    <mergeCell ref="O446:O448"/>
    <mergeCell ref="R446:R448"/>
    <mergeCell ref="U446:U448"/>
    <mergeCell ref="V446:V448"/>
    <mergeCell ref="AN446:AN448"/>
    <mergeCell ref="AQ446:AQ448"/>
    <mergeCell ref="AR446:AR448"/>
    <mergeCell ref="B443:B445"/>
    <mergeCell ref="C443:C445"/>
    <mergeCell ref="J443:J445"/>
    <mergeCell ref="K443:K445"/>
    <mergeCell ref="L443:L445"/>
    <mergeCell ref="M443:M445"/>
    <mergeCell ref="N443:N445"/>
    <mergeCell ref="O443:O445"/>
    <mergeCell ref="R443:R445"/>
    <mergeCell ref="U443:U445"/>
    <mergeCell ref="V443:V445"/>
    <mergeCell ref="D446:D448"/>
    <mergeCell ref="E446:E448"/>
    <mergeCell ref="F446:F448"/>
    <mergeCell ref="P446:P448"/>
    <mergeCell ref="Q446:Q448"/>
    <mergeCell ref="X446:X448"/>
    <mergeCell ref="Y446:Y448"/>
    <mergeCell ref="B440:B442"/>
    <mergeCell ref="C440:C442"/>
    <mergeCell ref="J440:J442"/>
    <mergeCell ref="K440:K442"/>
    <mergeCell ref="L440:L442"/>
    <mergeCell ref="M440:M442"/>
    <mergeCell ref="N440:N442"/>
    <mergeCell ref="O440:O442"/>
    <mergeCell ref="R440:R442"/>
    <mergeCell ref="U440:U442"/>
    <mergeCell ref="V440:V442"/>
    <mergeCell ref="AN440:AN442"/>
    <mergeCell ref="AQ440:AQ442"/>
    <mergeCell ref="AR440:AR442"/>
    <mergeCell ref="AS440:AS442"/>
    <mergeCell ref="O437:O439"/>
    <mergeCell ref="U437:U439"/>
    <mergeCell ref="V437:V439"/>
    <mergeCell ref="AN437:AN439"/>
    <mergeCell ref="AQ437:AQ439"/>
    <mergeCell ref="AR437:AR439"/>
    <mergeCell ref="P437:P439"/>
    <mergeCell ref="Q437:Q439"/>
    <mergeCell ref="BC748:BD748"/>
    <mergeCell ref="Y53:Y55"/>
    <mergeCell ref="X53:X55"/>
    <mergeCell ref="X38:X40"/>
    <mergeCell ref="X41:X43"/>
    <mergeCell ref="X44:X46"/>
    <mergeCell ref="X47:X49"/>
    <mergeCell ref="X56:X58"/>
    <mergeCell ref="V53:V55"/>
    <mergeCell ref="Y38:Y40"/>
    <mergeCell ref="Y41:Y43"/>
    <mergeCell ref="Y44:Y46"/>
    <mergeCell ref="V47:V49"/>
    <mergeCell ref="Y35:Y37"/>
    <mergeCell ref="V38:V40"/>
    <mergeCell ref="V35:V37"/>
    <mergeCell ref="AS437:AS439"/>
    <mergeCell ref="AU440:AU442"/>
    <mergeCell ref="AV440:AV442"/>
    <mergeCell ref="AC446:AC448"/>
    <mergeCell ref="AD446:AD448"/>
    <mergeCell ref="AH446:AH448"/>
    <mergeCell ref="AI446:AI448"/>
    <mergeCell ref="AM446:AM448"/>
    <mergeCell ref="AT446:AT448"/>
    <mergeCell ref="AU446:AU448"/>
    <mergeCell ref="AV446:AV448"/>
    <mergeCell ref="Y449:Y451"/>
    <mergeCell ref="AC449:AC451"/>
    <mergeCell ref="AD449:AD451"/>
    <mergeCell ref="AH449:AH451"/>
    <mergeCell ref="AI449:AI451"/>
    <mergeCell ref="AH626:AH628"/>
    <mergeCell ref="AD53:AD55"/>
    <mergeCell ref="AI626:AI628"/>
    <mergeCell ref="AD32:AD34"/>
    <mergeCell ref="AD35:AD37"/>
    <mergeCell ref="AD38:AD40"/>
    <mergeCell ref="AC47:AC49"/>
    <mergeCell ref="AC50:AC52"/>
    <mergeCell ref="CO739:CW739"/>
    <mergeCell ref="AM449:AM451"/>
    <mergeCell ref="AN449:AN451"/>
    <mergeCell ref="AU449:AU451"/>
    <mergeCell ref="AV449:AV451"/>
    <mergeCell ref="Y452:Y454"/>
    <mergeCell ref="AC452:AC454"/>
    <mergeCell ref="AN452:AN454"/>
    <mergeCell ref="AQ452:AQ454"/>
    <mergeCell ref="AR452:AR454"/>
    <mergeCell ref="AS452:AS454"/>
    <mergeCell ref="AT452:AT454"/>
    <mergeCell ref="AU452:AU454"/>
    <mergeCell ref="AV452:AV454"/>
    <mergeCell ref="Y455:Y457"/>
    <mergeCell ref="AC455:AC457"/>
    <mergeCell ref="AD455:AD457"/>
    <mergeCell ref="AH455:AH457"/>
    <mergeCell ref="AI455:AI457"/>
    <mergeCell ref="AM455:AM457"/>
    <mergeCell ref="AN455:AN457"/>
    <mergeCell ref="AQ455:AQ457"/>
    <mergeCell ref="AR455:AR457"/>
    <mergeCell ref="AS455:AS457"/>
    <mergeCell ref="AC35:AC37"/>
    <mergeCell ref="AC38:AC40"/>
    <mergeCell ref="AI44:AI46"/>
    <mergeCell ref="AD50:AD52"/>
    <mergeCell ref="AD458:AD460"/>
    <mergeCell ref="AH458:AH460"/>
    <mergeCell ref="AI458:AI460"/>
    <mergeCell ref="AM458:AM460"/>
    <mergeCell ref="AC467:AC469"/>
    <mergeCell ref="AU182:AU184"/>
    <mergeCell ref="AU431:AU433"/>
    <mergeCell ref="AV431:AV433"/>
    <mergeCell ref="U434:U436"/>
    <mergeCell ref="V434:V436"/>
    <mergeCell ref="AN434:AN436"/>
    <mergeCell ref="AQ434:AQ436"/>
    <mergeCell ref="AS434:AS436"/>
    <mergeCell ref="V455:V457"/>
    <mergeCell ref="X455:X457"/>
    <mergeCell ref="U452:U454"/>
    <mergeCell ref="V452:V454"/>
    <mergeCell ref="X452:X454"/>
    <mergeCell ref="AT455:AT457"/>
    <mergeCell ref="AU455:AU457"/>
    <mergeCell ref="AV455:AV457"/>
    <mergeCell ref="Y458:Y460"/>
    <mergeCell ref="AC458:AC460"/>
    <mergeCell ref="AU458:AU460"/>
    <mergeCell ref="AV458:AV460"/>
    <mergeCell ref="Y461:Y463"/>
    <mergeCell ref="AC461:AC463"/>
    <mergeCell ref="AM461:AM463"/>
    <mergeCell ref="AD506:AD508"/>
    <mergeCell ref="AC41:AC43"/>
    <mergeCell ref="AC44:AC46"/>
    <mergeCell ref="AD41:AD43"/>
    <mergeCell ref="AH41:AH43"/>
    <mergeCell ref="AC53:AC55"/>
    <mergeCell ref="AC56:AC58"/>
    <mergeCell ref="AC59:AC61"/>
    <mergeCell ref="AH35:AH37"/>
    <mergeCell ref="AH38:AH40"/>
    <mergeCell ref="AI47:AI49"/>
    <mergeCell ref="AI50:AI52"/>
    <mergeCell ref="AD44:AD46"/>
    <mergeCell ref="AD47:AD49"/>
    <mergeCell ref="AC431:AC433"/>
    <mergeCell ref="AD431:AD433"/>
    <mergeCell ref="AH431:AH433"/>
    <mergeCell ref="AI431:AI433"/>
    <mergeCell ref="AD461:AD463"/>
    <mergeCell ref="AH461:AH463"/>
    <mergeCell ref="AI461:AI463"/>
    <mergeCell ref="AH506:AH508"/>
    <mergeCell ref="AI506:AI508"/>
    <mergeCell ref="AH95:AH97"/>
    <mergeCell ref="AC101:AC103"/>
    <mergeCell ref="AD101:AD103"/>
    <mergeCell ref="AH101:AH103"/>
    <mergeCell ref="AI110:AI112"/>
    <mergeCell ref="AH143:AH145"/>
    <mergeCell ref="AH146:AH148"/>
    <mergeCell ref="AI146:AI148"/>
    <mergeCell ref="AH179:AH181"/>
    <mergeCell ref="AS446:AS448"/>
    <mergeCell ref="AQ449:AQ451"/>
    <mergeCell ref="AR449:AR451"/>
    <mergeCell ref="AS449:AS451"/>
    <mergeCell ref="AT449:AT451"/>
    <mergeCell ref="AV35:AV37"/>
    <mergeCell ref="AU35:AU37"/>
    <mergeCell ref="AC17:AC19"/>
    <mergeCell ref="AM20:AM22"/>
    <mergeCell ref="AM23:AM25"/>
    <mergeCell ref="AM26:AM28"/>
    <mergeCell ref="AM623:AM625"/>
    <mergeCell ref="AM38:AM40"/>
    <mergeCell ref="AM41:AM43"/>
    <mergeCell ref="AM59:AM61"/>
    <mergeCell ref="AC26:AC28"/>
    <mergeCell ref="AC29:AC31"/>
    <mergeCell ref="AC32:AC34"/>
    <mergeCell ref="AI26:AI28"/>
    <mergeCell ref="AI29:AI31"/>
    <mergeCell ref="AI32:AI34"/>
    <mergeCell ref="AI35:AI37"/>
    <mergeCell ref="AI38:AI40"/>
    <mergeCell ref="AD452:AD454"/>
    <mergeCell ref="AH452:AH454"/>
    <mergeCell ref="AI452:AI454"/>
    <mergeCell ref="AM452:AM454"/>
    <mergeCell ref="AD479:AD481"/>
    <mergeCell ref="AH479:AH481"/>
    <mergeCell ref="AI479:AI481"/>
    <mergeCell ref="AM479:AM481"/>
    <mergeCell ref="AM485:AM487"/>
    <mergeCell ref="AT56:AT58"/>
    <mergeCell ref="AT59:AT61"/>
    <mergeCell ref="AT182:AT184"/>
    <mergeCell ref="AM53:AM55"/>
    <mergeCell ref="AM56:AM58"/>
    <mergeCell ref="AI56:AI58"/>
    <mergeCell ref="AI59:AI61"/>
    <mergeCell ref="AS53:AS55"/>
    <mergeCell ref="AS56:AS58"/>
    <mergeCell ref="AS59:AS61"/>
    <mergeCell ref="AS623:AS625"/>
    <mergeCell ref="AQ53:AQ55"/>
    <mergeCell ref="AR53:AR55"/>
    <mergeCell ref="AS35:AS37"/>
    <mergeCell ref="AT35:AT37"/>
    <mergeCell ref="AS26:AS28"/>
    <mergeCell ref="AT26:AT28"/>
    <mergeCell ref="AM35:AM37"/>
    <mergeCell ref="AT50:AT52"/>
    <mergeCell ref="AT44:AT46"/>
    <mergeCell ref="AT47:AT49"/>
    <mergeCell ref="AN431:AN433"/>
    <mergeCell ref="AS41:AS43"/>
    <mergeCell ref="AS47:AS49"/>
    <mergeCell ref="AS50:AS52"/>
    <mergeCell ref="AS44:AS46"/>
    <mergeCell ref="AS38:AS40"/>
    <mergeCell ref="AN458:AN460"/>
    <mergeCell ref="AQ458:AQ460"/>
    <mergeCell ref="AR458:AR460"/>
    <mergeCell ref="AS458:AS460"/>
    <mergeCell ref="AT458:AT460"/>
    <mergeCell ref="AH17:AH19"/>
    <mergeCell ref="AT53:AT55"/>
    <mergeCell ref="AH50:AH52"/>
    <mergeCell ref="AH26:AH28"/>
    <mergeCell ref="AU50:AU52"/>
    <mergeCell ref="AV50:AV52"/>
    <mergeCell ref="AU53:AU55"/>
    <mergeCell ref="AV53:AV55"/>
    <mergeCell ref="AR32:AR34"/>
    <mergeCell ref="AH23:AH25"/>
    <mergeCell ref="AH29:AH31"/>
    <mergeCell ref="AQ26:AQ28"/>
    <mergeCell ref="AR26:AR28"/>
    <mergeCell ref="AQ29:AQ31"/>
    <mergeCell ref="AR29:AR31"/>
    <mergeCell ref="AQ32:AQ34"/>
    <mergeCell ref="AM44:AM46"/>
    <mergeCell ref="AH53:AH55"/>
    <mergeCell ref="AH44:AH46"/>
    <mergeCell ref="AI41:AI43"/>
    <mergeCell ref="AR38:AR40"/>
    <mergeCell ref="AQ47:AQ49"/>
    <mergeCell ref="AM29:AM31"/>
    <mergeCell ref="AR47:AR49"/>
    <mergeCell ref="AM32:AM34"/>
    <mergeCell ref="AR41:AR43"/>
    <mergeCell ref="AQ44:AQ46"/>
    <mergeCell ref="U53:U55"/>
    <mergeCell ref="Q23:Q25"/>
    <mergeCell ref="Q26:Q28"/>
    <mergeCell ref="Q29:Q31"/>
    <mergeCell ref="X26:X28"/>
    <mergeCell ref="Q44:Q46"/>
    <mergeCell ref="X23:X25"/>
    <mergeCell ref="AS23:AS25"/>
    <mergeCell ref="AT23:AT25"/>
    <mergeCell ref="AU26:AU28"/>
    <mergeCell ref="AV26:AV28"/>
    <mergeCell ref="AU29:AU31"/>
    <mergeCell ref="AS29:AS31"/>
    <mergeCell ref="AD29:AD31"/>
    <mergeCell ref="AT29:AT31"/>
    <mergeCell ref="AS32:AS34"/>
    <mergeCell ref="AT32:AT34"/>
    <mergeCell ref="AV32:AV34"/>
    <mergeCell ref="AV29:AV31"/>
    <mergeCell ref="AU32:AU34"/>
    <mergeCell ref="AV23:AV25"/>
    <mergeCell ref="AC23:AC25"/>
    <mergeCell ref="AI53:AI55"/>
    <mergeCell ref="AT41:AT43"/>
    <mergeCell ref="AU47:AU49"/>
    <mergeCell ref="AV47:AV49"/>
    <mergeCell ref="AV41:AV43"/>
    <mergeCell ref="AV38:AV40"/>
    <mergeCell ref="AU44:AU46"/>
    <mergeCell ref="AV44:AV46"/>
    <mergeCell ref="AR44:AR46"/>
    <mergeCell ref="AQ38:AQ40"/>
    <mergeCell ref="Q17:Q19"/>
    <mergeCell ref="U17:U19"/>
    <mergeCell ref="L29:L31"/>
    <mergeCell ref="M26:M28"/>
    <mergeCell ref="O32:O34"/>
    <mergeCell ref="P32:P34"/>
    <mergeCell ref="Q32:Q34"/>
    <mergeCell ref="O23:O25"/>
    <mergeCell ref="P23:P25"/>
    <mergeCell ref="V26:V28"/>
    <mergeCell ref="O29:O31"/>
    <mergeCell ref="V17:V19"/>
    <mergeCell ref="V20:V22"/>
    <mergeCell ref="X20:X22"/>
    <mergeCell ref="Q53:Q55"/>
    <mergeCell ref="P50:P52"/>
    <mergeCell ref="Q50:Q52"/>
    <mergeCell ref="O50:O52"/>
    <mergeCell ref="R23:R25"/>
    <mergeCell ref="R26:R28"/>
    <mergeCell ref="R29:R31"/>
    <mergeCell ref="R32:R34"/>
    <mergeCell ref="R35:R37"/>
    <mergeCell ref="R38:R40"/>
    <mergeCell ref="V29:V31"/>
    <mergeCell ref="V32:V34"/>
    <mergeCell ref="X35:X37"/>
    <mergeCell ref="U23:U25"/>
    <mergeCell ref="U26:U28"/>
    <mergeCell ref="U29:U31"/>
    <mergeCell ref="U32:U34"/>
    <mergeCell ref="V23:V25"/>
    <mergeCell ref="Y20:Y22"/>
    <mergeCell ref="Y23:Y25"/>
    <mergeCell ref="N41:N43"/>
    <mergeCell ref="N44:N46"/>
    <mergeCell ref="N47:N49"/>
    <mergeCell ref="N23:N25"/>
    <mergeCell ref="N29:N31"/>
    <mergeCell ref="N26:N28"/>
    <mergeCell ref="L26:L28"/>
    <mergeCell ref="O47:O49"/>
    <mergeCell ref="P47:P49"/>
    <mergeCell ref="O38:O40"/>
    <mergeCell ref="P38:P40"/>
    <mergeCell ref="U50:U52"/>
    <mergeCell ref="Q41:Q43"/>
    <mergeCell ref="Q47:Q49"/>
    <mergeCell ref="Q38:Q40"/>
    <mergeCell ref="Y32:Y34"/>
    <mergeCell ref="Y47:Y49"/>
    <mergeCell ref="Y50:Y52"/>
    <mergeCell ref="U38:U40"/>
    <mergeCell ref="U41:U43"/>
    <mergeCell ref="U44:U46"/>
    <mergeCell ref="U47:U49"/>
    <mergeCell ref="U35:U37"/>
    <mergeCell ref="M32:M34"/>
    <mergeCell ref="X29:X31"/>
    <mergeCell ref="X32:X34"/>
    <mergeCell ref="R47:R49"/>
    <mergeCell ref="D50:D52"/>
    <mergeCell ref="E50:E52"/>
    <mergeCell ref="J32:J34"/>
    <mergeCell ref="J41:J43"/>
    <mergeCell ref="K26:K28"/>
    <mergeCell ref="A11:A13"/>
    <mergeCell ref="J44:J46"/>
    <mergeCell ref="K44:K46"/>
    <mergeCell ref="J47:J49"/>
    <mergeCell ref="K47:K49"/>
    <mergeCell ref="F32:F34"/>
    <mergeCell ref="F35:F37"/>
    <mergeCell ref="F38:F40"/>
    <mergeCell ref="A14:A16"/>
    <mergeCell ref="A17:A19"/>
    <mergeCell ref="J29:J31"/>
    <mergeCell ref="K14:K16"/>
    <mergeCell ref="A35:A37"/>
    <mergeCell ref="D35:D37"/>
    <mergeCell ref="E35:E37"/>
    <mergeCell ref="F20:F22"/>
    <mergeCell ref="F23:F25"/>
    <mergeCell ref="F26:F28"/>
    <mergeCell ref="A26:A28"/>
    <mergeCell ref="D26:D28"/>
    <mergeCell ref="K35:K37"/>
    <mergeCell ref="A29:A31"/>
    <mergeCell ref="D29:D31"/>
    <mergeCell ref="E29:E31"/>
    <mergeCell ref="A32:A34"/>
    <mergeCell ref="D32:D34"/>
    <mergeCell ref="E32:E34"/>
    <mergeCell ref="B32:B34"/>
    <mergeCell ref="B35:B37"/>
    <mergeCell ref="B23:B25"/>
    <mergeCell ref="B26:B28"/>
    <mergeCell ref="K29:K31"/>
    <mergeCell ref="A23:A25"/>
    <mergeCell ref="D23:D25"/>
    <mergeCell ref="E23:E25"/>
    <mergeCell ref="A20:A22"/>
    <mergeCell ref="B29:B31"/>
    <mergeCell ref="E26:E28"/>
    <mergeCell ref="A185:A187"/>
    <mergeCell ref="D185:D187"/>
    <mergeCell ref="E185:E187"/>
    <mergeCell ref="D38:D40"/>
    <mergeCell ref="E38:E40"/>
    <mergeCell ref="A41:A43"/>
    <mergeCell ref="D41:D43"/>
    <mergeCell ref="E41:E43"/>
    <mergeCell ref="A44:A46"/>
    <mergeCell ref="D44:D46"/>
    <mergeCell ref="E44:E46"/>
    <mergeCell ref="A47:A49"/>
    <mergeCell ref="D47:D49"/>
    <mergeCell ref="E47:E49"/>
    <mergeCell ref="E59:E61"/>
    <mergeCell ref="B185:B187"/>
    <mergeCell ref="B41:B43"/>
    <mergeCell ref="B44:B46"/>
    <mergeCell ref="A50:A52"/>
    <mergeCell ref="E53:E55"/>
    <mergeCell ref="A38:A40"/>
    <mergeCell ref="B47:B49"/>
    <mergeCell ref="A182:A184"/>
    <mergeCell ref="D182:D184"/>
    <mergeCell ref="E182:E184"/>
    <mergeCell ref="A56:A58"/>
    <mergeCell ref="D56:D58"/>
    <mergeCell ref="E56:E58"/>
    <mergeCell ref="A59:A61"/>
    <mergeCell ref="D59:D61"/>
    <mergeCell ref="D53:D55"/>
    <mergeCell ref="B65:B67"/>
    <mergeCell ref="C65:C67"/>
    <mergeCell ref="L41:L43"/>
    <mergeCell ref="B56:B58"/>
    <mergeCell ref="B59:B61"/>
    <mergeCell ref="J53:J55"/>
    <mergeCell ref="K53:K55"/>
    <mergeCell ref="A53:A55"/>
    <mergeCell ref="J56:J58"/>
    <mergeCell ref="K56:K58"/>
    <mergeCell ref="L56:L58"/>
    <mergeCell ref="J59:J61"/>
    <mergeCell ref="K59:K61"/>
    <mergeCell ref="L59:L61"/>
    <mergeCell ref="L44:L46"/>
    <mergeCell ref="L47:L49"/>
    <mergeCell ref="J50:J52"/>
    <mergeCell ref="K50:K52"/>
    <mergeCell ref="L50:L52"/>
    <mergeCell ref="B50:B52"/>
    <mergeCell ref="B53:B55"/>
    <mergeCell ref="F44:F46"/>
    <mergeCell ref="F50:F52"/>
    <mergeCell ref="F53:F55"/>
    <mergeCell ref="F56:F58"/>
    <mergeCell ref="F59:F61"/>
    <mergeCell ref="N35:N37"/>
    <mergeCell ref="L32:L34"/>
    <mergeCell ref="O26:O28"/>
    <mergeCell ref="P26:P28"/>
    <mergeCell ref="P29:P31"/>
    <mergeCell ref="J35:J37"/>
    <mergeCell ref="B182:B184"/>
    <mergeCell ref="B38:B40"/>
    <mergeCell ref="O41:O43"/>
    <mergeCell ref="P41:P43"/>
    <mergeCell ref="O44:O46"/>
    <mergeCell ref="P44:P46"/>
    <mergeCell ref="P182:P184"/>
    <mergeCell ref="F182:F184"/>
    <mergeCell ref="N59:N61"/>
    <mergeCell ref="N38:N40"/>
    <mergeCell ref="M59:M61"/>
    <mergeCell ref="M44:M46"/>
    <mergeCell ref="M47:M49"/>
    <mergeCell ref="J38:J40"/>
    <mergeCell ref="K38:K40"/>
    <mergeCell ref="L38:L40"/>
    <mergeCell ref="M50:M52"/>
    <mergeCell ref="L53:L55"/>
    <mergeCell ref="M53:M55"/>
    <mergeCell ref="J26:J28"/>
    <mergeCell ref="F41:F43"/>
    <mergeCell ref="F29:F31"/>
    <mergeCell ref="Y626:Y628"/>
    <mergeCell ref="V56:V58"/>
    <mergeCell ref="Y56:Y58"/>
    <mergeCell ref="R50:R52"/>
    <mergeCell ref="AM50:AM52"/>
    <mergeCell ref="P53:P55"/>
    <mergeCell ref="K41:K43"/>
    <mergeCell ref="V41:V43"/>
    <mergeCell ref="V44:V46"/>
    <mergeCell ref="AH47:AH49"/>
    <mergeCell ref="J11:J13"/>
    <mergeCell ref="K11:K13"/>
    <mergeCell ref="L11:L13"/>
    <mergeCell ref="M11:M13"/>
    <mergeCell ref="N11:N13"/>
    <mergeCell ref="O35:O37"/>
    <mergeCell ref="P35:P37"/>
    <mergeCell ref="Q35:Q37"/>
    <mergeCell ref="N32:N34"/>
    <mergeCell ref="M29:M31"/>
    <mergeCell ref="J17:J19"/>
    <mergeCell ref="K17:K19"/>
    <mergeCell ref="L17:L19"/>
    <mergeCell ref="J14:J16"/>
    <mergeCell ref="L20:L22"/>
    <mergeCell ref="L35:L37"/>
    <mergeCell ref="M38:M40"/>
    <mergeCell ref="M41:M43"/>
    <mergeCell ref="X17:X19"/>
    <mergeCell ref="R41:R43"/>
    <mergeCell ref="R44:R46"/>
    <mergeCell ref="Y17:Y19"/>
    <mergeCell ref="R17:R19"/>
    <mergeCell ref="M17:M19"/>
    <mergeCell ref="N17:N19"/>
    <mergeCell ref="O17:O19"/>
    <mergeCell ref="AM47:AM49"/>
    <mergeCell ref="AQ50:AQ52"/>
    <mergeCell ref="AR50:AR52"/>
    <mergeCell ref="N50:N52"/>
    <mergeCell ref="R59:R61"/>
    <mergeCell ref="O626:O628"/>
    <mergeCell ref="P185:P187"/>
    <mergeCell ref="Q626:Q628"/>
    <mergeCell ref="O59:O61"/>
    <mergeCell ref="P59:P61"/>
    <mergeCell ref="Q59:Q61"/>
    <mergeCell ref="O53:O55"/>
    <mergeCell ref="R53:R55"/>
    <mergeCell ref="U56:U58"/>
    <mergeCell ref="U59:U61"/>
    <mergeCell ref="V50:V52"/>
    <mergeCell ref="N53:N55"/>
    <mergeCell ref="O56:O58"/>
    <mergeCell ref="P56:P58"/>
    <mergeCell ref="Q56:Q58"/>
    <mergeCell ref="N62:N64"/>
    <mergeCell ref="X50:X52"/>
    <mergeCell ref="V59:V61"/>
    <mergeCell ref="V626:V628"/>
    <mergeCell ref="AH59:AH61"/>
    <mergeCell ref="AN626:AN628"/>
    <mergeCell ref="AN59:AN61"/>
    <mergeCell ref="AD56:AD58"/>
    <mergeCell ref="CF6:CJ6"/>
    <mergeCell ref="BC6:CA6"/>
    <mergeCell ref="AD11:AD13"/>
    <mergeCell ref="AI11:AI13"/>
    <mergeCell ref="AU14:AU16"/>
    <mergeCell ref="AV14:AV16"/>
    <mergeCell ref="P14:P16"/>
    <mergeCell ref="Q14:Q16"/>
    <mergeCell ref="R14:R16"/>
    <mergeCell ref="U14:U16"/>
    <mergeCell ref="AS14:AS16"/>
    <mergeCell ref="AT14:AT16"/>
    <mergeCell ref="AC11:AC13"/>
    <mergeCell ref="AC14:AC16"/>
    <mergeCell ref="V11:V13"/>
    <mergeCell ref="V14:V16"/>
    <mergeCell ref="AH11:AH13"/>
    <mergeCell ref="AH14:AH16"/>
    <mergeCell ref="Y11:Y13"/>
    <mergeCell ref="X11:X13"/>
    <mergeCell ref="X14:X16"/>
    <mergeCell ref="CB6:CE6"/>
    <mergeCell ref="AU8:AV9"/>
    <mergeCell ref="AW8:BA9"/>
    <mergeCell ref="AV11:AV13"/>
    <mergeCell ref="A7:BA7"/>
    <mergeCell ref="E6:G6"/>
    <mergeCell ref="O11:O13"/>
    <mergeCell ref="M14:M16"/>
    <mergeCell ref="Y14:Y16"/>
    <mergeCell ref="N14:N16"/>
    <mergeCell ref="O14:O16"/>
    <mergeCell ref="L2:AS2"/>
    <mergeCell ref="L3:AS4"/>
    <mergeCell ref="AT11:AT13"/>
    <mergeCell ref="L14:L16"/>
    <mergeCell ref="P11:P13"/>
    <mergeCell ref="Q11:Q13"/>
    <mergeCell ref="R11:R13"/>
    <mergeCell ref="U11:U13"/>
    <mergeCell ref="AS11:AS13"/>
    <mergeCell ref="AI14:AI16"/>
    <mergeCell ref="AN11:AN13"/>
    <mergeCell ref="AQ11:AQ13"/>
    <mergeCell ref="AD14:AD16"/>
    <mergeCell ref="AM11:AM13"/>
    <mergeCell ref="AR11:AR13"/>
    <mergeCell ref="AQ14:AQ16"/>
    <mergeCell ref="AR14:AR16"/>
    <mergeCell ref="K6:L6"/>
    <mergeCell ref="A5:BA5"/>
    <mergeCell ref="F11:F13"/>
    <mergeCell ref="F14:F16"/>
    <mergeCell ref="A6:D6"/>
    <mergeCell ref="S9:W9"/>
    <mergeCell ref="AA9:AP9"/>
    <mergeCell ref="S8:AR8"/>
    <mergeCell ref="AT8:AT9"/>
    <mergeCell ref="N8:P9"/>
    <mergeCell ref="G8:M9"/>
    <mergeCell ref="R8:R10"/>
    <mergeCell ref="D17:D19"/>
    <mergeCell ref="D20:D22"/>
    <mergeCell ref="B11:B13"/>
    <mergeCell ref="B14:B16"/>
    <mergeCell ref="C11:C13"/>
    <mergeCell ref="AU11:AU13"/>
    <mergeCell ref="AR17:AR19"/>
    <mergeCell ref="AQ20:AQ22"/>
    <mergeCell ref="AR20:AR22"/>
    <mergeCell ref="AQ23:AQ25"/>
    <mergeCell ref="AC20:AC22"/>
    <mergeCell ref="AR23:AR25"/>
    <mergeCell ref="J20:J22"/>
    <mergeCell ref="K20:K22"/>
    <mergeCell ref="B17:B19"/>
    <mergeCell ref="B20:B22"/>
    <mergeCell ref="D11:D13"/>
    <mergeCell ref="E14:E16"/>
    <mergeCell ref="D14:D16"/>
    <mergeCell ref="E11:E13"/>
    <mergeCell ref="E17:E19"/>
    <mergeCell ref="E20:E22"/>
    <mergeCell ref="AM14:AM16"/>
    <mergeCell ref="AM17:AM19"/>
    <mergeCell ref="P17:P19"/>
    <mergeCell ref="F17:F19"/>
    <mergeCell ref="AI17:AI19"/>
    <mergeCell ref="AT17:AT19"/>
    <mergeCell ref="AS17:AS19"/>
    <mergeCell ref="AQ17:AQ19"/>
    <mergeCell ref="AU17:AU19"/>
    <mergeCell ref="AT20:AT22"/>
    <mergeCell ref="AM626:AM628"/>
    <mergeCell ref="AD623:AD724"/>
    <mergeCell ref="AC623:AC724"/>
    <mergeCell ref="Y623:Y625"/>
    <mergeCell ref="V623:V625"/>
    <mergeCell ref="O623:O625"/>
    <mergeCell ref="Q623:Q625"/>
    <mergeCell ref="U623:U625"/>
    <mergeCell ref="U626:U628"/>
    <mergeCell ref="X623:X724"/>
    <mergeCell ref="M20:M22"/>
    <mergeCell ref="AU20:AU22"/>
    <mergeCell ref="J23:J25"/>
    <mergeCell ref="K23:K25"/>
    <mergeCell ref="L23:L25"/>
    <mergeCell ref="M23:M25"/>
    <mergeCell ref="AI20:AI22"/>
    <mergeCell ref="AI23:AI25"/>
    <mergeCell ref="AS20:AS22"/>
    <mergeCell ref="AD20:AD22"/>
    <mergeCell ref="AD23:AD25"/>
    <mergeCell ref="AD26:AD28"/>
    <mergeCell ref="N20:N22"/>
    <mergeCell ref="O20:O22"/>
    <mergeCell ref="P20:P22"/>
    <mergeCell ref="Q20:Q22"/>
    <mergeCell ref="R20:R22"/>
    <mergeCell ref="U20:U22"/>
    <mergeCell ref="AU23:AU25"/>
    <mergeCell ref="AU38:AU40"/>
    <mergeCell ref="AU41:AU43"/>
    <mergeCell ref="AT38:AT40"/>
    <mergeCell ref="AV182:AV184"/>
    <mergeCell ref="AR56:AR58"/>
    <mergeCell ref="AQ59:AQ61"/>
    <mergeCell ref="AR59:AR61"/>
    <mergeCell ref="AR182:AR184"/>
    <mergeCell ref="AR185:AR187"/>
    <mergeCell ref="AU56:AU58"/>
    <mergeCell ref="AV56:AV58"/>
    <mergeCell ref="AU59:AU61"/>
    <mergeCell ref="AV59:AV61"/>
    <mergeCell ref="AS626:AS628"/>
    <mergeCell ref="AU62:AU64"/>
    <mergeCell ref="AV62:AV64"/>
    <mergeCell ref="AH623:AH625"/>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I623:AI625"/>
    <mergeCell ref="AN623:AN625"/>
    <mergeCell ref="AT62:AT64"/>
    <mergeCell ref="K32:K34"/>
    <mergeCell ref="F47:F49"/>
    <mergeCell ref="AV17:AV19"/>
    <mergeCell ref="M35:M37"/>
    <mergeCell ref="AV20:AV22"/>
    <mergeCell ref="AD17:AD19"/>
    <mergeCell ref="AH20:AH22"/>
    <mergeCell ref="AH32:AH34"/>
    <mergeCell ref="Y26:Y28"/>
    <mergeCell ref="Y29:Y31"/>
    <mergeCell ref="CZ739:DD739"/>
    <mergeCell ref="C14:C1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182:C184"/>
    <mergeCell ref="C185:C187"/>
    <mergeCell ref="AQ35:AQ37"/>
    <mergeCell ref="AR35:AR37"/>
    <mergeCell ref="AQ41:AQ43"/>
    <mergeCell ref="BJ739:CB739"/>
    <mergeCell ref="CD739:CM739"/>
    <mergeCell ref="AT185:AT187"/>
    <mergeCell ref="AQ56:AQ58"/>
    <mergeCell ref="AV185:AV187"/>
    <mergeCell ref="AQ623:AQ724"/>
    <mergeCell ref="AW739:AY739"/>
    <mergeCell ref="AU185:AU187"/>
    <mergeCell ref="O62:O64"/>
    <mergeCell ref="P62:P64"/>
    <mergeCell ref="Q62:Q64"/>
    <mergeCell ref="R62:R64"/>
    <mergeCell ref="U62:U64"/>
    <mergeCell ref="V62:V64"/>
    <mergeCell ref="X62:X64"/>
    <mergeCell ref="Y62:Y64"/>
    <mergeCell ref="AC62:AC64"/>
    <mergeCell ref="AD62:AD64"/>
    <mergeCell ref="AH62:AH64"/>
    <mergeCell ref="AI62:AI64"/>
    <mergeCell ref="AM62:AM64"/>
    <mergeCell ref="AN62:AN64"/>
    <mergeCell ref="AQ62:AQ64"/>
    <mergeCell ref="AR62:AR64"/>
    <mergeCell ref="AS62:AS64"/>
    <mergeCell ref="AH68:AH70"/>
    <mergeCell ref="AC65:AC67"/>
    <mergeCell ref="AD65:AD67"/>
    <mergeCell ref="AH65:AH67"/>
    <mergeCell ref="AI65:AI67"/>
    <mergeCell ref="AM65:AM67"/>
    <mergeCell ref="AN65:AN67"/>
    <mergeCell ref="M56:M58"/>
    <mergeCell ref="AD59:AD61"/>
    <mergeCell ref="AH56:AH58"/>
    <mergeCell ref="B62:B64"/>
    <mergeCell ref="C62:C64"/>
    <mergeCell ref="D62:D64"/>
    <mergeCell ref="E62:E64"/>
    <mergeCell ref="F62:F64"/>
    <mergeCell ref="J62:J64"/>
    <mergeCell ref="K62:K64"/>
    <mergeCell ref="L62:L64"/>
    <mergeCell ref="M62:M64"/>
    <mergeCell ref="Y59:Y61"/>
    <mergeCell ref="X59:X61"/>
    <mergeCell ref="R56:R58"/>
    <mergeCell ref="N56:N58"/>
    <mergeCell ref="D65:D67"/>
    <mergeCell ref="E65:E67"/>
    <mergeCell ref="F65:F67"/>
    <mergeCell ref="J65:J67"/>
    <mergeCell ref="K65:K67"/>
    <mergeCell ref="L65:L67"/>
    <mergeCell ref="M65:M67"/>
    <mergeCell ref="U65:U67"/>
    <mergeCell ref="V65:V67"/>
    <mergeCell ref="X65:X67"/>
    <mergeCell ref="Y65:Y67"/>
    <mergeCell ref="AV68:AV70"/>
    <mergeCell ref="AT65:AT67"/>
    <mergeCell ref="AU65:AU67"/>
    <mergeCell ref="AV65:AV67"/>
    <mergeCell ref="B68:B70"/>
    <mergeCell ref="C68:C70"/>
    <mergeCell ref="D68:D70"/>
    <mergeCell ref="E68:E70"/>
    <mergeCell ref="F68:F70"/>
    <mergeCell ref="J68:J70"/>
    <mergeCell ref="K68:K70"/>
    <mergeCell ref="L68:L70"/>
    <mergeCell ref="M68:M70"/>
    <mergeCell ref="N68:N70"/>
    <mergeCell ref="O68:O70"/>
    <mergeCell ref="P68:P70"/>
    <mergeCell ref="Q68:Q70"/>
    <mergeCell ref="R68:R70"/>
    <mergeCell ref="U68:U70"/>
    <mergeCell ref="V68:V70"/>
    <mergeCell ref="X68:X70"/>
    <mergeCell ref="Y68:Y70"/>
    <mergeCell ref="AC68:AC70"/>
    <mergeCell ref="AD68:AD70"/>
    <mergeCell ref="AQ65:AQ67"/>
    <mergeCell ref="AR65:AR67"/>
    <mergeCell ref="AS65:AS67"/>
    <mergeCell ref="N65:N67"/>
    <mergeCell ref="O65:O67"/>
    <mergeCell ref="P65:P67"/>
    <mergeCell ref="Q65:Q67"/>
    <mergeCell ref="R65:R67"/>
    <mergeCell ref="AQ71:AQ73"/>
    <mergeCell ref="AR71:AR73"/>
    <mergeCell ref="AS71:AS73"/>
    <mergeCell ref="N71:N73"/>
    <mergeCell ref="O71:O73"/>
    <mergeCell ref="P71:P73"/>
    <mergeCell ref="Q71:Q73"/>
    <mergeCell ref="R71:R73"/>
    <mergeCell ref="U71:U73"/>
    <mergeCell ref="V71:V73"/>
    <mergeCell ref="X71:X73"/>
    <mergeCell ref="Y71:Y73"/>
    <mergeCell ref="AC71:AC73"/>
    <mergeCell ref="AD71:AD73"/>
    <mergeCell ref="AH71:AH73"/>
    <mergeCell ref="AT68:AT70"/>
    <mergeCell ref="AN71:AN73"/>
    <mergeCell ref="AI68:AI70"/>
    <mergeCell ref="AM68:AM70"/>
    <mergeCell ref="AN68:AN70"/>
    <mergeCell ref="AQ68:AQ70"/>
    <mergeCell ref="AR68:AR70"/>
    <mergeCell ref="AS68:AS70"/>
    <mergeCell ref="AU68:AU70"/>
    <mergeCell ref="AR74:AR76"/>
    <mergeCell ref="AS74:AS76"/>
    <mergeCell ref="AT74:AT76"/>
    <mergeCell ref="AU74:AU76"/>
    <mergeCell ref="AV74:AV76"/>
    <mergeCell ref="AT71:AT73"/>
    <mergeCell ref="AU71:AU73"/>
    <mergeCell ref="AV71:AV73"/>
    <mergeCell ref="B74:B76"/>
    <mergeCell ref="C74:C76"/>
    <mergeCell ref="D74:D76"/>
    <mergeCell ref="E74:E76"/>
    <mergeCell ref="F74:F76"/>
    <mergeCell ref="J74:J76"/>
    <mergeCell ref="K74:K76"/>
    <mergeCell ref="L74:L76"/>
    <mergeCell ref="M74:M76"/>
    <mergeCell ref="N74:N76"/>
    <mergeCell ref="O74:O76"/>
    <mergeCell ref="P74:P76"/>
    <mergeCell ref="Q74:Q76"/>
    <mergeCell ref="R74:R76"/>
    <mergeCell ref="U74:U76"/>
    <mergeCell ref="V74:V76"/>
    <mergeCell ref="X74:X76"/>
    <mergeCell ref="Y74:Y76"/>
    <mergeCell ref="AC74:AC76"/>
    <mergeCell ref="AD74:AD76"/>
    <mergeCell ref="AH74:AH76"/>
    <mergeCell ref="AI71:AI73"/>
    <mergeCell ref="AM71:AM73"/>
    <mergeCell ref="A80:A82"/>
    <mergeCell ref="B80:B82"/>
    <mergeCell ref="C80:C82"/>
    <mergeCell ref="D80:D82"/>
    <mergeCell ref="E80:E82"/>
    <mergeCell ref="F80:F82"/>
    <mergeCell ref="J80:J82"/>
    <mergeCell ref="K80:K82"/>
    <mergeCell ref="L80:L82"/>
    <mergeCell ref="U77:U79"/>
    <mergeCell ref="V77:V79"/>
    <mergeCell ref="X77:X79"/>
    <mergeCell ref="Y77:Y79"/>
    <mergeCell ref="B77:B79"/>
    <mergeCell ref="C77:C79"/>
    <mergeCell ref="D77:D79"/>
    <mergeCell ref="E77:E79"/>
    <mergeCell ref="F77:F79"/>
    <mergeCell ref="J77:J79"/>
    <mergeCell ref="K77:K79"/>
    <mergeCell ref="L77:L79"/>
    <mergeCell ref="M77:M79"/>
    <mergeCell ref="O77:O79"/>
    <mergeCell ref="P77:P79"/>
    <mergeCell ref="Q77:Q79"/>
    <mergeCell ref="R77:R79"/>
    <mergeCell ref="AT77:AT79"/>
    <mergeCell ref="AU77:AU79"/>
    <mergeCell ref="AV77:AV79"/>
    <mergeCell ref="A62:A64"/>
    <mergeCell ref="A65:A67"/>
    <mergeCell ref="A68:A70"/>
    <mergeCell ref="A71:A73"/>
    <mergeCell ref="A74:A76"/>
    <mergeCell ref="A77:A79"/>
    <mergeCell ref="AC77:AC79"/>
    <mergeCell ref="AD77:AD79"/>
    <mergeCell ref="AH77:AH79"/>
    <mergeCell ref="AI77:AI79"/>
    <mergeCell ref="AM77:AM79"/>
    <mergeCell ref="AN77:AN79"/>
    <mergeCell ref="AQ77:AQ79"/>
    <mergeCell ref="AR77:AR79"/>
    <mergeCell ref="AS77:AS79"/>
    <mergeCell ref="N77:N79"/>
    <mergeCell ref="B71:B73"/>
    <mergeCell ref="C71:C73"/>
    <mergeCell ref="D71:D73"/>
    <mergeCell ref="E71:E73"/>
    <mergeCell ref="F71:F73"/>
    <mergeCell ref="J71:J73"/>
    <mergeCell ref="AI74:AI76"/>
    <mergeCell ref="AM74:AM76"/>
    <mergeCell ref="AN74:AN76"/>
    <mergeCell ref="AQ74:AQ76"/>
    <mergeCell ref="K71:K73"/>
    <mergeCell ref="L71:L73"/>
    <mergeCell ref="M71:M73"/>
    <mergeCell ref="XEN80:XEN82"/>
    <mergeCell ref="XEO80:XEO82"/>
    <mergeCell ref="XEP80:XEP82"/>
    <mergeCell ref="XET80:XET82"/>
    <mergeCell ref="XEU80:XEU82"/>
    <mergeCell ref="XEV80:XEV82"/>
    <mergeCell ref="XEW80:XEW82"/>
    <mergeCell ref="M80:M82"/>
    <mergeCell ref="N80:N82"/>
    <mergeCell ref="O80:O82"/>
    <mergeCell ref="P80:P82"/>
    <mergeCell ref="AC80:AC82"/>
    <mergeCell ref="XEK80:XEK82"/>
    <mergeCell ref="Q80:Q82"/>
    <mergeCell ref="R80:R82"/>
    <mergeCell ref="U80:U82"/>
    <mergeCell ref="V80:V82"/>
    <mergeCell ref="X80:X82"/>
    <mergeCell ref="Y80:Y82"/>
    <mergeCell ref="AD80:AD82"/>
    <mergeCell ref="AH80:AH82"/>
    <mergeCell ref="AI80:AI82"/>
    <mergeCell ref="AM80:AM82"/>
    <mergeCell ref="AN80:AN82"/>
    <mergeCell ref="AQ80:AQ82"/>
    <mergeCell ref="AR80:AR82"/>
    <mergeCell ref="AS80:AS82"/>
    <mergeCell ref="AT80:AT82"/>
    <mergeCell ref="AU80:AU82"/>
    <mergeCell ref="AV80:AV82"/>
    <mergeCell ref="XEO83:XEO85"/>
    <mergeCell ref="XEP83:XEP85"/>
    <mergeCell ref="XET83:XET85"/>
    <mergeCell ref="XEU83:XEU85"/>
    <mergeCell ref="XEV83:XEV85"/>
    <mergeCell ref="XEW83:XEW85"/>
    <mergeCell ref="XEX83:XEX85"/>
    <mergeCell ref="XEY83:XEY85"/>
    <mergeCell ref="XEZ83:XEZ85"/>
    <mergeCell ref="XEX80:XEX82"/>
    <mergeCell ref="XEY80:XEY82"/>
    <mergeCell ref="XEZ80:XEZ82"/>
    <mergeCell ref="A83:A85"/>
    <mergeCell ref="B83:B85"/>
    <mergeCell ref="C83:C85"/>
    <mergeCell ref="D83:D85"/>
    <mergeCell ref="E83:E85"/>
    <mergeCell ref="F83:F85"/>
    <mergeCell ref="J83:J85"/>
    <mergeCell ref="K83:K85"/>
    <mergeCell ref="L83:L85"/>
    <mergeCell ref="M83:M85"/>
    <mergeCell ref="N83:N85"/>
    <mergeCell ref="O83:O85"/>
    <mergeCell ref="P83:P85"/>
    <mergeCell ref="AC83:AC85"/>
    <mergeCell ref="XEK83:XEK85"/>
    <mergeCell ref="XEL83:XEL85"/>
    <mergeCell ref="XEM83:XEM85"/>
    <mergeCell ref="XEN83:XEN85"/>
    <mergeCell ref="XEL80:XEL82"/>
    <mergeCell ref="XEM80:XEM82"/>
    <mergeCell ref="Q83:Q85"/>
    <mergeCell ref="R83:R85"/>
    <mergeCell ref="U83:U85"/>
    <mergeCell ref="V83:V85"/>
    <mergeCell ref="X83:X85"/>
    <mergeCell ref="Y83:Y85"/>
    <mergeCell ref="AD83:AD85"/>
    <mergeCell ref="AH83:AH85"/>
    <mergeCell ref="AI83:AI85"/>
    <mergeCell ref="AM83:AM85"/>
    <mergeCell ref="AN83:AN85"/>
    <mergeCell ref="AQ83:AQ85"/>
    <mergeCell ref="AR83:AR85"/>
    <mergeCell ref="AS83:AS85"/>
    <mergeCell ref="AT83:AT85"/>
    <mergeCell ref="AU83:AU85"/>
    <mergeCell ref="AV83:AV85"/>
    <mergeCell ref="AR86:AR88"/>
    <mergeCell ref="AS86:AS88"/>
    <mergeCell ref="N86:N88"/>
    <mergeCell ref="O86:O88"/>
    <mergeCell ref="P86:P88"/>
    <mergeCell ref="Q86:Q88"/>
    <mergeCell ref="R86:R88"/>
    <mergeCell ref="U86:U88"/>
    <mergeCell ref="V86:V88"/>
    <mergeCell ref="X86:X88"/>
    <mergeCell ref="Y86:Y88"/>
    <mergeCell ref="B86:B88"/>
    <mergeCell ref="C86:C88"/>
    <mergeCell ref="D86:D88"/>
    <mergeCell ref="E86:E88"/>
    <mergeCell ref="F86:F88"/>
    <mergeCell ref="J86:J88"/>
    <mergeCell ref="K86:K88"/>
    <mergeCell ref="L86:L88"/>
    <mergeCell ref="M86:M88"/>
    <mergeCell ref="AV89:AV91"/>
    <mergeCell ref="AT86:AT88"/>
    <mergeCell ref="AU86:AU88"/>
    <mergeCell ref="AV86:AV88"/>
    <mergeCell ref="B89:B91"/>
    <mergeCell ref="C89:C91"/>
    <mergeCell ref="D89:D91"/>
    <mergeCell ref="E89:E91"/>
    <mergeCell ref="F89:F91"/>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C86:AC88"/>
    <mergeCell ref="AD86:AD88"/>
    <mergeCell ref="AH86:AH88"/>
    <mergeCell ref="AI86:AI88"/>
    <mergeCell ref="AM86:AM88"/>
    <mergeCell ref="AN86:AN88"/>
    <mergeCell ref="AQ86:AQ88"/>
    <mergeCell ref="K92:K94"/>
    <mergeCell ref="L92:L94"/>
    <mergeCell ref="M92:M94"/>
    <mergeCell ref="AI89:AI91"/>
    <mergeCell ref="AM89:AM91"/>
    <mergeCell ref="AN89:AN91"/>
    <mergeCell ref="AQ89:AQ91"/>
    <mergeCell ref="AR89:AR91"/>
    <mergeCell ref="AS89:AS91"/>
    <mergeCell ref="AT89:AT91"/>
    <mergeCell ref="AU89:AU91"/>
    <mergeCell ref="AN92:AN94"/>
    <mergeCell ref="AQ92:AQ94"/>
    <mergeCell ref="AR92:AR94"/>
    <mergeCell ref="AS92:AS94"/>
    <mergeCell ref="N92:N94"/>
    <mergeCell ref="O92:O94"/>
    <mergeCell ref="P92:P94"/>
    <mergeCell ref="Q92:Q94"/>
    <mergeCell ref="R92:R94"/>
    <mergeCell ref="U92:U94"/>
    <mergeCell ref="V92:V94"/>
    <mergeCell ref="X92:X94"/>
    <mergeCell ref="Y92:Y94"/>
    <mergeCell ref="AC92:AC94"/>
    <mergeCell ref="AD92:AD94"/>
    <mergeCell ref="AH92:AH94"/>
    <mergeCell ref="AI92:AI94"/>
    <mergeCell ref="AM92:AM94"/>
    <mergeCell ref="AT95:AT97"/>
    <mergeCell ref="AU95:AU97"/>
    <mergeCell ref="AV95:AV97"/>
    <mergeCell ref="AT92:AT94"/>
    <mergeCell ref="AU92:AU94"/>
    <mergeCell ref="AV92:AV94"/>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B92:B94"/>
    <mergeCell ref="C92:C94"/>
    <mergeCell ref="D92:D94"/>
    <mergeCell ref="E92:E94"/>
    <mergeCell ref="F92:F94"/>
    <mergeCell ref="J92:J94"/>
    <mergeCell ref="AQ98:AQ100"/>
    <mergeCell ref="AR98:AR100"/>
    <mergeCell ref="AS98:AS100"/>
    <mergeCell ref="N98:N100"/>
    <mergeCell ref="O98:O100"/>
    <mergeCell ref="P98:P100"/>
    <mergeCell ref="Q98:Q100"/>
    <mergeCell ref="R98:R100"/>
    <mergeCell ref="U98:U100"/>
    <mergeCell ref="V98:V100"/>
    <mergeCell ref="X98:X100"/>
    <mergeCell ref="Y98:Y100"/>
    <mergeCell ref="AI95:AI97"/>
    <mergeCell ref="AM95:AM97"/>
    <mergeCell ref="AN95:AN97"/>
    <mergeCell ref="AQ95:AQ97"/>
    <mergeCell ref="AR95:AR97"/>
    <mergeCell ref="AS95:AS97"/>
    <mergeCell ref="AC98:AC100"/>
    <mergeCell ref="AD98:AD100"/>
    <mergeCell ref="AH98:AH100"/>
    <mergeCell ref="AI98:AI100"/>
    <mergeCell ref="AM98:AM100"/>
    <mergeCell ref="AN98:AN100"/>
    <mergeCell ref="B98:B100"/>
    <mergeCell ref="C98:C100"/>
    <mergeCell ref="D98:D100"/>
    <mergeCell ref="E98:E100"/>
    <mergeCell ref="F98:F100"/>
    <mergeCell ref="J98:J100"/>
    <mergeCell ref="K98:K100"/>
    <mergeCell ref="L98:L100"/>
    <mergeCell ref="M98:M100"/>
    <mergeCell ref="AU101:AU103"/>
    <mergeCell ref="AV101:AV103"/>
    <mergeCell ref="AT98:AT100"/>
    <mergeCell ref="AU98:AU100"/>
    <mergeCell ref="AV98:AV100"/>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XEZ104:XEZ106"/>
    <mergeCell ref="P104:P106"/>
    <mergeCell ref="AC104:AC106"/>
    <mergeCell ref="XEK104:XEK106"/>
    <mergeCell ref="XEL104:XEL106"/>
    <mergeCell ref="XEM104:XEM106"/>
    <mergeCell ref="XEN104:XEN106"/>
    <mergeCell ref="D104:D106"/>
    <mergeCell ref="E104:E106"/>
    <mergeCell ref="F104:F106"/>
    <mergeCell ref="J104:J106"/>
    <mergeCell ref="K104:K106"/>
    <mergeCell ref="L104:L106"/>
    <mergeCell ref="M104:M106"/>
    <mergeCell ref="N104:N106"/>
    <mergeCell ref="O104:O106"/>
    <mergeCell ref="XEO104:XEO106"/>
    <mergeCell ref="XEP104:XEP106"/>
    <mergeCell ref="XET104:XET106"/>
    <mergeCell ref="XEU104:XEU106"/>
    <mergeCell ref="XEV104:XEV106"/>
    <mergeCell ref="XEW104:XEW106"/>
    <mergeCell ref="XEX104:XEX106"/>
    <mergeCell ref="XEY104:XEY106"/>
    <mergeCell ref="A86:A88"/>
    <mergeCell ref="A89:A91"/>
    <mergeCell ref="A92:A94"/>
    <mergeCell ref="A95:A97"/>
    <mergeCell ref="A98:A100"/>
    <mergeCell ref="A101:A103"/>
    <mergeCell ref="A104:A106"/>
    <mergeCell ref="B104:B106"/>
    <mergeCell ref="C104:C106"/>
    <mergeCell ref="AI101:AI103"/>
    <mergeCell ref="AM101:AM103"/>
    <mergeCell ref="AN101:AN103"/>
    <mergeCell ref="AQ101:AQ103"/>
    <mergeCell ref="AR101:AR103"/>
    <mergeCell ref="AS101:AS103"/>
    <mergeCell ref="AT101:AT103"/>
    <mergeCell ref="A107:A109"/>
    <mergeCell ref="B107:B109"/>
    <mergeCell ref="C107:C109"/>
    <mergeCell ref="D107:D109"/>
    <mergeCell ref="E107:E109"/>
    <mergeCell ref="F107:F109"/>
    <mergeCell ref="J107:J109"/>
    <mergeCell ref="K107:K109"/>
    <mergeCell ref="L107:L109"/>
    <mergeCell ref="AC107:AC109"/>
    <mergeCell ref="AD107:AD109"/>
    <mergeCell ref="AH107:AH109"/>
    <mergeCell ref="AI107:AI109"/>
    <mergeCell ref="AM107:AM109"/>
    <mergeCell ref="AN107:AN109"/>
    <mergeCell ref="AQ107:AQ109"/>
    <mergeCell ref="M107:M109"/>
    <mergeCell ref="N107:N109"/>
    <mergeCell ref="O107:O109"/>
    <mergeCell ref="XDQ107:XDQ109"/>
    <mergeCell ref="XDR107:XDR109"/>
    <mergeCell ref="XDF110:XDF112"/>
    <mergeCell ref="XEK107:XEK109"/>
    <mergeCell ref="XEL107:XEL109"/>
    <mergeCell ref="XEM107:XEM109"/>
    <mergeCell ref="XEN107:XEN109"/>
    <mergeCell ref="XEO107:XEO109"/>
    <mergeCell ref="XEP107:XEP109"/>
    <mergeCell ref="XET107:XET109"/>
    <mergeCell ref="XEU107:XEU109"/>
    <mergeCell ref="XDS107:XDS109"/>
    <mergeCell ref="XDT107:XDT109"/>
    <mergeCell ref="P107:P109"/>
    <mergeCell ref="U107:U109"/>
    <mergeCell ref="V107:V109"/>
    <mergeCell ref="X107:X109"/>
    <mergeCell ref="Y107:Y109"/>
    <mergeCell ref="AR107:AR109"/>
    <mergeCell ref="AT107:AT109"/>
    <mergeCell ref="AU107:AU109"/>
    <mergeCell ref="AV107:AV109"/>
    <mergeCell ref="XDG110:XDG112"/>
    <mergeCell ref="XDH110:XDH112"/>
    <mergeCell ref="XDI110:XDI112"/>
    <mergeCell ref="XDJ110:XDJ112"/>
    <mergeCell ref="XDK110:XDK112"/>
    <mergeCell ref="XDL110:XDL112"/>
    <mergeCell ref="XDQ110:XDQ112"/>
    <mergeCell ref="XDR110:XDR112"/>
    <mergeCell ref="XDS110:XDS112"/>
    <mergeCell ref="XEW107:XEW109"/>
    <mergeCell ref="XEX107:XEX109"/>
    <mergeCell ref="XEY107:XEY109"/>
    <mergeCell ref="XEA110:XEA112"/>
    <mergeCell ref="XEB110:XEB112"/>
    <mergeCell ref="XEC110:XEC112"/>
    <mergeCell ref="XED110:XED112"/>
    <mergeCell ref="XEE110:XEE112"/>
    <mergeCell ref="AU110:AU112"/>
    <mergeCell ref="AV110:AV112"/>
    <mergeCell ref="XEV107:XEV109"/>
    <mergeCell ref="XDU107:XDU109"/>
    <mergeCell ref="XDV107:XDV109"/>
    <mergeCell ref="XDZ107:XDZ109"/>
    <mergeCell ref="XEA107:XEA109"/>
    <mergeCell ref="XEB107:XEB109"/>
    <mergeCell ref="XEC107:XEC109"/>
    <mergeCell ref="XED107:XED109"/>
    <mergeCell ref="XEE107:XEE109"/>
    <mergeCell ref="XEF107:XEF109"/>
    <mergeCell ref="XFC107:XFC109"/>
    <mergeCell ref="XFD107:XFD109"/>
    <mergeCell ref="A110:A112"/>
    <mergeCell ref="B110:B112"/>
    <mergeCell ref="C110:C112"/>
    <mergeCell ref="D110:D112"/>
    <mergeCell ref="E110:E112"/>
    <mergeCell ref="F110:F112"/>
    <mergeCell ref="J110:J112"/>
    <mergeCell ref="K110:K112"/>
    <mergeCell ref="L110:L112"/>
    <mergeCell ref="M110:M112"/>
    <mergeCell ref="N110:N112"/>
    <mergeCell ref="Q110:Q112"/>
    <mergeCell ref="XCW110:XCW112"/>
    <mergeCell ref="XCX110:XCX112"/>
    <mergeCell ref="XCY110:XCY112"/>
    <mergeCell ref="XCZ110:XCZ112"/>
    <mergeCell ref="XDA110:XDA112"/>
    <mergeCell ref="XDB110:XDB112"/>
    <mergeCell ref="XEJ110:XEJ112"/>
    <mergeCell ref="XEK110:XEK112"/>
    <mergeCell ref="XEL110:XEL112"/>
    <mergeCell ref="XEM110:XEM112"/>
    <mergeCell ref="XEN110:XEN112"/>
    <mergeCell ref="XEO110:XEO112"/>
    <mergeCell ref="XEP110:XEP112"/>
    <mergeCell ref="XET110:XET112"/>
    <mergeCell ref="XDT110:XDT112"/>
    <mergeCell ref="XDU110:XDU112"/>
    <mergeCell ref="XDV110:XDV112"/>
    <mergeCell ref="XDZ110:XDZ112"/>
    <mergeCell ref="AM110:AM112"/>
    <mergeCell ref="AN110:AN112"/>
    <mergeCell ref="AQ110:AQ112"/>
    <mergeCell ref="AR110:AR112"/>
    <mergeCell ref="AS110:AS112"/>
    <mergeCell ref="AT110:AT112"/>
    <mergeCell ref="XEU110:XEU112"/>
    <mergeCell ref="XEV110:XEV112"/>
    <mergeCell ref="XEW110:XEW112"/>
    <mergeCell ref="XEX110:XEX112"/>
    <mergeCell ref="XFA110:XFA112"/>
    <mergeCell ref="Q104:Q106"/>
    <mergeCell ref="R104:R106"/>
    <mergeCell ref="U104:U106"/>
    <mergeCell ref="V104:V106"/>
    <mergeCell ref="X104:X106"/>
    <mergeCell ref="Y104:Y106"/>
    <mergeCell ref="AD104:AD106"/>
    <mergeCell ref="AH104:AH106"/>
    <mergeCell ref="AI104:AI106"/>
    <mergeCell ref="AM104:AM106"/>
    <mergeCell ref="AN104:AN106"/>
    <mergeCell ref="AQ104:AQ106"/>
    <mergeCell ref="AR104:AR106"/>
    <mergeCell ref="AS104:AS106"/>
    <mergeCell ref="AT104:AT106"/>
    <mergeCell ref="AU104:AU106"/>
    <mergeCell ref="AV104:AV106"/>
    <mergeCell ref="Q107:Q109"/>
    <mergeCell ref="R107:R109"/>
    <mergeCell ref="XEI110:XEI112"/>
    <mergeCell ref="AS107:AS109"/>
    <mergeCell ref="X116:X118"/>
    <mergeCell ref="Y116:Y118"/>
    <mergeCell ref="AR113:AR115"/>
    <mergeCell ref="AS113:AS115"/>
    <mergeCell ref="N113:N115"/>
    <mergeCell ref="O113:O115"/>
    <mergeCell ref="P113:P115"/>
    <mergeCell ref="Q113:Q115"/>
    <mergeCell ref="R113:R115"/>
    <mergeCell ref="U113:U115"/>
    <mergeCell ref="V113:V115"/>
    <mergeCell ref="X113:X115"/>
    <mergeCell ref="Y113:Y115"/>
    <mergeCell ref="B113:B115"/>
    <mergeCell ref="C113:C115"/>
    <mergeCell ref="D113:D115"/>
    <mergeCell ref="E113:E115"/>
    <mergeCell ref="F113:F115"/>
    <mergeCell ref="J113:J115"/>
    <mergeCell ref="K113:K115"/>
    <mergeCell ref="L113:L115"/>
    <mergeCell ref="M113:M115"/>
    <mergeCell ref="AC113:AC115"/>
    <mergeCell ref="AD113:AD115"/>
    <mergeCell ref="AH113:AH115"/>
    <mergeCell ref="AI113:AI115"/>
    <mergeCell ref="AM113:AM115"/>
    <mergeCell ref="AN113:AN115"/>
    <mergeCell ref="AQ113:AQ115"/>
    <mergeCell ref="AI116:AI118"/>
    <mergeCell ref="AM116:AM118"/>
    <mergeCell ref="AN116:AN118"/>
    <mergeCell ref="X119:X121"/>
    <mergeCell ref="Y119:Y121"/>
    <mergeCell ref="O110:O112"/>
    <mergeCell ref="P110:P112"/>
    <mergeCell ref="R110:R112"/>
    <mergeCell ref="U110:U112"/>
    <mergeCell ref="V110:V112"/>
    <mergeCell ref="X110:X112"/>
    <mergeCell ref="Y110:Y112"/>
    <mergeCell ref="AC110:AC112"/>
    <mergeCell ref="AD110:AD112"/>
    <mergeCell ref="AH110:AH112"/>
    <mergeCell ref="AV116:AV118"/>
    <mergeCell ref="AT113:AT115"/>
    <mergeCell ref="AU113:AU115"/>
    <mergeCell ref="AV113:AV115"/>
    <mergeCell ref="B116:B118"/>
    <mergeCell ref="C116:C118"/>
    <mergeCell ref="D116:D118"/>
    <mergeCell ref="E116:E118"/>
    <mergeCell ref="F116:F118"/>
    <mergeCell ref="J116:J118"/>
    <mergeCell ref="K116:K118"/>
    <mergeCell ref="L116:L118"/>
    <mergeCell ref="M116:M118"/>
    <mergeCell ref="N116:N118"/>
    <mergeCell ref="O116:O118"/>
    <mergeCell ref="P116:P118"/>
    <mergeCell ref="Q116:Q118"/>
    <mergeCell ref="R116:R118"/>
    <mergeCell ref="U116:U118"/>
    <mergeCell ref="V116:V118"/>
    <mergeCell ref="AQ116:AQ118"/>
    <mergeCell ref="AR116:AR118"/>
    <mergeCell ref="AS116:AS118"/>
    <mergeCell ref="AT116:AT118"/>
    <mergeCell ref="AU116:AU118"/>
    <mergeCell ref="AC119:AC121"/>
    <mergeCell ref="AD119:AD121"/>
    <mergeCell ref="AH119:AH121"/>
    <mergeCell ref="AI119:AI121"/>
    <mergeCell ref="AM119:AM121"/>
    <mergeCell ref="AN119:AN121"/>
    <mergeCell ref="AQ119:AQ121"/>
    <mergeCell ref="AR119:AR121"/>
    <mergeCell ref="AS119:AS121"/>
    <mergeCell ref="AC116:AC118"/>
    <mergeCell ref="AD116:AD118"/>
    <mergeCell ref="AH116:AH118"/>
    <mergeCell ref="Y125:Y127"/>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B119:B121"/>
    <mergeCell ref="C119:C121"/>
    <mergeCell ref="D119:D121"/>
    <mergeCell ref="E119:E121"/>
    <mergeCell ref="F119:F121"/>
    <mergeCell ref="J119:J121"/>
    <mergeCell ref="K119:K121"/>
    <mergeCell ref="L119:L121"/>
    <mergeCell ref="AM122:AM124"/>
    <mergeCell ref="AN122:AN124"/>
    <mergeCell ref="AQ122:AQ124"/>
    <mergeCell ref="AR122:AR124"/>
    <mergeCell ref="AS122:AS124"/>
    <mergeCell ref="AT122:AT124"/>
    <mergeCell ref="AU122:AU124"/>
    <mergeCell ref="AV122:AV124"/>
    <mergeCell ref="AT119:AT121"/>
    <mergeCell ref="AU119:AU121"/>
    <mergeCell ref="AV119:AV121"/>
    <mergeCell ref="Y122:Y124"/>
    <mergeCell ref="AI122:AI124"/>
    <mergeCell ref="AC122:AC124"/>
    <mergeCell ref="AD122:AD124"/>
    <mergeCell ref="AH122:AH124"/>
    <mergeCell ref="M119:M121"/>
    <mergeCell ref="N119:N121"/>
    <mergeCell ref="O119:O121"/>
    <mergeCell ref="P119:P121"/>
    <mergeCell ref="Q119:Q121"/>
    <mergeCell ref="R119:R121"/>
    <mergeCell ref="U119:U121"/>
    <mergeCell ref="V119:V121"/>
    <mergeCell ref="F131:F133"/>
    <mergeCell ref="J131:J133"/>
    <mergeCell ref="K131:K133"/>
    <mergeCell ref="L131:L133"/>
    <mergeCell ref="M131:M133"/>
    <mergeCell ref="AI128:AI130"/>
    <mergeCell ref="AM128:AM130"/>
    <mergeCell ref="AN128:AN130"/>
    <mergeCell ref="AQ128:AQ130"/>
    <mergeCell ref="AR128:AR130"/>
    <mergeCell ref="AS128:AS130"/>
    <mergeCell ref="AT128:AT130"/>
    <mergeCell ref="AU128:AU130"/>
    <mergeCell ref="N125:N127"/>
    <mergeCell ref="O125:O127"/>
    <mergeCell ref="AT131:AT133"/>
    <mergeCell ref="AU131:AU133"/>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F125:F127"/>
    <mergeCell ref="J125:J127"/>
    <mergeCell ref="AU125:AU127"/>
    <mergeCell ref="AV125:AV127"/>
    <mergeCell ref="Y128:Y130"/>
    <mergeCell ref="AC128:AC130"/>
    <mergeCell ref="AD128:AD130"/>
    <mergeCell ref="AH128:AH130"/>
    <mergeCell ref="AC125:AC127"/>
    <mergeCell ref="AD125:AD127"/>
    <mergeCell ref="AH125:AH127"/>
    <mergeCell ref="AI125:AI127"/>
    <mergeCell ref="AM125:AM127"/>
    <mergeCell ref="AN125:AN127"/>
    <mergeCell ref="AQ125:AQ127"/>
    <mergeCell ref="AR125:AR127"/>
    <mergeCell ref="AS125:AS127"/>
    <mergeCell ref="B125:B127"/>
    <mergeCell ref="C125:C127"/>
    <mergeCell ref="D125:D127"/>
    <mergeCell ref="E125:E127"/>
    <mergeCell ref="B128:B130"/>
    <mergeCell ref="C128:C130"/>
    <mergeCell ref="D128:D130"/>
    <mergeCell ref="E128:E130"/>
    <mergeCell ref="K125:K127"/>
    <mergeCell ref="L125:L127"/>
    <mergeCell ref="M125:M127"/>
    <mergeCell ref="P125:P127"/>
    <mergeCell ref="Q125:Q127"/>
    <mergeCell ref="R125:R127"/>
    <mergeCell ref="U125:U127"/>
    <mergeCell ref="V125:V127"/>
    <mergeCell ref="X125:X127"/>
    <mergeCell ref="AV131:AV133"/>
    <mergeCell ref="A113:A115"/>
    <mergeCell ref="A116:A118"/>
    <mergeCell ref="A119:A121"/>
    <mergeCell ref="A122:A124"/>
    <mergeCell ref="A125:A127"/>
    <mergeCell ref="A128:A130"/>
    <mergeCell ref="A131:A133"/>
    <mergeCell ref="AC131:AC133"/>
    <mergeCell ref="AD131:AD133"/>
    <mergeCell ref="AH131:AH133"/>
    <mergeCell ref="AI131:AI133"/>
    <mergeCell ref="AM131:AM133"/>
    <mergeCell ref="AN131:AN133"/>
    <mergeCell ref="AQ131:AQ133"/>
    <mergeCell ref="AR131:AR133"/>
    <mergeCell ref="AS131:AS133"/>
    <mergeCell ref="N131:N133"/>
    <mergeCell ref="O131:O133"/>
    <mergeCell ref="P131:P133"/>
    <mergeCell ref="Q131:Q133"/>
    <mergeCell ref="R131:R133"/>
    <mergeCell ref="U131:U133"/>
    <mergeCell ref="V131:V133"/>
    <mergeCell ref="X131:X133"/>
    <mergeCell ref="Y131:Y133"/>
    <mergeCell ref="B131:B133"/>
    <mergeCell ref="C131:C133"/>
    <mergeCell ref="D131:D133"/>
    <mergeCell ref="E131:E133"/>
    <mergeCell ref="AV128:AV130"/>
    <mergeCell ref="AT125:AT127"/>
    <mergeCell ref="AR134:AR136"/>
    <mergeCell ref="AS134:AS136"/>
    <mergeCell ref="N134:N136"/>
    <mergeCell ref="O134:O136"/>
    <mergeCell ref="P134:P136"/>
    <mergeCell ref="Q134:Q136"/>
    <mergeCell ref="R134:R136"/>
    <mergeCell ref="U134:U136"/>
    <mergeCell ref="V134:V136"/>
    <mergeCell ref="X134:X136"/>
    <mergeCell ref="Y134:Y136"/>
    <mergeCell ref="B134:B136"/>
    <mergeCell ref="C134:C136"/>
    <mergeCell ref="D134:D136"/>
    <mergeCell ref="E134:E136"/>
    <mergeCell ref="F134:F136"/>
    <mergeCell ref="J134:J136"/>
    <mergeCell ref="K134:K136"/>
    <mergeCell ref="L134:L136"/>
    <mergeCell ref="M134:M136"/>
    <mergeCell ref="AV137:AV139"/>
    <mergeCell ref="AT134:AT136"/>
    <mergeCell ref="AU134:AU136"/>
    <mergeCell ref="AV134:AV136"/>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C134:AC136"/>
    <mergeCell ref="AD134:AD136"/>
    <mergeCell ref="AH134:AH136"/>
    <mergeCell ref="AI134:AI136"/>
    <mergeCell ref="AM134:AM136"/>
    <mergeCell ref="AN134:AN136"/>
    <mergeCell ref="AQ134:AQ136"/>
    <mergeCell ref="K140:K142"/>
    <mergeCell ref="L140:L142"/>
    <mergeCell ref="M140:M142"/>
    <mergeCell ref="AI137:AI139"/>
    <mergeCell ref="AM137:AM139"/>
    <mergeCell ref="AN137:AN139"/>
    <mergeCell ref="AQ137:AQ139"/>
    <mergeCell ref="AR137:AR139"/>
    <mergeCell ref="AS137:AS139"/>
    <mergeCell ref="AT137:AT139"/>
    <mergeCell ref="AU137:AU139"/>
    <mergeCell ref="AN140:AN142"/>
    <mergeCell ref="AQ140:AQ142"/>
    <mergeCell ref="AR140:AR142"/>
    <mergeCell ref="AS140:AS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T143:AT145"/>
    <mergeCell ref="AU143:AU145"/>
    <mergeCell ref="AV143:AV145"/>
    <mergeCell ref="AT140:AT142"/>
    <mergeCell ref="AU140:AU142"/>
    <mergeCell ref="AV140:AV142"/>
    <mergeCell ref="B143:B145"/>
    <mergeCell ref="C143:C145"/>
    <mergeCell ref="D143:D145"/>
    <mergeCell ref="E143:E145"/>
    <mergeCell ref="F143:F145"/>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B140:B142"/>
    <mergeCell ref="C140:C142"/>
    <mergeCell ref="D140:D142"/>
    <mergeCell ref="E140:E142"/>
    <mergeCell ref="F140:F142"/>
    <mergeCell ref="J140:J142"/>
    <mergeCell ref="AM146:AM148"/>
    <mergeCell ref="AN146:AN148"/>
    <mergeCell ref="AQ146:AQ148"/>
    <mergeCell ref="AR146:AR148"/>
    <mergeCell ref="AS146:AS148"/>
    <mergeCell ref="N146:N148"/>
    <mergeCell ref="O146:O148"/>
    <mergeCell ref="P146:P148"/>
    <mergeCell ref="Q146:Q148"/>
    <mergeCell ref="R146:R148"/>
    <mergeCell ref="U146:U148"/>
    <mergeCell ref="V146:V148"/>
    <mergeCell ref="X146:X148"/>
    <mergeCell ref="Y146:Y148"/>
    <mergeCell ref="AI143:AI145"/>
    <mergeCell ref="AM143:AM145"/>
    <mergeCell ref="AN143:AN145"/>
    <mergeCell ref="AQ143:AQ145"/>
    <mergeCell ref="AR143:AR145"/>
    <mergeCell ref="AS143:AS145"/>
    <mergeCell ref="AQ149:AQ151"/>
    <mergeCell ref="AR149:AR151"/>
    <mergeCell ref="AS149:AS151"/>
    <mergeCell ref="AT149:AT151"/>
    <mergeCell ref="AU149:AU151"/>
    <mergeCell ref="AV149:AV151"/>
    <mergeCell ref="AT146:AT148"/>
    <mergeCell ref="AU146:AU148"/>
    <mergeCell ref="AV146:AV148"/>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C146:AC148"/>
    <mergeCell ref="AD146:AD148"/>
    <mergeCell ref="B155:B157"/>
    <mergeCell ref="C155:C157"/>
    <mergeCell ref="D155:D157"/>
    <mergeCell ref="E155:E157"/>
    <mergeCell ref="F155:F157"/>
    <mergeCell ref="J155:J157"/>
    <mergeCell ref="K155:K157"/>
    <mergeCell ref="L155:L157"/>
    <mergeCell ref="M155:M157"/>
    <mergeCell ref="AN155:AN157"/>
    <mergeCell ref="R152:R154"/>
    <mergeCell ref="U152:U154"/>
    <mergeCell ref="V152:V154"/>
    <mergeCell ref="X152:X154"/>
    <mergeCell ref="Y152:Y154"/>
    <mergeCell ref="B152:B154"/>
    <mergeCell ref="C152:C154"/>
    <mergeCell ref="D152:D154"/>
    <mergeCell ref="E152:E154"/>
    <mergeCell ref="F152:F154"/>
    <mergeCell ref="J152:J154"/>
    <mergeCell ref="K152:K154"/>
    <mergeCell ref="L152:L154"/>
    <mergeCell ref="M152:M154"/>
    <mergeCell ref="O152:O154"/>
    <mergeCell ref="P152:P154"/>
    <mergeCell ref="Q152:Q154"/>
    <mergeCell ref="AT152:AT154"/>
    <mergeCell ref="AU152:AU154"/>
    <mergeCell ref="AV152:AV154"/>
    <mergeCell ref="A134:A136"/>
    <mergeCell ref="A137:A139"/>
    <mergeCell ref="A140:A142"/>
    <mergeCell ref="A143:A145"/>
    <mergeCell ref="A146:A148"/>
    <mergeCell ref="A149:A151"/>
    <mergeCell ref="A152:A154"/>
    <mergeCell ref="AC152:AC154"/>
    <mergeCell ref="AD152:AD154"/>
    <mergeCell ref="AH152:AH154"/>
    <mergeCell ref="AI152:AI154"/>
    <mergeCell ref="AM152:AM154"/>
    <mergeCell ref="AN152:AN154"/>
    <mergeCell ref="AQ152:AQ154"/>
    <mergeCell ref="AR152:AR154"/>
    <mergeCell ref="AS152:AS154"/>
    <mergeCell ref="N152:N154"/>
    <mergeCell ref="B146:B148"/>
    <mergeCell ref="C146:C148"/>
    <mergeCell ref="D146:D148"/>
    <mergeCell ref="E146:E148"/>
    <mergeCell ref="F146:F148"/>
    <mergeCell ref="J146:J148"/>
    <mergeCell ref="K146:K148"/>
    <mergeCell ref="L146:L148"/>
    <mergeCell ref="M146:M148"/>
    <mergeCell ref="AI149:AI151"/>
    <mergeCell ref="AM149:AM151"/>
    <mergeCell ref="AN149:AN151"/>
    <mergeCell ref="AQ155:AQ157"/>
    <mergeCell ref="AR155:AR157"/>
    <mergeCell ref="AS155:AS157"/>
    <mergeCell ref="N155:N157"/>
    <mergeCell ref="O155:O157"/>
    <mergeCell ref="P155:P157"/>
    <mergeCell ref="Q155:Q157"/>
    <mergeCell ref="R155:R157"/>
    <mergeCell ref="U155:U157"/>
    <mergeCell ref="V155:V157"/>
    <mergeCell ref="X155:X157"/>
    <mergeCell ref="Y155:Y157"/>
    <mergeCell ref="AI158:AI160"/>
    <mergeCell ref="AM158:AM160"/>
    <mergeCell ref="AN158:AN160"/>
    <mergeCell ref="AQ158:AQ160"/>
    <mergeCell ref="AR158:AR160"/>
    <mergeCell ref="AS158:AS160"/>
    <mergeCell ref="AT158:AT160"/>
    <mergeCell ref="AU158:AU160"/>
    <mergeCell ref="AV158:AV160"/>
    <mergeCell ref="AT155:AT157"/>
    <mergeCell ref="AU155:AU157"/>
    <mergeCell ref="AV155:AV157"/>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C155:AC157"/>
    <mergeCell ref="AD155:AD157"/>
    <mergeCell ref="AH155:AH157"/>
    <mergeCell ref="AI155:AI157"/>
    <mergeCell ref="AM155:AM157"/>
    <mergeCell ref="O161:O163"/>
    <mergeCell ref="P161:P163"/>
    <mergeCell ref="Q161:Q163"/>
    <mergeCell ref="R161:R163"/>
    <mergeCell ref="U161:U163"/>
    <mergeCell ref="V161:V163"/>
    <mergeCell ref="X161:X163"/>
    <mergeCell ref="Y161:Y163"/>
    <mergeCell ref="B161:B163"/>
    <mergeCell ref="C161:C163"/>
    <mergeCell ref="D161:D163"/>
    <mergeCell ref="E161:E163"/>
    <mergeCell ref="F161:F163"/>
    <mergeCell ref="J161:J163"/>
    <mergeCell ref="K161:K163"/>
    <mergeCell ref="L161:L163"/>
    <mergeCell ref="M161:M163"/>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E167:E169"/>
    <mergeCell ref="F167:F169"/>
    <mergeCell ref="J167:J169"/>
    <mergeCell ref="K167:K169"/>
    <mergeCell ref="L167:L169"/>
    <mergeCell ref="M167:M169"/>
    <mergeCell ref="AI164:AI166"/>
    <mergeCell ref="AM164:AM166"/>
    <mergeCell ref="AN164:AN166"/>
    <mergeCell ref="AQ164:AQ166"/>
    <mergeCell ref="AR164:AR166"/>
    <mergeCell ref="AS164:AS166"/>
    <mergeCell ref="AT164:AT166"/>
    <mergeCell ref="AU164:AU166"/>
    <mergeCell ref="AV164:AV166"/>
    <mergeCell ref="AT161:AT163"/>
    <mergeCell ref="AU161:AU163"/>
    <mergeCell ref="AV161:AV163"/>
    <mergeCell ref="Y164:Y166"/>
    <mergeCell ref="AC164:AC166"/>
    <mergeCell ref="AD164:AD166"/>
    <mergeCell ref="AH164:AH166"/>
    <mergeCell ref="AC161:AC163"/>
    <mergeCell ref="AD161:AD163"/>
    <mergeCell ref="AH161:AH163"/>
    <mergeCell ref="AI161:AI163"/>
    <mergeCell ref="AM161:AM163"/>
    <mergeCell ref="AN161:AN163"/>
    <mergeCell ref="AQ161:AQ163"/>
    <mergeCell ref="AR161:AR163"/>
    <mergeCell ref="AS161:AS163"/>
    <mergeCell ref="N161:N163"/>
    <mergeCell ref="AU170:AU172"/>
    <mergeCell ref="AV170:AV172"/>
    <mergeCell ref="AT167:AT169"/>
    <mergeCell ref="AU167:AU169"/>
    <mergeCell ref="AV167:AV169"/>
    <mergeCell ref="B170:B172"/>
    <mergeCell ref="C170:C172"/>
    <mergeCell ref="D170:D172"/>
    <mergeCell ref="E170:E172"/>
    <mergeCell ref="F170:F172"/>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C167:AC169"/>
    <mergeCell ref="AD167:AD169"/>
    <mergeCell ref="AH167:AH169"/>
    <mergeCell ref="AI167:AI169"/>
    <mergeCell ref="AM167:AM169"/>
    <mergeCell ref="AN167:AN169"/>
    <mergeCell ref="A155:A157"/>
    <mergeCell ref="A158:A160"/>
    <mergeCell ref="A161:A163"/>
    <mergeCell ref="A164:A166"/>
    <mergeCell ref="A167:A169"/>
    <mergeCell ref="A170:A172"/>
    <mergeCell ref="B173:B175"/>
    <mergeCell ref="C173:C175"/>
    <mergeCell ref="D173:D175"/>
    <mergeCell ref="A173:A175"/>
    <mergeCell ref="AI170:AI172"/>
    <mergeCell ref="AM170:AM172"/>
    <mergeCell ref="AN170:AN172"/>
    <mergeCell ref="AQ170:AQ172"/>
    <mergeCell ref="AR170:AR172"/>
    <mergeCell ref="AS170:AS172"/>
    <mergeCell ref="AT170:AT172"/>
    <mergeCell ref="AQ167:AQ169"/>
    <mergeCell ref="AR167:AR169"/>
    <mergeCell ref="AS167:AS169"/>
    <mergeCell ref="N167:N169"/>
    <mergeCell ref="O167:O169"/>
    <mergeCell ref="P167:P169"/>
    <mergeCell ref="Q167:Q169"/>
    <mergeCell ref="R167:R169"/>
    <mergeCell ref="U167:U169"/>
    <mergeCell ref="V167:V169"/>
    <mergeCell ref="X167:X169"/>
    <mergeCell ref="Y167:Y169"/>
    <mergeCell ref="B167:B169"/>
    <mergeCell ref="C167:C169"/>
    <mergeCell ref="D167:D169"/>
    <mergeCell ref="AV173:AV175"/>
    <mergeCell ref="Q173:Q175"/>
    <mergeCell ref="R173:R175"/>
    <mergeCell ref="U173:U175"/>
    <mergeCell ref="V173:V175"/>
    <mergeCell ref="X173:X175"/>
    <mergeCell ref="Y173:Y175"/>
    <mergeCell ref="AC173:AC175"/>
    <mergeCell ref="AD173:AD175"/>
    <mergeCell ref="AH173:AH175"/>
    <mergeCell ref="E173:E175"/>
    <mergeCell ref="F173:F175"/>
    <mergeCell ref="J173:J175"/>
    <mergeCell ref="K173:K175"/>
    <mergeCell ref="L173:L175"/>
    <mergeCell ref="M173:M175"/>
    <mergeCell ref="N173:N175"/>
    <mergeCell ref="O173:O175"/>
    <mergeCell ref="P173:P175"/>
    <mergeCell ref="E176:E178"/>
    <mergeCell ref="F176:F178"/>
    <mergeCell ref="J176:J178"/>
    <mergeCell ref="K176:K178"/>
    <mergeCell ref="L176:L178"/>
    <mergeCell ref="M176:M178"/>
    <mergeCell ref="AI173:AI175"/>
    <mergeCell ref="AM173:AM175"/>
    <mergeCell ref="AN173:AN175"/>
    <mergeCell ref="AQ173:AQ175"/>
    <mergeCell ref="AR173:AR175"/>
    <mergeCell ref="AS173:AS175"/>
    <mergeCell ref="AT173:AT175"/>
    <mergeCell ref="AU173:AU175"/>
    <mergeCell ref="AN176:AN178"/>
    <mergeCell ref="AQ176:AQ178"/>
    <mergeCell ref="AR176:AR178"/>
    <mergeCell ref="AS176:AS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Q179:AQ181"/>
    <mergeCell ref="AR179:AR181"/>
    <mergeCell ref="AS179:AS181"/>
    <mergeCell ref="AT179:AT181"/>
    <mergeCell ref="AU179:AU181"/>
    <mergeCell ref="AV179:AV181"/>
    <mergeCell ref="AT176:AT178"/>
    <mergeCell ref="AU176:AU178"/>
    <mergeCell ref="AV176:AV178"/>
    <mergeCell ref="B179:B181"/>
    <mergeCell ref="C179:C181"/>
    <mergeCell ref="D179:D181"/>
    <mergeCell ref="E179:E181"/>
    <mergeCell ref="F179:F181"/>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B176:B178"/>
    <mergeCell ref="C176:C178"/>
    <mergeCell ref="D176:D178"/>
    <mergeCell ref="V182:V184"/>
    <mergeCell ref="X182:X184"/>
    <mergeCell ref="Y182:Y184"/>
    <mergeCell ref="AC182:AC184"/>
    <mergeCell ref="AD182:AD184"/>
    <mergeCell ref="AH182:AH184"/>
    <mergeCell ref="AI182:AI184"/>
    <mergeCell ref="AM182:AM184"/>
    <mergeCell ref="AN182:AN184"/>
    <mergeCell ref="J182:J184"/>
    <mergeCell ref="K182:K184"/>
    <mergeCell ref="L182:L184"/>
    <mergeCell ref="M182:M184"/>
    <mergeCell ref="N182:N184"/>
    <mergeCell ref="O182:O184"/>
    <mergeCell ref="Q182:Q184"/>
    <mergeCell ref="R182:R184"/>
    <mergeCell ref="U182:U184"/>
    <mergeCell ref="AI179:AI181"/>
    <mergeCell ref="AM179:AM181"/>
    <mergeCell ref="AN179:AN181"/>
    <mergeCell ref="A176:A178"/>
    <mergeCell ref="A179:A181"/>
    <mergeCell ref="B191:B193"/>
    <mergeCell ref="C191:C193"/>
    <mergeCell ref="D191:D193"/>
    <mergeCell ref="E191:E193"/>
    <mergeCell ref="F191:F193"/>
    <mergeCell ref="J191:J193"/>
    <mergeCell ref="K191:K193"/>
    <mergeCell ref="AQ182:AQ184"/>
    <mergeCell ref="AS182:AS184"/>
    <mergeCell ref="F185:F187"/>
    <mergeCell ref="J185:J187"/>
    <mergeCell ref="K185:K187"/>
    <mergeCell ref="L185:L187"/>
    <mergeCell ref="M185:M187"/>
    <mergeCell ref="N185:N187"/>
    <mergeCell ref="O185:O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S185:AS187"/>
    <mergeCell ref="X194:X196"/>
    <mergeCell ref="Y194:Y196"/>
    <mergeCell ref="AC194:AC196"/>
    <mergeCell ref="X191:X193"/>
    <mergeCell ref="Y191:Y193"/>
    <mergeCell ref="AC191:AC193"/>
    <mergeCell ref="AD191:AD193"/>
    <mergeCell ref="AH191:AH193"/>
    <mergeCell ref="AI191:AI193"/>
    <mergeCell ref="AM191:AM193"/>
    <mergeCell ref="AN191:AN193"/>
    <mergeCell ref="AQ191:AQ193"/>
    <mergeCell ref="L191:L193"/>
    <mergeCell ref="M191:M193"/>
    <mergeCell ref="N191:N193"/>
    <mergeCell ref="O191:O193"/>
    <mergeCell ref="P191:P193"/>
    <mergeCell ref="Q191:Q193"/>
    <mergeCell ref="R191:R193"/>
    <mergeCell ref="U191:U193"/>
    <mergeCell ref="V191:V193"/>
    <mergeCell ref="X188:X190"/>
    <mergeCell ref="Y188:Y190"/>
    <mergeCell ref="AC188:AC190"/>
    <mergeCell ref="AD188:AD190"/>
    <mergeCell ref="AH188:AH190"/>
    <mergeCell ref="AI188:AI190"/>
    <mergeCell ref="AM188:AM190"/>
    <mergeCell ref="AN188:AN190"/>
    <mergeCell ref="AH197:AH199"/>
    <mergeCell ref="AI197:AI199"/>
    <mergeCell ref="AD194:AD196"/>
    <mergeCell ref="AH194:AH196"/>
    <mergeCell ref="AI194:AI196"/>
    <mergeCell ref="AM194:AM196"/>
    <mergeCell ref="AN194:AN196"/>
    <mergeCell ref="AQ194:AQ196"/>
    <mergeCell ref="AR194:AR196"/>
    <mergeCell ref="AS194:AS196"/>
    <mergeCell ref="AT194:AT196"/>
    <mergeCell ref="AR191:AR193"/>
    <mergeCell ref="AS191:AS193"/>
    <mergeCell ref="AT191:AT193"/>
    <mergeCell ref="AU191:AU193"/>
    <mergeCell ref="AV191:AV193"/>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K200:K202"/>
    <mergeCell ref="L200:L202"/>
    <mergeCell ref="M200:M202"/>
    <mergeCell ref="N200:N202"/>
    <mergeCell ref="O200:O202"/>
    <mergeCell ref="P200:P202"/>
    <mergeCell ref="Q200:Q202"/>
    <mergeCell ref="R200:R202"/>
    <mergeCell ref="U200:U202"/>
    <mergeCell ref="V200:V202"/>
    <mergeCell ref="AU194:AU196"/>
    <mergeCell ref="AV194:AV196"/>
    <mergeCell ref="B197:B199"/>
    <mergeCell ref="C197:C199"/>
    <mergeCell ref="D197:D199"/>
    <mergeCell ref="E197:E199"/>
    <mergeCell ref="F197:F199"/>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R200:AR202"/>
    <mergeCell ref="AS200:AS202"/>
    <mergeCell ref="AT200:AT202"/>
    <mergeCell ref="AU200:AU202"/>
    <mergeCell ref="AV200:AV202"/>
    <mergeCell ref="A191:A193"/>
    <mergeCell ref="A194:A196"/>
    <mergeCell ref="A197:A199"/>
    <mergeCell ref="A200:A202"/>
    <mergeCell ref="X200:X202"/>
    <mergeCell ref="Y200:Y202"/>
    <mergeCell ref="AC200:AC202"/>
    <mergeCell ref="AD200:AD202"/>
    <mergeCell ref="AH200:AH202"/>
    <mergeCell ref="AI200:AI202"/>
    <mergeCell ref="AM200:AM202"/>
    <mergeCell ref="AN200:AN202"/>
    <mergeCell ref="AQ200:AQ202"/>
    <mergeCell ref="AM197:AM199"/>
    <mergeCell ref="AN197:AN199"/>
    <mergeCell ref="AQ197:AQ199"/>
    <mergeCell ref="AR197:AR199"/>
    <mergeCell ref="AS197:AS199"/>
    <mergeCell ref="AT197:AT199"/>
    <mergeCell ref="AU197:AU199"/>
    <mergeCell ref="AV197:AV199"/>
    <mergeCell ref="B200:B202"/>
    <mergeCell ref="C200:C202"/>
    <mergeCell ref="D200:D202"/>
    <mergeCell ref="E200:E202"/>
    <mergeCell ref="F200:F202"/>
    <mergeCell ref="J200:J202"/>
    <mergeCell ref="AR203:AR205"/>
    <mergeCell ref="AS203:AS205"/>
    <mergeCell ref="N203:N205"/>
    <mergeCell ref="O203:O205"/>
    <mergeCell ref="P203:P205"/>
    <mergeCell ref="Q203:Q205"/>
    <mergeCell ref="R203:R205"/>
    <mergeCell ref="U203:U205"/>
    <mergeCell ref="V203:V205"/>
    <mergeCell ref="X203:X205"/>
    <mergeCell ref="Y203:Y205"/>
    <mergeCell ref="B203:B205"/>
    <mergeCell ref="C203:C205"/>
    <mergeCell ref="D203:D205"/>
    <mergeCell ref="E203:E205"/>
    <mergeCell ref="F203:F205"/>
    <mergeCell ref="J203:J205"/>
    <mergeCell ref="K203:K205"/>
    <mergeCell ref="L203:L205"/>
    <mergeCell ref="M203:M205"/>
    <mergeCell ref="AV206:AV208"/>
    <mergeCell ref="AT203:AT205"/>
    <mergeCell ref="AU203:AU205"/>
    <mergeCell ref="AV203:AV205"/>
    <mergeCell ref="B206:B208"/>
    <mergeCell ref="C206:C208"/>
    <mergeCell ref="D206:D208"/>
    <mergeCell ref="E206:E208"/>
    <mergeCell ref="F206:F208"/>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C203:AC205"/>
    <mergeCell ref="AD203:AD205"/>
    <mergeCell ref="AH203:AH205"/>
    <mergeCell ref="AI203:AI205"/>
    <mergeCell ref="AM203:AM205"/>
    <mergeCell ref="AN203:AN205"/>
    <mergeCell ref="AQ203:AQ205"/>
    <mergeCell ref="B209:B211"/>
    <mergeCell ref="C209:C211"/>
    <mergeCell ref="D209:D211"/>
    <mergeCell ref="E209:E211"/>
    <mergeCell ref="F209:F211"/>
    <mergeCell ref="J209:J211"/>
    <mergeCell ref="K209:K211"/>
    <mergeCell ref="L209:L211"/>
    <mergeCell ref="M209:M211"/>
    <mergeCell ref="AI206:AI208"/>
    <mergeCell ref="AM206:AM208"/>
    <mergeCell ref="AN206:AN208"/>
    <mergeCell ref="AQ206:AQ208"/>
    <mergeCell ref="AR206:AR208"/>
    <mergeCell ref="AS206:AS208"/>
    <mergeCell ref="AT206:AT208"/>
    <mergeCell ref="AU206:AU208"/>
    <mergeCell ref="AC209:AC211"/>
    <mergeCell ref="AD209:AD211"/>
    <mergeCell ref="AH209:AH211"/>
    <mergeCell ref="AI209:AI211"/>
    <mergeCell ref="AM209:AM211"/>
    <mergeCell ref="AN209:AN211"/>
    <mergeCell ref="AQ209:AQ211"/>
    <mergeCell ref="AR209:AR211"/>
    <mergeCell ref="AS209:AS211"/>
    <mergeCell ref="N209:N211"/>
    <mergeCell ref="O209:O211"/>
    <mergeCell ref="P209:P211"/>
    <mergeCell ref="Q209:Q211"/>
    <mergeCell ref="R209:R211"/>
    <mergeCell ref="U209:U211"/>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AT212:AT214"/>
    <mergeCell ref="AU212:AU214"/>
    <mergeCell ref="AV212:AV214"/>
    <mergeCell ref="AT209:AT211"/>
    <mergeCell ref="AU209:AU211"/>
    <mergeCell ref="AV209:AV211"/>
    <mergeCell ref="Y212:Y214"/>
    <mergeCell ref="AI212:AI214"/>
    <mergeCell ref="AC212:AC214"/>
    <mergeCell ref="AD212:AD214"/>
    <mergeCell ref="AH212:AH214"/>
    <mergeCell ref="P215:P217"/>
    <mergeCell ref="Q215:Q217"/>
    <mergeCell ref="R215:R217"/>
    <mergeCell ref="U215:U217"/>
    <mergeCell ref="V215:V217"/>
    <mergeCell ref="X215:X217"/>
    <mergeCell ref="Y215:Y217"/>
    <mergeCell ref="R218:R220"/>
    <mergeCell ref="U218:U220"/>
    <mergeCell ref="V218:V220"/>
    <mergeCell ref="X218:X220"/>
    <mergeCell ref="F215:F217"/>
    <mergeCell ref="J215:J217"/>
    <mergeCell ref="K215:K217"/>
    <mergeCell ref="L215:L217"/>
    <mergeCell ref="M215:M217"/>
    <mergeCell ref="V209:V211"/>
    <mergeCell ref="X209:X211"/>
    <mergeCell ref="Y209:Y211"/>
    <mergeCell ref="AM212:AM214"/>
    <mergeCell ref="AN212:AN214"/>
    <mergeCell ref="AQ212:AQ214"/>
    <mergeCell ref="AR212:AR214"/>
    <mergeCell ref="AS212:AS214"/>
    <mergeCell ref="B215:B217"/>
    <mergeCell ref="C215:C217"/>
    <mergeCell ref="D215:D217"/>
    <mergeCell ref="E215:E217"/>
    <mergeCell ref="F221:F223"/>
    <mergeCell ref="J221:J223"/>
    <mergeCell ref="K221:K223"/>
    <mergeCell ref="L221:L223"/>
    <mergeCell ref="M221:M223"/>
    <mergeCell ref="AI218:AI220"/>
    <mergeCell ref="AM218:AM220"/>
    <mergeCell ref="AN218:AN220"/>
    <mergeCell ref="AQ218:AQ220"/>
    <mergeCell ref="AR218:AR220"/>
    <mergeCell ref="AS218:AS220"/>
    <mergeCell ref="AT218:AT220"/>
    <mergeCell ref="AU218:AU220"/>
    <mergeCell ref="N215:N217"/>
    <mergeCell ref="O215:O217"/>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AV218:AV220"/>
    <mergeCell ref="AT215:AT217"/>
    <mergeCell ref="AU215:AU217"/>
    <mergeCell ref="AV215:AV217"/>
    <mergeCell ref="Y218:Y220"/>
    <mergeCell ref="AC218:AC220"/>
    <mergeCell ref="AD218:AD220"/>
    <mergeCell ref="AH218:AH220"/>
    <mergeCell ref="AC215:AC217"/>
    <mergeCell ref="AD215:AD217"/>
    <mergeCell ref="AH215:AH217"/>
    <mergeCell ref="AI215:AI217"/>
    <mergeCell ref="AM215:AM217"/>
    <mergeCell ref="AN215:AN217"/>
    <mergeCell ref="AQ215:AQ217"/>
    <mergeCell ref="AR215:AR217"/>
    <mergeCell ref="AS215:AS217"/>
    <mergeCell ref="AV224:AV226"/>
    <mergeCell ref="AT221:AT223"/>
    <mergeCell ref="AU221:AU223"/>
    <mergeCell ref="AV221:AV223"/>
    <mergeCell ref="B224:B226"/>
    <mergeCell ref="C224:C226"/>
    <mergeCell ref="D224:D226"/>
    <mergeCell ref="E224:E226"/>
    <mergeCell ref="F224:F226"/>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C221:AC223"/>
    <mergeCell ref="AD221:AD223"/>
    <mergeCell ref="AH221:AH223"/>
    <mergeCell ref="AI221:AI223"/>
    <mergeCell ref="AM221:AM223"/>
    <mergeCell ref="AN221:AN223"/>
    <mergeCell ref="AQ221:AQ223"/>
    <mergeCell ref="A203:A205"/>
    <mergeCell ref="A206:A208"/>
    <mergeCell ref="A209:A211"/>
    <mergeCell ref="A212:A214"/>
    <mergeCell ref="A215:A217"/>
    <mergeCell ref="A218:A220"/>
    <mergeCell ref="A221:A223"/>
    <mergeCell ref="A224:A226"/>
    <mergeCell ref="A227:A229"/>
    <mergeCell ref="AI224:AI226"/>
    <mergeCell ref="AM224:AM226"/>
    <mergeCell ref="AN224:AN226"/>
    <mergeCell ref="AQ224:AQ226"/>
    <mergeCell ref="AR224:AR226"/>
    <mergeCell ref="AS224:AS226"/>
    <mergeCell ref="AT224:AT226"/>
    <mergeCell ref="AU224:AU226"/>
    <mergeCell ref="AR221:AR223"/>
    <mergeCell ref="AS221:AS223"/>
    <mergeCell ref="N221:N223"/>
    <mergeCell ref="O221:O223"/>
    <mergeCell ref="P221:P223"/>
    <mergeCell ref="Q221:Q223"/>
    <mergeCell ref="R221:R223"/>
    <mergeCell ref="U221:U223"/>
    <mergeCell ref="V221:V223"/>
    <mergeCell ref="X221:X223"/>
    <mergeCell ref="Y221:Y223"/>
    <mergeCell ref="B221:B223"/>
    <mergeCell ref="C221:C223"/>
    <mergeCell ref="D221:D223"/>
    <mergeCell ref="E221:E223"/>
    <mergeCell ref="XEM227:XEM229"/>
    <mergeCell ref="XEN227:XEN229"/>
    <mergeCell ref="XEO227:XEO229"/>
    <mergeCell ref="XEP227:XEP229"/>
    <mergeCell ref="XET227:XET229"/>
    <mergeCell ref="XEU227:XEU229"/>
    <mergeCell ref="XEV227:XEV229"/>
    <mergeCell ref="XEW227:XEW229"/>
    <mergeCell ref="XEX227:XEX229"/>
    <mergeCell ref="N227:N229"/>
    <mergeCell ref="O227:O229"/>
    <mergeCell ref="P227:P229"/>
    <mergeCell ref="AC227:AC229"/>
    <mergeCell ref="XEK227:XEK229"/>
    <mergeCell ref="XEL227:XEL229"/>
    <mergeCell ref="B227:B229"/>
    <mergeCell ref="C227:C229"/>
    <mergeCell ref="D227:D229"/>
    <mergeCell ref="E227:E229"/>
    <mergeCell ref="F227:F229"/>
    <mergeCell ref="J227:J229"/>
    <mergeCell ref="K227:K229"/>
    <mergeCell ref="L227:L229"/>
    <mergeCell ref="M227:M229"/>
    <mergeCell ref="XFC230:XFC232"/>
    <mergeCell ref="XEB230:XEB232"/>
    <mergeCell ref="XEC230:XEC232"/>
    <mergeCell ref="XED230:XED232"/>
    <mergeCell ref="XEE230:XEE232"/>
    <mergeCell ref="XEF230:XEF232"/>
    <mergeCell ref="XEK230:XEK232"/>
    <mergeCell ref="XEL230:XEL232"/>
    <mergeCell ref="XEM230:XEM232"/>
    <mergeCell ref="XEN230:XEN232"/>
    <mergeCell ref="XEY227:XEY229"/>
    <mergeCell ref="XEZ227:XEZ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XDQ230:XDQ232"/>
    <mergeCell ref="XDR230:XDR232"/>
    <mergeCell ref="XDS230:XDS232"/>
    <mergeCell ref="XDT230:XDT232"/>
    <mergeCell ref="XDU230:XDU232"/>
    <mergeCell ref="XDV230:XDV232"/>
    <mergeCell ref="XDZ230:XDZ232"/>
    <mergeCell ref="XEA230:XEA232"/>
    <mergeCell ref="XFD230:XFD232"/>
    <mergeCell ref="A233:A235"/>
    <mergeCell ref="B233:B235"/>
    <mergeCell ref="C233:C235"/>
    <mergeCell ref="D233:D235"/>
    <mergeCell ref="E233:E235"/>
    <mergeCell ref="F233:F235"/>
    <mergeCell ref="J233:J235"/>
    <mergeCell ref="K233:K235"/>
    <mergeCell ref="L233:L235"/>
    <mergeCell ref="M233:M235"/>
    <mergeCell ref="N233:N235"/>
    <mergeCell ref="Q233:Q235"/>
    <mergeCell ref="XCW233:XCW235"/>
    <mergeCell ref="XCX233:XCX235"/>
    <mergeCell ref="XCY233:XCY235"/>
    <mergeCell ref="XCZ233:XCZ235"/>
    <mergeCell ref="XDA233:XDA235"/>
    <mergeCell ref="XDB233:XDB235"/>
    <mergeCell ref="XDF233:XDF235"/>
    <mergeCell ref="XDG233:XDG235"/>
    <mergeCell ref="XDH233:XDH235"/>
    <mergeCell ref="XDI233:XDI235"/>
    <mergeCell ref="XDJ233:XDJ235"/>
    <mergeCell ref="XEO230:XEO232"/>
    <mergeCell ref="XEP230:XEP232"/>
    <mergeCell ref="XET230:XET232"/>
    <mergeCell ref="XEU230:XEU232"/>
    <mergeCell ref="XEV230:XEV232"/>
    <mergeCell ref="XEW230:XEW232"/>
    <mergeCell ref="XEX230:XEX232"/>
    <mergeCell ref="XEY230:XEY232"/>
    <mergeCell ref="XCQ236:XCQ238"/>
    <mergeCell ref="XEM233:XEM235"/>
    <mergeCell ref="XEN233:XEN235"/>
    <mergeCell ref="XEO233:XEO235"/>
    <mergeCell ref="XEP233:XEP235"/>
    <mergeCell ref="XET233:XET235"/>
    <mergeCell ref="XEU233:XEU235"/>
    <mergeCell ref="XEV233:XEV235"/>
    <mergeCell ref="XEW233:XEW235"/>
    <mergeCell ref="XEX233:XEX235"/>
    <mergeCell ref="XEA233:XEA235"/>
    <mergeCell ref="XEB233:XEB235"/>
    <mergeCell ref="XEC233:XEC235"/>
    <mergeCell ref="XED233:XED235"/>
    <mergeCell ref="XEE233:XEE235"/>
    <mergeCell ref="XEI233:XEI235"/>
    <mergeCell ref="XEJ233:XEJ235"/>
    <mergeCell ref="XEK233:XEK235"/>
    <mergeCell ref="XEL233:XEL235"/>
    <mergeCell ref="XDK233:XDK235"/>
    <mergeCell ref="XDL233:XDL235"/>
    <mergeCell ref="XDQ233:XDQ235"/>
    <mergeCell ref="XDR233:XDR235"/>
    <mergeCell ref="XDS233:XDS235"/>
    <mergeCell ref="XDT233:XDT235"/>
    <mergeCell ref="XDU233:XDU235"/>
    <mergeCell ref="XDV233:XDV235"/>
    <mergeCell ref="XDZ233:XDZ235"/>
    <mergeCell ref="XCR236:XCR238"/>
    <mergeCell ref="XCW236:XCW238"/>
    <mergeCell ref="XCX236:XCX238"/>
    <mergeCell ref="XCY236:XCY238"/>
    <mergeCell ref="XCZ236:XCZ238"/>
    <mergeCell ref="XDA236:XDA238"/>
    <mergeCell ref="XDB236:XDB238"/>
    <mergeCell ref="XDF236:XDF238"/>
    <mergeCell ref="XDG236:XDG238"/>
    <mergeCell ref="XFA233:XFA235"/>
    <mergeCell ref="A236:A238"/>
    <mergeCell ref="B236:B238"/>
    <mergeCell ref="C236:C238"/>
    <mergeCell ref="D236:D238"/>
    <mergeCell ref="E236:E238"/>
    <mergeCell ref="F236:F238"/>
    <mergeCell ref="J236:J238"/>
    <mergeCell ref="K236:K238"/>
    <mergeCell ref="L236:L238"/>
    <mergeCell ref="M236:M238"/>
    <mergeCell ref="N236:N238"/>
    <mergeCell ref="XCC236:XCC238"/>
    <mergeCell ref="XCD236:XCD238"/>
    <mergeCell ref="XCE236:XCE238"/>
    <mergeCell ref="XCF236:XCF238"/>
    <mergeCell ref="XCG236:XCG238"/>
    <mergeCell ref="XCH236:XCH238"/>
    <mergeCell ref="XCL236:XCL238"/>
    <mergeCell ref="XCM236:XCM238"/>
    <mergeCell ref="XCN236:XCN238"/>
    <mergeCell ref="XCO236:XCO238"/>
    <mergeCell ref="XCP236:XCP238"/>
    <mergeCell ref="XEV236:XEV238"/>
    <mergeCell ref="XDT236:XDT238"/>
    <mergeCell ref="XDU236:XDU238"/>
    <mergeCell ref="XDV236:XDV238"/>
    <mergeCell ref="XDZ236:XDZ238"/>
    <mergeCell ref="XEA236:XEA238"/>
    <mergeCell ref="XEB236:XEB238"/>
    <mergeCell ref="XEC236:XEC238"/>
    <mergeCell ref="XED236:XED238"/>
    <mergeCell ref="XEG236:XEG238"/>
    <mergeCell ref="XDH236:XDH238"/>
    <mergeCell ref="XDI236:XDI238"/>
    <mergeCell ref="XDJ236:XDJ238"/>
    <mergeCell ref="XDK236:XDK238"/>
    <mergeCell ref="XDO236:XDO238"/>
    <mergeCell ref="XDP236:XDP238"/>
    <mergeCell ref="XDQ236:XDQ238"/>
    <mergeCell ref="XDR236:XDR238"/>
    <mergeCell ref="XDS236:XDS238"/>
    <mergeCell ref="XEW236:XEW238"/>
    <mergeCell ref="XEX236:XEX238"/>
    <mergeCell ref="A239:A241"/>
    <mergeCell ref="B239:B241"/>
    <mergeCell ref="C239:C241"/>
    <mergeCell ref="D239:D241"/>
    <mergeCell ref="E239:E241"/>
    <mergeCell ref="F239:F241"/>
    <mergeCell ref="J239:J241"/>
    <mergeCell ref="K239:K241"/>
    <mergeCell ref="L239:L241"/>
    <mergeCell ref="M239:M241"/>
    <mergeCell ref="N239:N241"/>
    <mergeCell ref="XBI239:XBI241"/>
    <mergeCell ref="XBJ239:XBJ241"/>
    <mergeCell ref="XBK239:XBK241"/>
    <mergeCell ref="XBL239:XBL241"/>
    <mergeCell ref="XBM239:XBM241"/>
    <mergeCell ref="XBN239:XBN241"/>
    <mergeCell ref="XBR239:XBR241"/>
    <mergeCell ref="XBS239:XBS241"/>
    <mergeCell ref="XBT239:XBT241"/>
    <mergeCell ref="XBU239:XBU241"/>
    <mergeCell ref="XBV239:XBV241"/>
    <mergeCell ref="XEK236:XEK238"/>
    <mergeCell ref="XEL236:XEL238"/>
    <mergeCell ref="XEM236:XEM238"/>
    <mergeCell ref="XEN236:XEN238"/>
    <mergeCell ref="XEO236:XEO238"/>
    <mergeCell ref="XEP236:XEP238"/>
    <mergeCell ref="XET236:XET238"/>
    <mergeCell ref="XEU236:XEU238"/>
    <mergeCell ref="XCM239:XCM241"/>
    <mergeCell ref="XCN239:XCN241"/>
    <mergeCell ref="XCO239:XCO241"/>
    <mergeCell ref="XCP239:XCP241"/>
    <mergeCell ref="XCQ239:XCQ241"/>
    <mergeCell ref="XCU239:XCU241"/>
    <mergeCell ref="XCV239:XCV241"/>
    <mergeCell ref="XCW239:XCW241"/>
    <mergeCell ref="XCX239:XCX241"/>
    <mergeCell ref="XBW239:XBW241"/>
    <mergeCell ref="XBX239:XBX241"/>
    <mergeCell ref="XCC239:XCC241"/>
    <mergeCell ref="XCD239:XCD241"/>
    <mergeCell ref="XCE239:XCE241"/>
    <mergeCell ref="XCF239:XCF241"/>
    <mergeCell ref="XCG239:XCG241"/>
    <mergeCell ref="XCH239:XCH241"/>
    <mergeCell ref="XCL239:XCL241"/>
    <mergeCell ref="XEP239:XEP241"/>
    <mergeCell ref="XDM239:XDM241"/>
    <mergeCell ref="XDQ239:XDQ241"/>
    <mergeCell ref="XDR239:XDR241"/>
    <mergeCell ref="XDS239:XDS241"/>
    <mergeCell ref="XDT239:XDT241"/>
    <mergeCell ref="XDU239:XDU241"/>
    <mergeCell ref="XDV239:XDV241"/>
    <mergeCell ref="XDZ239:XDZ241"/>
    <mergeCell ref="XEA239:XEA241"/>
    <mergeCell ref="XCY239:XCY241"/>
    <mergeCell ref="XCZ239:XCZ241"/>
    <mergeCell ref="XDA239:XDA241"/>
    <mergeCell ref="XDB239:XDB241"/>
    <mergeCell ref="XDF239:XDF241"/>
    <mergeCell ref="XDG239:XDG241"/>
    <mergeCell ref="XDH239:XDH241"/>
    <mergeCell ref="XDI239:XDI241"/>
    <mergeCell ref="XDJ239:XDJ241"/>
    <mergeCell ref="XET239:XET241"/>
    <mergeCell ref="XEU239:XEU241"/>
    <mergeCell ref="XEV239:XEV241"/>
    <mergeCell ref="XEW239:XEW241"/>
    <mergeCell ref="XEX239:XEX241"/>
    <mergeCell ref="A242:A244"/>
    <mergeCell ref="B242:B244"/>
    <mergeCell ref="C242:C244"/>
    <mergeCell ref="D242:D244"/>
    <mergeCell ref="E242:E244"/>
    <mergeCell ref="F242:F244"/>
    <mergeCell ref="J242:J244"/>
    <mergeCell ref="K242:K244"/>
    <mergeCell ref="L242:L244"/>
    <mergeCell ref="M242:M244"/>
    <mergeCell ref="N242:N244"/>
    <mergeCell ref="XAO242:XAO244"/>
    <mergeCell ref="XAP242:XAP244"/>
    <mergeCell ref="XAQ242:XAQ244"/>
    <mergeCell ref="XAR242:XAR244"/>
    <mergeCell ref="XAS242:XAS244"/>
    <mergeCell ref="XAT242:XAT244"/>
    <mergeCell ref="XAX242:XAX244"/>
    <mergeCell ref="XAY242:XAY244"/>
    <mergeCell ref="XEB239:XEB241"/>
    <mergeCell ref="XEC239:XEC241"/>
    <mergeCell ref="XED239:XED241"/>
    <mergeCell ref="XEK239:XEK241"/>
    <mergeCell ref="XEL239:XEL241"/>
    <mergeCell ref="XEM239:XEM241"/>
    <mergeCell ref="XEN239:XEN241"/>
    <mergeCell ref="XEO239:XEO241"/>
    <mergeCell ref="XBM242:XBM244"/>
    <mergeCell ref="XBN242:XBN244"/>
    <mergeCell ref="XBR242:XBR244"/>
    <mergeCell ref="XBS242:XBS244"/>
    <mergeCell ref="XBT242:XBT244"/>
    <mergeCell ref="XBU242:XBU244"/>
    <mergeCell ref="XBV242:XBV244"/>
    <mergeCell ref="XBW242:XBW244"/>
    <mergeCell ref="XCA242:XCA244"/>
    <mergeCell ref="XAZ242:XAZ244"/>
    <mergeCell ref="XBA242:XBA244"/>
    <mergeCell ref="XBB242:XBB244"/>
    <mergeCell ref="XBC242:XBC244"/>
    <mergeCell ref="XBD242:XBD244"/>
    <mergeCell ref="XBI242:XBI244"/>
    <mergeCell ref="XBJ242:XBJ244"/>
    <mergeCell ref="XBK242:XBK244"/>
    <mergeCell ref="XBL242:XBL244"/>
    <mergeCell ref="XCN242:XCN244"/>
    <mergeCell ref="XCO242:XCO244"/>
    <mergeCell ref="XCP242:XCP244"/>
    <mergeCell ref="XCS242:XCS244"/>
    <mergeCell ref="XCW242:XCW244"/>
    <mergeCell ref="XCX242:XCX244"/>
    <mergeCell ref="XCY242:XCY244"/>
    <mergeCell ref="XCZ242:XCZ244"/>
    <mergeCell ref="XDA242:XDA244"/>
    <mergeCell ref="XCB242:XCB244"/>
    <mergeCell ref="XCC242:XCC244"/>
    <mergeCell ref="XCD242:XCD244"/>
    <mergeCell ref="XCE242:XCE244"/>
    <mergeCell ref="XCF242:XCF244"/>
    <mergeCell ref="XCG242:XCG244"/>
    <mergeCell ref="XCH242:XCH244"/>
    <mergeCell ref="XCL242:XCL244"/>
    <mergeCell ref="XCM242:XCM244"/>
    <mergeCell ref="XEW242:XEW244"/>
    <mergeCell ref="XDT242:XDT244"/>
    <mergeCell ref="XDU242:XDU244"/>
    <mergeCell ref="XDV242:XDV244"/>
    <mergeCell ref="XDZ242:XDZ244"/>
    <mergeCell ref="XEA242:XEA244"/>
    <mergeCell ref="XEB242:XEB244"/>
    <mergeCell ref="XEC242:XEC244"/>
    <mergeCell ref="XED242:XED244"/>
    <mergeCell ref="XEK242:XEK244"/>
    <mergeCell ref="XDB242:XDB244"/>
    <mergeCell ref="XDF242:XDF244"/>
    <mergeCell ref="XDG242:XDG244"/>
    <mergeCell ref="XDH242:XDH244"/>
    <mergeCell ref="XDI242:XDI244"/>
    <mergeCell ref="XDJ242:XDJ244"/>
    <mergeCell ref="XDQ242:XDQ244"/>
    <mergeCell ref="XDR242:XDR244"/>
    <mergeCell ref="XDS242:XDS244"/>
    <mergeCell ref="XEX242:XEX244"/>
    <mergeCell ref="Q227:Q229"/>
    <mergeCell ref="R227:R229"/>
    <mergeCell ref="U227:U229"/>
    <mergeCell ref="V227:V229"/>
    <mergeCell ref="X227:X229"/>
    <mergeCell ref="Y227:Y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AH230:AH232"/>
    <mergeCell ref="AI230:AI232"/>
    <mergeCell ref="AM230:AM232"/>
    <mergeCell ref="AN230:AN232"/>
    <mergeCell ref="AQ230:AQ232"/>
    <mergeCell ref="AR230:AR232"/>
    <mergeCell ref="XEL242:XEL244"/>
    <mergeCell ref="XEM242:XEM244"/>
    <mergeCell ref="XEN242:XEN244"/>
    <mergeCell ref="XEO242:XEO244"/>
    <mergeCell ref="XEP242:XEP244"/>
    <mergeCell ref="XET242:XET244"/>
    <mergeCell ref="XEU242:XEU244"/>
    <mergeCell ref="XEV242:XEV244"/>
    <mergeCell ref="AS230:AS232"/>
    <mergeCell ref="AT230:AT232"/>
    <mergeCell ref="AU230:AU232"/>
    <mergeCell ref="AV230:AV232"/>
    <mergeCell ref="O233:O235"/>
    <mergeCell ref="P233:P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P230:P232"/>
    <mergeCell ref="Q230:Q232"/>
    <mergeCell ref="R230:R232"/>
    <mergeCell ref="U230:U232"/>
    <mergeCell ref="V230:V232"/>
    <mergeCell ref="X230:X232"/>
    <mergeCell ref="Y230:Y232"/>
    <mergeCell ref="AC230:AC232"/>
    <mergeCell ref="AD230:AD232"/>
    <mergeCell ref="AD236:AD238"/>
    <mergeCell ref="AH236:AH238"/>
    <mergeCell ref="AI236:AI238"/>
    <mergeCell ref="AM236:AM238"/>
    <mergeCell ref="AN236:AN238"/>
    <mergeCell ref="AQ236:AQ238"/>
    <mergeCell ref="AR236:AR238"/>
    <mergeCell ref="AS236:AS238"/>
    <mergeCell ref="AT236:AT238"/>
    <mergeCell ref="O236:O238"/>
    <mergeCell ref="P236:P238"/>
    <mergeCell ref="Q236:Q238"/>
    <mergeCell ref="R236:R238"/>
    <mergeCell ref="U236:U238"/>
    <mergeCell ref="V236:V238"/>
    <mergeCell ref="X236:X238"/>
    <mergeCell ref="Y236:Y238"/>
    <mergeCell ref="AC236:AC238"/>
    <mergeCell ref="AT242:AT244"/>
    <mergeCell ref="O242:O244"/>
    <mergeCell ref="P242:P244"/>
    <mergeCell ref="Q242:Q244"/>
    <mergeCell ref="R242:R244"/>
    <mergeCell ref="U242:U244"/>
    <mergeCell ref="V242:V244"/>
    <mergeCell ref="X242:X244"/>
    <mergeCell ref="Y242:Y244"/>
    <mergeCell ref="AC242:AC244"/>
    <mergeCell ref="AU236:AU238"/>
    <mergeCell ref="AV236:AV238"/>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AU242:AU244"/>
    <mergeCell ref="AV242:AV244"/>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D242:AD244"/>
    <mergeCell ref="AH242:AH244"/>
    <mergeCell ref="AI242:AI244"/>
    <mergeCell ref="AM242:AM244"/>
    <mergeCell ref="AN242:AN244"/>
    <mergeCell ref="AQ242:AQ244"/>
    <mergeCell ref="AR242:AR244"/>
    <mergeCell ref="AS242:AS244"/>
    <mergeCell ref="AN248:AN250"/>
    <mergeCell ref="AQ248:AQ250"/>
    <mergeCell ref="AM245:AM247"/>
    <mergeCell ref="AN245:AN247"/>
    <mergeCell ref="AQ245:AQ247"/>
    <mergeCell ref="AR245:AR247"/>
    <mergeCell ref="AS245:AS247"/>
    <mergeCell ref="AT245:AT247"/>
    <mergeCell ref="AU245:AU247"/>
    <mergeCell ref="AV245:AV247"/>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AT251:AT253"/>
    <mergeCell ref="AR248:AR250"/>
    <mergeCell ref="AS248:AS250"/>
    <mergeCell ref="AT248:AT250"/>
    <mergeCell ref="AU248:AU250"/>
    <mergeCell ref="AV248:AV250"/>
    <mergeCell ref="B251:B253"/>
    <mergeCell ref="C251:C253"/>
    <mergeCell ref="D251:D253"/>
    <mergeCell ref="E251:E253"/>
    <mergeCell ref="F251:F253"/>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X248:X250"/>
    <mergeCell ref="Y248:Y250"/>
    <mergeCell ref="AC248:AC250"/>
    <mergeCell ref="AD248:AD250"/>
    <mergeCell ref="AH248:AH250"/>
    <mergeCell ref="AI248:AI250"/>
    <mergeCell ref="AM248:AM250"/>
    <mergeCell ref="AU251:AU253"/>
    <mergeCell ref="AV251:AV253"/>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D251:AD253"/>
    <mergeCell ref="AH251:AH253"/>
    <mergeCell ref="AI251:AI253"/>
    <mergeCell ref="AM251:AM253"/>
    <mergeCell ref="AN251:AN253"/>
    <mergeCell ref="AQ251:AQ253"/>
    <mergeCell ref="AR251:AR253"/>
    <mergeCell ref="AS251:AS253"/>
    <mergeCell ref="AM254:AM256"/>
    <mergeCell ref="AN254:AN256"/>
    <mergeCell ref="AQ254:AQ256"/>
    <mergeCell ref="AR254:AR256"/>
    <mergeCell ref="AS254:AS256"/>
    <mergeCell ref="AT254:AT256"/>
    <mergeCell ref="AU254:AU256"/>
    <mergeCell ref="AV254:AV256"/>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AU257:AU259"/>
    <mergeCell ref="AV257:AV259"/>
    <mergeCell ref="B260:B262"/>
    <mergeCell ref="C260:C262"/>
    <mergeCell ref="D260:D262"/>
    <mergeCell ref="E260:E262"/>
    <mergeCell ref="F260:F262"/>
    <mergeCell ref="J260:J262"/>
    <mergeCell ref="K260:K262"/>
    <mergeCell ref="L260:L262"/>
    <mergeCell ref="M260:M262"/>
    <mergeCell ref="N260:N262"/>
    <mergeCell ref="O260:O262"/>
    <mergeCell ref="P260:P262"/>
    <mergeCell ref="Q260:Q262"/>
    <mergeCell ref="R260:R262"/>
    <mergeCell ref="U260:U262"/>
    <mergeCell ref="V260:V262"/>
    <mergeCell ref="X260:X262"/>
    <mergeCell ref="AT260:AT262"/>
    <mergeCell ref="AR257:AR259"/>
    <mergeCell ref="AS257:AS259"/>
    <mergeCell ref="AT257:AT259"/>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AR266:AR268"/>
    <mergeCell ref="AS266:AS268"/>
    <mergeCell ref="AT266:AT268"/>
    <mergeCell ref="Y260:Y262"/>
    <mergeCell ref="AC260:AC262"/>
    <mergeCell ref="X257:X259"/>
    <mergeCell ref="Y257:Y259"/>
    <mergeCell ref="AC257:AC259"/>
    <mergeCell ref="AD257:AD259"/>
    <mergeCell ref="AH257:AH259"/>
    <mergeCell ref="AI257:AI259"/>
    <mergeCell ref="AM257:AM259"/>
    <mergeCell ref="AN257:AN259"/>
    <mergeCell ref="AQ257:AQ259"/>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AR260:AR262"/>
    <mergeCell ref="AS260:AS262"/>
    <mergeCell ref="X263:X265"/>
    <mergeCell ref="Y263:Y265"/>
    <mergeCell ref="AC263:AC265"/>
    <mergeCell ref="AD263:AD265"/>
    <mergeCell ref="AH263:AH265"/>
    <mergeCell ref="AI263:AI265"/>
    <mergeCell ref="AD260:AD262"/>
    <mergeCell ref="AH260:AH262"/>
    <mergeCell ref="AI260:AI262"/>
    <mergeCell ref="AM260:AM262"/>
    <mergeCell ref="AN260:AN262"/>
    <mergeCell ref="AQ260:AQ262"/>
    <mergeCell ref="AU266:AU268"/>
    <mergeCell ref="AV266:AV268"/>
    <mergeCell ref="A245:A247"/>
    <mergeCell ref="A248:A250"/>
    <mergeCell ref="A251:A253"/>
    <mergeCell ref="A254:A256"/>
    <mergeCell ref="A257:A259"/>
    <mergeCell ref="A260:A262"/>
    <mergeCell ref="A263:A265"/>
    <mergeCell ref="A266:A268"/>
    <mergeCell ref="X266:X268"/>
    <mergeCell ref="Y266:Y268"/>
    <mergeCell ref="AC266:AC268"/>
    <mergeCell ref="AD266:AD268"/>
    <mergeCell ref="AH266:AH268"/>
    <mergeCell ref="AI266:AI268"/>
    <mergeCell ref="AM266:AM268"/>
    <mergeCell ref="AN266:AN268"/>
    <mergeCell ref="AQ266:AQ268"/>
    <mergeCell ref="AM263:AM265"/>
    <mergeCell ref="AN263:AN265"/>
    <mergeCell ref="AQ263:AQ265"/>
    <mergeCell ref="AR263:AR265"/>
    <mergeCell ref="AS263:AS265"/>
    <mergeCell ref="AT263:AT265"/>
    <mergeCell ref="AU263:AU265"/>
    <mergeCell ref="AV263:AV265"/>
    <mergeCell ref="B266:B268"/>
    <mergeCell ref="C266:C268"/>
    <mergeCell ref="AU260:AU262"/>
    <mergeCell ref="AV260:AV262"/>
    <mergeCell ref="B263:B265"/>
    <mergeCell ref="AR269:AR271"/>
    <mergeCell ref="AS269:AS271"/>
    <mergeCell ref="N269:N271"/>
    <mergeCell ref="O269:O271"/>
    <mergeCell ref="P269:P271"/>
    <mergeCell ref="Q269:Q271"/>
    <mergeCell ref="R269:R271"/>
    <mergeCell ref="U269:U271"/>
    <mergeCell ref="V269:V271"/>
    <mergeCell ref="X269:X271"/>
    <mergeCell ref="Y269:Y271"/>
    <mergeCell ref="B269:B271"/>
    <mergeCell ref="C269:C271"/>
    <mergeCell ref="D269:D271"/>
    <mergeCell ref="E269:E271"/>
    <mergeCell ref="F269:F271"/>
    <mergeCell ref="J269:J271"/>
    <mergeCell ref="K269:K271"/>
    <mergeCell ref="L269:L271"/>
    <mergeCell ref="M269:M271"/>
    <mergeCell ref="AV272:AV274"/>
    <mergeCell ref="AT269:AT271"/>
    <mergeCell ref="AU269:AU271"/>
    <mergeCell ref="AV269:AV271"/>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AD272:AD274"/>
    <mergeCell ref="AH272:AH274"/>
    <mergeCell ref="AC269:AC271"/>
    <mergeCell ref="AD269:AD271"/>
    <mergeCell ref="AH269:AH271"/>
    <mergeCell ref="AI269:AI271"/>
    <mergeCell ref="AM269:AM271"/>
    <mergeCell ref="AN269:AN271"/>
    <mergeCell ref="AQ269:AQ271"/>
    <mergeCell ref="B275:B277"/>
    <mergeCell ref="C275:C277"/>
    <mergeCell ref="D275:D277"/>
    <mergeCell ref="E275:E277"/>
    <mergeCell ref="F275:F277"/>
    <mergeCell ref="J275:J277"/>
    <mergeCell ref="K275:K277"/>
    <mergeCell ref="L275:L277"/>
    <mergeCell ref="M275:M277"/>
    <mergeCell ref="AI272:AI274"/>
    <mergeCell ref="AM272:AM274"/>
    <mergeCell ref="AN272:AN274"/>
    <mergeCell ref="AQ272:AQ274"/>
    <mergeCell ref="AR272:AR274"/>
    <mergeCell ref="AS272:AS274"/>
    <mergeCell ref="AT272:AT274"/>
    <mergeCell ref="AU272:AU274"/>
    <mergeCell ref="AC275:AC277"/>
    <mergeCell ref="AD275:AD277"/>
    <mergeCell ref="AH275:AH277"/>
    <mergeCell ref="AI275:AI277"/>
    <mergeCell ref="AM275:AM277"/>
    <mergeCell ref="AN275:AN277"/>
    <mergeCell ref="AQ275:AQ277"/>
    <mergeCell ref="AR275:AR277"/>
    <mergeCell ref="AS275:AS277"/>
    <mergeCell ref="N275:N277"/>
    <mergeCell ref="O275:O277"/>
    <mergeCell ref="P275:P277"/>
    <mergeCell ref="Q275:Q277"/>
    <mergeCell ref="R275:R277"/>
    <mergeCell ref="U275:U277"/>
    <mergeCell ref="B278:B280"/>
    <mergeCell ref="C278:C280"/>
    <mergeCell ref="D278:D280"/>
    <mergeCell ref="E278:E280"/>
    <mergeCell ref="F278:F280"/>
    <mergeCell ref="J278:J280"/>
    <mergeCell ref="K278:K280"/>
    <mergeCell ref="L278:L280"/>
    <mergeCell ref="M278:M280"/>
    <mergeCell ref="N278:N280"/>
    <mergeCell ref="O278:O280"/>
    <mergeCell ref="P278:P280"/>
    <mergeCell ref="Q278:Q280"/>
    <mergeCell ref="R278:R280"/>
    <mergeCell ref="U278:U280"/>
    <mergeCell ref="V278:V280"/>
    <mergeCell ref="X278:X280"/>
    <mergeCell ref="AT278:AT280"/>
    <mergeCell ref="AU278:AU280"/>
    <mergeCell ref="AV278:AV280"/>
    <mergeCell ref="AT275:AT277"/>
    <mergeCell ref="AU275:AU277"/>
    <mergeCell ref="AV275:AV277"/>
    <mergeCell ref="Y278:Y280"/>
    <mergeCell ref="AI278:AI280"/>
    <mergeCell ref="AC278:AC280"/>
    <mergeCell ref="AD278:AD280"/>
    <mergeCell ref="AH278:AH280"/>
    <mergeCell ref="P281:P283"/>
    <mergeCell ref="Q281:Q283"/>
    <mergeCell ref="R281:R283"/>
    <mergeCell ref="U281:U283"/>
    <mergeCell ref="V281:V283"/>
    <mergeCell ref="X281:X283"/>
    <mergeCell ref="Y281:Y283"/>
    <mergeCell ref="R284:R286"/>
    <mergeCell ref="U284:U286"/>
    <mergeCell ref="V284:V286"/>
    <mergeCell ref="X284:X286"/>
    <mergeCell ref="F281:F283"/>
    <mergeCell ref="J281:J283"/>
    <mergeCell ref="K281:K283"/>
    <mergeCell ref="L281:L283"/>
    <mergeCell ref="M281:M283"/>
    <mergeCell ref="V275:V277"/>
    <mergeCell ref="X275:X277"/>
    <mergeCell ref="Y275:Y277"/>
    <mergeCell ref="AM278:AM280"/>
    <mergeCell ref="AN278:AN280"/>
    <mergeCell ref="AQ278:AQ280"/>
    <mergeCell ref="AR278:AR280"/>
    <mergeCell ref="AS278:AS280"/>
    <mergeCell ref="B281:B283"/>
    <mergeCell ref="C281:C283"/>
    <mergeCell ref="D281:D283"/>
    <mergeCell ref="E281:E283"/>
    <mergeCell ref="F287:F289"/>
    <mergeCell ref="J287:J289"/>
    <mergeCell ref="K287:K289"/>
    <mergeCell ref="L287:L289"/>
    <mergeCell ref="M287:M289"/>
    <mergeCell ref="AI284:AI286"/>
    <mergeCell ref="AM284:AM286"/>
    <mergeCell ref="AN284:AN286"/>
    <mergeCell ref="AQ284:AQ286"/>
    <mergeCell ref="AR284:AR286"/>
    <mergeCell ref="AS284:AS286"/>
    <mergeCell ref="AT284:AT286"/>
    <mergeCell ref="AU284:AU286"/>
    <mergeCell ref="N281:N283"/>
    <mergeCell ref="O281:O283"/>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AV284:AV286"/>
    <mergeCell ref="AT281:AT283"/>
    <mergeCell ref="AU281:AU283"/>
    <mergeCell ref="AV281:AV283"/>
    <mergeCell ref="Y284:Y286"/>
    <mergeCell ref="AC284:AC286"/>
    <mergeCell ref="AD284:AD286"/>
    <mergeCell ref="AH284:AH286"/>
    <mergeCell ref="AC281:AC283"/>
    <mergeCell ref="AD281:AD283"/>
    <mergeCell ref="AH281:AH283"/>
    <mergeCell ref="AI281:AI283"/>
    <mergeCell ref="AM281:AM283"/>
    <mergeCell ref="AN281:AN283"/>
    <mergeCell ref="AQ281:AQ283"/>
    <mergeCell ref="AR281:AR283"/>
    <mergeCell ref="AS281:AS283"/>
    <mergeCell ref="AV290:AV292"/>
    <mergeCell ref="AT287:AT289"/>
    <mergeCell ref="AU287:AU289"/>
    <mergeCell ref="AV287:AV289"/>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C287:AC289"/>
    <mergeCell ref="AD287:AD289"/>
    <mergeCell ref="AH287:AH289"/>
    <mergeCell ref="AI287:AI289"/>
    <mergeCell ref="AM287:AM289"/>
    <mergeCell ref="AN287:AN289"/>
    <mergeCell ref="AQ287:AQ289"/>
    <mergeCell ref="A269:A271"/>
    <mergeCell ref="A272:A274"/>
    <mergeCell ref="A275:A277"/>
    <mergeCell ref="A278:A280"/>
    <mergeCell ref="A281:A283"/>
    <mergeCell ref="A284:A286"/>
    <mergeCell ref="A287:A289"/>
    <mergeCell ref="A290:A292"/>
    <mergeCell ref="B293:B295"/>
    <mergeCell ref="AI290:AI292"/>
    <mergeCell ref="AM290:AM292"/>
    <mergeCell ref="AN290:AN292"/>
    <mergeCell ref="AQ290:AQ292"/>
    <mergeCell ref="AR290:AR292"/>
    <mergeCell ref="AS290:AS292"/>
    <mergeCell ref="AT290:AT292"/>
    <mergeCell ref="AU290:AU292"/>
    <mergeCell ref="AR287:AR289"/>
    <mergeCell ref="AS287:AS289"/>
    <mergeCell ref="N287:N289"/>
    <mergeCell ref="O287:O289"/>
    <mergeCell ref="P287:P289"/>
    <mergeCell ref="Q287:Q289"/>
    <mergeCell ref="R287:R289"/>
    <mergeCell ref="U287:U289"/>
    <mergeCell ref="V287:V289"/>
    <mergeCell ref="X287:X289"/>
    <mergeCell ref="Y287:Y289"/>
    <mergeCell ref="B287:B289"/>
    <mergeCell ref="C287:C289"/>
    <mergeCell ref="D287:D289"/>
    <mergeCell ref="E287:E289"/>
    <mergeCell ref="AT293:AT295"/>
    <mergeCell ref="O293:O295"/>
    <mergeCell ref="P293:P295"/>
    <mergeCell ref="Q293:Q295"/>
    <mergeCell ref="R293:R295"/>
    <mergeCell ref="U293:U295"/>
    <mergeCell ref="V293:V295"/>
    <mergeCell ref="X293:X295"/>
    <mergeCell ref="Y293:Y295"/>
    <mergeCell ref="AC293:AC295"/>
    <mergeCell ref="C293:C295"/>
    <mergeCell ref="D293:D295"/>
    <mergeCell ref="E293:E295"/>
    <mergeCell ref="F293:F295"/>
    <mergeCell ref="J293:J295"/>
    <mergeCell ref="K293:K295"/>
    <mergeCell ref="L293:L295"/>
    <mergeCell ref="M293:M295"/>
    <mergeCell ref="N293:N295"/>
    <mergeCell ref="AU293:AU295"/>
    <mergeCell ref="AV293:AV295"/>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D293:AD295"/>
    <mergeCell ref="AH293:AH295"/>
    <mergeCell ref="AI293:AI295"/>
    <mergeCell ref="AM293:AM295"/>
    <mergeCell ref="AN293:AN295"/>
    <mergeCell ref="AQ293:AQ295"/>
    <mergeCell ref="AR293:AR295"/>
    <mergeCell ref="AS293:AS295"/>
    <mergeCell ref="AH299:AH301"/>
    <mergeCell ref="AI299:AI301"/>
    <mergeCell ref="AM299:AM301"/>
    <mergeCell ref="AN299:AN301"/>
    <mergeCell ref="AQ299:AQ301"/>
    <mergeCell ref="AM296:AM298"/>
    <mergeCell ref="AN296:AN298"/>
    <mergeCell ref="AQ296:AQ298"/>
    <mergeCell ref="AR296:AR298"/>
    <mergeCell ref="AS296:AS298"/>
    <mergeCell ref="AT296:AT298"/>
    <mergeCell ref="AU296:AU298"/>
    <mergeCell ref="AV296:AV298"/>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AQ302:AQ304"/>
    <mergeCell ref="AR302:AR304"/>
    <mergeCell ref="AS302:AS304"/>
    <mergeCell ref="AT302:AT304"/>
    <mergeCell ref="AR299:AR301"/>
    <mergeCell ref="AS299:AS301"/>
    <mergeCell ref="AT299:AT301"/>
    <mergeCell ref="AU299:AU301"/>
    <mergeCell ref="AV299:AV301"/>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X299:X301"/>
    <mergeCell ref="Y299:Y301"/>
    <mergeCell ref="AC299:AC301"/>
    <mergeCell ref="AD299:AD301"/>
    <mergeCell ref="AT308:AT310"/>
    <mergeCell ref="AU308:AU310"/>
    <mergeCell ref="AV308:AV310"/>
    <mergeCell ref="AU302:AU304"/>
    <mergeCell ref="AV302:AV304"/>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D302:AD304"/>
    <mergeCell ref="AH302:AH304"/>
    <mergeCell ref="AI302:AI304"/>
    <mergeCell ref="AM302:AM304"/>
    <mergeCell ref="AN302:AN304"/>
    <mergeCell ref="AR305:AR307"/>
    <mergeCell ref="AS305:AS307"/>
    <mergeCell ref="AC311:AC313"/>
    <mergeCell ref="X308:X310"/>
    <mergeCell ref="Y308:Y310"/>
    <mergeCell ref="AC308:AC310"/>
    <mergeCell ref="AD308:AD310"/>
    <mergeCell ref="AH308:AH310"/>
    <mergeCell ref="AI308:AI310"/>
    <mergeCell ref="AM308:AM310"/>
    <mergeCell ref="AN308:AN310"/>
    <mergeCell ref="AT305:AT307"/>
    <mergeCell ref="AU305:AU307"/>
    <mergeCell ref="AV305:AV307"/>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AR308:AR310"/>
    <mergeCell ref="AS308:AS310"/>
    <mergeCell ref="R314:R316"/>
    <mergeCell ref="U314:U316"/>
    <mergeCell ref="V314:V316"/>
    <mergeCell ref="X314:X316"/>
    <mergeCell ref="K311:K313"/>
    <mergeCell ref="L311:L313"/>
    <mergeCell ref="M311:M313"/>
    <mergeCell ref="N311:N313"/>
    <mergeCell ref="O311:O313"/>
    <mergeCell ref="P311:P313"/>
    <mergeCell ref="Q311:Q313"/>
    <mergeCell ref="R311:R313"/>
    <mergeCell ref="U311:U313"/>
    <mergeCell ref="V311:V313"/>
    <mergeCell ref="X311:X313"/>
    <mergeCell ref="AQ308:AQ310"/>
    <mergeCell ref="AM305:AM307"/>
    <mergeCell ref="AN305:AN307"/>
    <mergeCell ref="AQ305:AQ307"/>
    <mergeCell ref="F317:F319"/>
    <mergeCell ref="J317:J319"/>
    <mergeCell ref="K317:K319"/>
    <mergeCell ref="L317:L319"/>
    <mergeCell ref="M317:M319"/>
    <mergeCell ref="N317:N319"/>
    <mergeCell ref="O317:O319"/>
    <mergeCell ref="P317:P319"/>
    <mergeCell ref="Q317:Q319"/>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AU311:AU313"/>
    <mergeCell ref="AV311:AV313"/>
    <mergeCell ref="Y314:Y316"/>
    <mergeCell ref="AC314:AC316"/>
    <mergeCell ref="AD314:AD316"/>
    <mergeCell ref="AH314:AH316"/>
    <mergeCell ref="AI314:AI316"/>
    <mergeCell ref="AD311:AD313"/>
    <mergeCell ref="AH311:AH313"/>
    <mergeCell ref="AI311:AI313"/>
    <mergeCell ref="AM311:AM313"/>
    <mergeCell ref="AN311:AN313"/>
    <mergeCell ref="AQ311:AQ313"/>
    <mergeCell ref="AR311:AR313"/>
    <mergeCell ref="AS311:AS313"/>
    <mergeCell ref="AT311:AT313"/>
    <mergeCell ref="AR317:AR319"/>
    <mergeCell ref="Y311:Y313"/>
    <mergeCell ref="AS317:AS319"/>
    <mergeCell ref="AT317:AT319"/>
    <mergeCell ref="AU317:AU319"/>
    <mergeCell ref="AV317:AV319"/>
    <mergeCell ref="AQ317:AQ319"/>
    <mergeCell ref="AQ314:AQ316"/>
    <mergeCell ref="AR314:AR316"/>
    <mergeCell ref="AS314:AS316"/>
    <mergeCell ref="AT314:AT316"/>
    <mergeCell ref="AU314:AU316"/>
    <mergeCell ref="AV314:AV316"/>
    <mergeCell ref="A293:A295"/>
    <mergeCell ref="A296:A298"/>
    <mergeCell ref="A299:A301"/>
    <mergeCell ref="A302:A304"/>
    <mergeCell ref="A305:A307"/>
    <mergeCell ref="A308:A310"/>
    <mergeCell ref="A311:A313"/>
    <mergeCell ref="A314:A316"/>
    <mergeCell ref="A317:A319"/>
    <mergeCell ref="X317:X319"/>
    <mergeCell ref="Y317:Y319"/>
    <mergeCell ref="AC317:AC319"/>
    <mergeCell ref="AD317:AD319"/>
    <mergeCell ref="AH317:AH319"/>
    <mergeCell ref="AI317:AI319"/>
    <mergeCell ref="AM317:AM319"/>
    <mergeCell ref="AN317:AN319"/>
    <mergeCell ref="AM314:AM316"/>
    <mergeCell ref="AN314:AN316"/>
    <mergeCell ref="B317:B319"/>
    <mergeCell ref="C317:C319"/>
    <mergeCell ref="R317:R319"/>
    <mergeCell ref="U317:U319"/>
    <mergeCell ref="V317:V319"/>
    <mergeCell ref="B311:B313"/>
    <mergeCell ref="C311:C313"/>
    <mergeCell ref="D311:D313"/>
    <mergeCell ref="E311:E313"/>
    <mergeCell ref="F311:F313"/>
    <mergeCell ref="J311:J313"/>
    <mergeCell ref="D317:D319"/>
    <mergeCell ref="E317:E319"/>
    <mergeCell ref="AR320:AR322"/>
    <mergeCell ref="AS320:AS322"/>
    <mergeCell ref="N320:N322"/>
    <mergeCell ref="O320:O322"/>
    <mergeCell ref="P320:P322"/>
    <mergeCell ref="Q320:Q322"/>
    <mergeCell ref="R320:R322"/>
    <mergeCell ref="U320:U322"/>
    <mergeCell ref="V320:V322"/>
    <mergeCell ref="X320:X322"/>
    <mergeCell ref="Y320:Y322"/>
    <mergeCell ref="B320:B322"/>
    <mergeCell ref="C320:C322"/>
    <mergeCell ref="D320:D322"/>
    <mergeCell ref="E320:E322"/>
    <mergeCell ref="F320:F322"/>
    <mergeCell ref="J320:J322"/>
    <mergeCell ref="K320:K322"/>
    <mergeCell ref="L320:L322"/>
    <mergeCell ref="M320:M322"/>
    <mergeCell ref="AV323:AV325"/>
    <mergeCell ref="AT320:AT322"/>
    <mergeCell ref="AU320:AU322"/>
    <mergeCell ref="AV320:AV322"/>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C320:AC322"/>
    <mergeCell ref="AD320:AD322"/>
    <mergeCell ref="AH320:AH322"/>
    <mergeCell ref="AI320:AI322"/>
    <mergeCell ref="AM320:AM322"/>
    <mergeCell ref="AN320:AN322"/>
    <mergeCell ref="AQ320:AQ322"/>
    <mergeCell ref="K326:K328"/>
    <mergeCell ref="L326:L328"/>
    <mergeCell ref="M326:M328"/>
    <mergeCell ref="AI323:AI325"/>
    <mergeCell ref="AM323:AM325"/>
    <mergeCell ref="AN323:AN325"/>
    <mergeCell ref="AQ323:AQ325"/>
    <mergeCell ref="AR323:AR325"/>
    <mergeCell ref="AS323:AS325"/>
    <mergeCell ref="AT323:AT325"/>
    <mergeCell ref="AU323:AU325"/>
    <mergeCell ref="AN326:AN328"/>
    <mergeCell ref="AQ326:AQ328"/>
    <mergeCell ref="AR326:AR328"/>
    <mergeCell ref="AS326:AS328"/>
    <mergeCell ref="N326:N328"/>
    <mergeCell ref="O326:O328"/>
    <mergeCell ref="P326:P328"/>
    <mergeCell ref="Q326:Q328"/>
    <mergeCell ref="R326:R328"/>
    <mergeCell ref="U326:U328"/>
    <mergeCell ref="V326:V328"/>
    <mergeCell ref="X326:X328"/>
    <mergeCell ref="Y326:Y328"/>
    <mergeCell ref="AT329:AT331"/>
    <mergeCell ref="AU329:AU331"/>
    <mergeCell ref="AV329:AV331"/>
    <mergeCell ref="AT326:AT328"/>
    <mergeCell ref="AU326:AU328"/>
    <mergeCell ref="AV326:AV328"/>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B326:B328"/>
    <mergeCell ref="C326:C328"/>
    <mergeCell ref="D326:D328"/>
    <mergeCell ref="E326:E328"/>
    <mergeCell ref="F326:F328"/>
    <mergeCell ref="J326:J328"/>
    <mergeCell ref="AH329:AH331"/>
    <mergeCell ref="AC326:AC328"/>
    <mergeCell ref="AD326:AD328"/>
    <mergeCell ref="AH326:AH328"/>
    <mergeCell ref="AI326:AI328"/>
    <mergeCell ref="AM326:AM328"/>
    <mergeCell ref="AR332:AR334"/>
    <mergeCell ref="AS332:AS334"/>
    <mergeCell ref="N332:N334"/>
    <mergeCell ref="O332:O334"/>
    <mergeCell ref="P332:P334"/>
    <mergeCell ref="Q332:Q334"/>
    <mergeCell ref="R332:R334"/>
    <mergeCell ref="U332:U334"/>
    <mergeCell ref="V332:V334"/>
    <mergeCell ref="X332:X334"/>
    <mergeCell ref="Y332:Y334"/>
    <mergeCell ref="AI329:AI331"/>
    <mergeCell ref="AM329:AM331"/>
    <mergeCell ref="AN329:AN331"/>
    <mergeCell ref="AQ329:AQ331"/>
    <mergeCell ref="AR329:AR331"/>
    <mergeCell ref="AS329:AS331"/>
    <mergeCell ref="AV335:AV337"/>
    <mergeCell ref="AT332:AT334"/>
    <mergeCell ref="AU332:AU334"/>
    <mergeCell ref="AV332:AV334"/>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C332:AC334"/>
    <mergeCell ref="AD332:AD334"/>
    <mergeCell ref="AH332:AH334"/>
    <mergeCell ref="AI332:AI334"/>
    <mergeCell ref="AM332:AM334"/>
    <mergeCell ref="AN332:AN334"/>
    <mergeCell ref="AQ332:AQ334"/>
    <mergeCell ref="AR335:AR337"/>
    <mergeCell ref="AS335:AS337"/>
    <mergeCell ref="B338:B340"/>
    <mergeCell ref="C338:C340"/>
    <mergeCell ref="D338:D340"/>
    <mergeCell ref="E338:E340"/>
    <mergeCell ref="F338:F340"/>
    <mergeCell ref="J338:J340"/>
    <mergeCell ref="K338:K340"/>
    <mergeCell ref="L338:L340"/>
    <mergeCell ref="M338:M340"/>
    <mergeCell ref="AI335:AI337"/>
    <mergeCell ref="AM335:AM337"/>
    <mergeCell ref="AN335:AN337"/>
    <mergeCell ref="AQ335:AQ337"/>
    <mergeCell ref="B332:B334"/>
    <mergeCell ref="C332:C334"/>
    <mergeCell ref="D332:D334"/>
    <mergeCell ref="E332:E334"/>
    <mergeCell ref="F332:F334"/>
    <mergeCell ref="J332:J334"/>
    <mergeCell ref="K332:K334"/>
    <mergeCell ref="L332:L334"/>
    <mergeCell ref="M332:M334"/>
    <mergeCell ref="AT335:AT337"/>
    <mergeCell ref="AU335:AU337"/>
    <mergeCell ref="AN338:AN340"/>
    <mergeCell ref="AQ338:AQ340"/>
    <mergeCell ref="AR338:AR340"/>
    <mergeCell ref="AS338:AS340"/>
    <mergeCell ref="N338:N340"/>
    <mergeCell ref="O338:O340"/>
    <mergeCell ref="P338:P340"/>
    <mergeCell ref="Q338:Q340"/>
    <mergeCell ref="R338:R340"/>
    <mergeCell ref="U338:U340"/>
    <mergeCell ref="V338:V340"/>
    <mergeCell ref="X338:X340"/>
    <mergeCell ref="Y338:Y340"/>
    <mergeCell ref="AD335:AD337"/>
    <mergeCell ref="AH335:AH337"/>
    <mergeCell ref="AT341:AT343"/>
    <mergeCell ref="AU341:AU343"/>
    <mergeCell ref="AV341:AV343"/>
    <mergeCell ref="AT338:AT340"/>
    <mergeCell ref="AU338:AU340"/>
    <mergeCell ref="AV338:AV340"/>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C338:AC340"/>
    <mergeCell ref="AD338:AD340"/>
    <mergeCell ref="AH338:AH340"/>
    <mergeCell ref="AI338:AI340"/>
    <mergeCell ref="AM338:AM340"/>
    <mergeCell ref="AR344:AR346"/>
    <mergeCell ref="AS344:AS346"/>
    <mergeCell ref="N344:N346"/>
    <mergeCell ref="O344:O346"/>
    <mergeCell ref="P344:P346"/>
    <mergeCell ref="Q344:Q346"/>
    <mergeCell ref="R344:R346"/>
    <mergeCell ref="U344:U346"/>
    <mergeCell ref="V344:V346"/>
    <mergeCell ref="X344:X346"/>
    <mergeCell ref="Y344:Y346"/>
    <mergeCell ref="AI341:AI343"/>
    <mergeCell ref="AM341:AM343"/>
    <mergeCell ref="AN341:AN343"/>
    <mergeCell ref="AQ341:AQ343"/>
    <mergeCell ref="AR341:AR343"/>
    <mergeCell ref="AS341:AS343"/>
    <mergeCell ref="B344:B346"/>
    <mergeCell ref="C344:C346"/>
    <mergeCell ref="D344:D346"/>
    <mergeCell ref="E344:E346"/>
    <mergeCell ref="F344:F346"/>
    <mergeCell ref="J344:J346"/>
    <mergeCell ref="K344:K346"/>
    <mergeCell ref="L344:L346"/>
    <mergeCell ref="M344:M346"/>
    <mergeCell ref="AV347:AV349"/>
    <mergeCell ref="AT344:AT346"/>
    <mergeCell ref="AU344:AU346"/>
    <mergeCell ref="AV344:AV346"/>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D347:AD349"/>
    <mergeCell ref="AH347:AH349"/>
    <mergeCell ref="AC344:AC346"/>
    <mergeCell ref="AD344:AD346"/>
    <mergeCell ref="AH344:AH346"/>
    <mergeCell ref="AI344:AI346"/>
    <mergeCell ref="AM344:AM346"/>
    <mergeCell ref="AN344:AN346"/>
    <mergeCell ref="AQ344:AQ346"/>
    <mergeCell ref="D350:D352"/>
    <mergeCell ref="E350:E352"/>
    <mergeCell ref="F350:F352"/>
    <mergeCell ref="J350:J352"/>
    <mergeCell ref="K350:K352"/>
    <mergeCell ref="L350:L352"/>
    <mergeCell ref="M350:M352"/>
    <mergeCell ref="AI347:AI349"/>
    <mergeCell ref="AM347:AM349"/>
    <mergeCell ref="AN347:AN349"/>
    <mergeCell ref="AQ347:AQ349"/>
    <mergeCell ref="U350:U352"/>
    <mergeCell ref="V350:V352"/>
    <mergeCell ref="X350:X352"/>
    <mergeCell ref="Y350:Y352"/>
    <mergeCell ref="AR347:AR349"/>
    <mergeCell ref="AS347:AS349"/>
    <mergeCell ref="AT347:AT349"/>
    <mergeCell ref="AU347:AU349"/>
    <mergeCell ref="AT350:AT352"/>
    <mergeCell ref="AU350:AU352"/>
    <mergeCell ref="AV350:AV352"/>
    <mergeCell ref="A320:A322"/>
    <mergeCell ref="A323:A325"/>
    <mergeCell ref="A326:A328"/>
    <mergeCell ref="A329:A331"/>
    <mergeCell ref="A332:A334"/>
    <mergeCell ref="A335:A337"/>
    <mergeCell ref="A338:A340"/>
    <mergeCell ref="A341:A343"/>
    <mergeCell ref="A344:A346"/>
    <mergeCell ref="A347:A349"/>
    <mergeCell ref="A350:A352"/>
    <mergeCell ref="AC350:AC352"/>
    <mergeCell ref="AD350:AD352"/>
    <mergeCell ref="AH350:AH352"/>
    <mergeCell ref="AI350:AI352"/>
    <mergeCell ref="AM350:AM352"/>
    <mergeCell ref="AN350:AN352"/>
    <mergeCell ref="AQ350:AQ352"/>
    <mergeCell ref="AR350:AR352"/>
    <mergeCell ref="AS350:AS352"/>
    <mergeCell ref="N350:N352"/>
    <mergeCell ref="O350:O352"/>
    <mergeCell ref="P350:P352"/>
    <mergeCell ref="Q350:Q352"/>
    <mergeCell ref="R350:R352"/>
    <mergeCell ref="B350:B352"/>
    <mergeCell ref="C350:C352"/>
    <mergeCell ref="AR356:AR358"/>
    <mergeCell ref="AS356:AS358"/>
    <mergeCell ref="N356:N358"/>
    <mergeCell ref="O356:O358"/>
    <mergeCell ref="P356:P358"/>
    <mergeCell ref="Q356:Q358"/>
    <mergeCell ref="R356:R358"/>
    <mergeCell ref="U356:U358"/>
    <mergeCell ref="V356:V358"/>
    <mergeCell ref="X356:X358"/>
    <mergeCell ref="Y356:Y358"/>
    <mergeCell ref="B356:B358"/>
    <mergeCell ref="C356:C358"/>
    <mergeCell ref="D356:D358"/>
    <mergeCell ref="E356:E358"/>
    <mergeCell ref="F356:F358"/>
    <mergeCell ref="J356:J358"/>
    <mergeCell ref="K356:K358"/>
    <mergeCell ref="L356:L358"/>
    <mergeCell ref="M356:M358"/>
    <mergeCell ref="M353:M355"/>
    <mergeCell ref="N353:N355"/>
    <mergeCell ref="O353:O355"/>
    <mergeCell ref="P353:P355"/>
    <mergeCell ref="Q353:Q355"/>
    <mergeCell ref="R353:R355"/>
    <mergeCell ref="U353:U355"/>
    <mergeCell ref="V353:V355"/>
    <mergeCell ref="X353:X355"/>
    <mergeCell ref="AV359:AV361"/>
    <mergeCell ref="AT356:AT358"/>
    <mergeCell ref="AU356:AU358"/>
    <mergeCell ref="AV356:AV358"/>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C356:AC358"/>
    <mergeCell ref="AD356:AD358"/>
    <mergeCell ref="AH356:AH358"/>
    <mergeCell ref="AI356:AI358"/>
    <mergeCell ref="AM356:AM358"/>
    <mergeCell ref="AN356:AN358"/>
    <mergeCell ref="AQ356:AQ358"/>
    <mergeCell ref="E362:E364"/>
    <mergeCell ref="F362:F364"/>
    <mergeCell ref="J362:J364"/>
    <mergeCell ref="M362:M364"/>
    <mergeCell ref="AI359:AI361"/>
    <mergeCell ref="AM359:AM361"/>
    <mergeCell ref="AN359:AN361"/>
    <mergeCell ref="AQ359:AQ361"/>
    <mergeCell ref="AR359:AR361"/>
    <mergeCell ref="AS359:AS361"/>
    <mergeCell ref="AT359:AT361"/>
    <mergeCell ref="AU359:AU361"/>
    <mergeCell ref="AN362:AN364"/>
    <mergeCell ref="AQ362:AQ364"/>
    <mergeCell ref="AR362:AR364"/>
    <mergeCell ref="AS362:AS364"/>
    <mergeCell ref="N362:N364"/>
    <mergeCell ref="O362:O364"/>
    <mergeCell ref="P362:P364"/>
    <mergeCell ref="Q362:Q364"/>
    <mergeCell ref="R362:R364"/>
    <mergeCell ref="U362:U364"/>
    <mergeCell ref="V362:V364"/>
    <mergeCell ref="X362:X364"/>
    <mergeCell ref="Y362:Y364"/>
    <mergeCell ref="AT365:AT367"/>
    <mergeCell ref="AD368:AD370"/>
    <mergeCell ref="AH368:AH370"/>
    <mergeCell ref="AI368:AI370"/>
    <mergeCell ref="AU365:AU367"/>
    <mergeCell ref="AV365:AV367"/>
    <mergeCell ref="AT362:AT364"/>
    <mergeCell ref="AU362:AU364"/>
    <mergeCell ref="AV362:AV364"/>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B362:B364"/>
    <mergeCell ref="C362:C364"/>
    <mergeCell ref="D362:D364"/>
    <mergeCell ref="AC371:AC373"/>
    <mergeCell ref="AD371:AD373"/>
    <mergeCell ref="AH365:AH367"/>
    <mergeCell ref="AC362:AC364"/>
    <mergeCell ref="AD362:AD364"/>
    <mergeCell ref="AH362:AH364"/>
    <mergeCell ref="AI362:AI364"/>
    <mergeCell ref="AM362:AM364"/>
    <mergeCell ref="AM368:AM370"/>
    <mergeCell ref="AN368:AN370"/>
    <mergeCell ref="AQ368:AQ370"/>
    <mergeCell ref="AR368:AR370"/>
    <mergeCell ref="AH371:AH373"/>
    <mergeCell ref="AS368:AS370"/>
    <mergeCell ref="N368:N370"/>
    <mergeCell ref="O368:O370"/>
    <mergeCell ref="P368:P370"/>
    <mergeCell ref="Q368:Q370"/>
    <mergeCell ref="R368:R370"/>
    <mergeCell ref="U368:U370"/>
    <mergeCell ref="V368:V370"/>
    <mergeCell ref="X368:X370"/>
    <mergeCell ref="Y368:Y370"/>
    <mergeCell ref="AI365:AI367"/>
    <mergeCell ref="AM365:AM367"/>
    <mergeCell ref="AN365:AN367"/>
    <mergeCell ref="AQ365:AQ367"/>
    <mergeCell ref="AR365:AR367"/>
    <mergeCell ref="AS365:AS367"/>
    <mergeCell ref="F368:F370"/>
    <mergeCell ref="J368:J370"/>
    <mergeCell ref="K368:K370"/>
    <mergeCell ref="L368:L370"/>
    <mergeCell ref="M368:M370"/>
    <mergeCell ref="AT368:AT370"/>
    <mergeCell ref="AU368:AU370"/>
    <mergeCell ref="AV368:AV370"/>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AC368:AC370"/>
    <mergeCell ref="AI371:AI373"/>
    <mergeCell ref="AM371:AM373"/>
    <mergeCell ref="AN371:AN373"/>
    <mergeCell ref="AQ371:AQ373"/>
    <mergeCell ref="AR371:AR373"/>
    <mergeCell ref="X371:X373"/>
    <mergeCell ref="Y371:Y373"/>
    <mergeCell ref="AI374:AI376"/>
    <mergeCell ref="AM374:AM376"/>
    <mergeCell ref="AN374:AN376"/>
    <mergeCell ref="AQ374:AQ376"/>
    <mergeCell ref="AR374:AR376"/>
    <mergeCell ref="AS374:AS376"/>
    <mergeCell ref="AT374:AT376"/>
    <mergeCell ref="AU374:AU376"/>
    <mergeCell ref="AV374:AV376"/>
    <mergeCell ref="Q374:Q376"/>
    <mergeCell ref="R374:R376"/>
    <mergeCell ref="U374:U376"/>
    <mergeCell ref="V374:V376"/>
    <mergeCell ref="X374:X376"/>
    <mergeCell ref="Y374:Y376"/>
    <mergeCell ref="AC374:AC376"/>
    <mergeCell ref="AD374:AD376"/>
    <mergeCell ref="AH374:AH376"/>
    <mergeCell ref="AS371:AS373"/>
    <mergeCell ref="AT371:AT373"/>
    <mergeCell ref="AU371:AU373"/>
    <mergeCell ref="AV371:AV373"/>
    <mergeCell ref="AR377:AR379"/>
    <mergeCell ref="AS377:AS379"/>
    <mergeCell ref="N377:N379"/>
    <mergeCell ref="O377:O379"/>
    <mergeCell ref="P377:P379"/>
    <mergeCell ref="Q377:Q379"/>
    <mergeCell ref="R377:R379"/>
    <mergeCell ref="U377:U379"/>
    <mergeCell ref="V377:V379"/>
    <mergeCell ref="X377:X379"/>
    <mergeCell ref="Y377:Y379"/>
    <mergeCell ref="AV380:AV382"/>
    <mergeCell ref="AT377:AT379"/>
    <mergeCell ref="AU377:AU379"/>
    <mergeCell ref="AV377:AV379"/>
    <mergeCell ref="Y380:Y382"/>
    <mergeCell ref="AC380:AC382"/>
    <mergeCell ref="AH380:AH382"/>
    <mergeCell ref="AC377:AC379"/>
    <mergeCell ref="AD377:AD379"/>
    <mergeCell ref="AH377:AH379"/>
    <mergeCell ref="AI377:AI379"/>
    <mergeCell ref="AM377:AM379"/>
    <mergeCell ref="AN377:AN379"/>
    <mergeCell ref="AQ377:AQ379"/>
    <mergeCell ref="AR380:AR382"/>
    <mergeCell ref="AS380:AS382"/>
    <mergeCell ref="AN380:AN382"/>
    <mergeCell ref="AQ380:AQ382"/>
    <mergeCell ref="B377:B379"/>
    <mergeCell ref="C377:C379"/>
    <mergeCell ref="D377:D379"/>
    <mergeCell ref="E377:E379"/>
    <mergeCell ref="F377:F379"/>
    <mergeCell ref="J377:J379"/>
    <mergeCell ref="K377:K379"/>
    <mergeCell ref="L377:L379"/>
    <mergeCell ref="M377:M379"/>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AT380:AT382"/>
    <mergeCell ref="AU380:AU382"/>
    <mergeCell ref="AH386:AH388"/>
    <mergeCell ref="AC383:AC385"/>
    <mergeCell ref="AD383:AD385"/>
    <mergeCell ref="AH383:AH385"/>
    <mergeCell ref="AI383:AI385"/>
    <mergeCell ref="AM383:AM385"/>
    <mergeCell ref="AN383:AN385"/>
    <mergeCell ref="AQ383:AQ385"/>
    <mergeCell ref="AR383:AR385"/>
    <mergeCell ref="AS383:AS385"/>
    <mergeCell ref="N383:N385"/>
    <mergeCell ref="O383:O385"/>
    <mergeCell ref="P383:P385"/>
    <mergeCell ref="Q383:Q385"/>
    <mergeCell ref="R383:R385"/>
    <mergeCell ref="U383:U385"/>
    <mergeCell ref="V383:V385"/>
    <mergeCell ref="X383:X385"/>
    <mergeCell ref="Y383:Y385"/>
    <mergeCell ref="AI386:AI388"/>
    <mergeCell ref="AM386:AM388"/>
    <mergeCell ref="AN386:AN388"/>
    <mergeCell ref="AQ386:AQ388"/>
    <mergeCell ref="AR386:AR388"/>
    <mergeCell ref="AS386:AS388"/>
    <mergeCell ref="AT386:AT388"/>
    <mergeCell ref="AU386:AU388"/>
    <mergeCell ref="AD380:AD382"/>
    <mergeCell ref="AI380:AI382"/>
    <mergeCell ref="AM380:AM382"/>
    <mergeCell ref="AV386:AV388"/>
    <mergeCell ref="AT383:AT385"/>
    <mergeCell ref="AU383:AU385"/>
    <mergeCell ref="AV383:AV385"/>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B383:B385"/>
    <mergeCell ref="C383:C385"/>
    <mergeCell ref="D383:D385"/>
    <mergeCell ref="E383:E385"/>
    <mergeCell ref="F383:F385"/>
    <mergeCell ref="J383:J385"/>
    <mergeCell ref="K383:K385"/>
    <mergeCell ref="L383:L385"/>
    <mergeCell ref="AR389:AR391"/>
    <mergeCell ref="AS389:AS391"/>
    <mergeCell ref="N389:N391"/>
    <mergeCell ref="O389:O391"/>
    <mergeCell ref="P389:P391"/>
    <mergeCell ref="Q389:Q391"/>
    <mergeCell ref="R389:R391"/>
    <mergeCell ref="U389:U391"/>
    <mergeCell ref="V389:V391"/>
    <mergeCell ref="X389:X391"/>
    <mergeCell ref="Y389:Y391"/>
    <mergeCell ref="B389:B391"/>
    <mergeCell ref="C389:C391"/>
    <mergeCell ref="D389:D391"/>
    <mergeCell ref="E389:E391"/>
    <mergeCell ref="F389:F391"/>
    <mergeCell ref="J389:J391"/>
    <mergeCell ref="K389:K391"/>
    <mergeCell ref="L389:L391"/>
    <mergeCell ref="M389:M391"/>
    <mergeCell ref="AV392:AV394"/>
    <mergeCell ref="AT389:AT391"/>
    <mergeCell ref="AU389:AU391"/>
    <mergeCell ref="AV389:AV391"/>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C389:AC391"/>
    <mergeCell ref="AD389:AD391"/>
    <mergeCell ref="AH389:AH391"/>
    <mergeCell ref="AI389:AI391"/>
    <mergeCell ref="AM389:AM391"/>
    <mergeCell ref="AN389:AN391"/>
    <mergeCell ref="AQ389:AQ391"/>
    <mergeCell ref="AN392:AN394"/>
    <mergeCell ref="AQ392:AQ394"/>
    <mergeCell ref="AR392:AR394"/>
    <mergeCell ref="AS392:AS394"/>
    <mergeCell ref="AT392:AT394"/>
    <mergeCell ref="AU392:AU394"/>
    <mergeCell ref="AN395:AN397"/>
    <mergeCell ref="AQ395:AQ397"/>
    <mergeCell ref="AR395:AR397"/>
    <mergeCell ref="AS395:AS397"/>
    <mergeCell ref="N395:N397"/>
    <mergeCell ref="O395:O397"/>
    <mergeCell ref="P395:P397"/>
    <mergeCell ref="Q395:Q397"/>
    <mergeCell ref="R395:R397"/>
    <mergeCell ref="U395:U397"/>
    <mergeCell ref="V395:V397"/>
    <mergeCell ref="X395:X397"/>
    <mergeCell ref="Y395:Y397"/>
    <mergeCell ref="AT398:AT400"/>
    <mergeCell ref="AU398:AU400"/>
    <mergeCell ref="AV398:AV400"/>
    <mergeCell ref="AT395:AT397"/>
    <mergeCell ref="AU395:AU397"/>
    <mergeCell ref="AV395:AV397"/>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B395:B397"/>
    <mergeCell ref="C395:C397"/>
    <mergeCell ref="D395:D397"/>
    <mergeCell ref="E395:E397"/>
    <mergeCell ref="F395:F397"/>
    <mergeCell ref="J395:J397"/>
    <mergeCell ref="AT404:AT406"/>
    <mergeCell ref="AU404:AU406"/>
    <mergeCell ref="AV404:AV406"/>
    <mergeCell ref="AT401:AT403"/>
    <mergeCell ref="AU401:AU403"/>
    <mergeCell ref="AV401:AV403"/>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B401:B403"/>
    <mergeCell ref="C401:C403"/>
    <mergeCell ref="D401:D403"/>
    <mergeCell ref="E401:E403"/>
    <mergeCell ref="F401:F403"/>
    <mergeCell ref="J401:J403"/>
    <mergeCell ref="K401:K403"/>
    <mergeCell ref="L401:L403"/>
    <mergeCell ref="M401:M403"/>
    <mergeCell ref="AS401:AS403"/>
    <mergeCell ref="B353:B355"/>
    <mergeCell ref="C353:C355"/>
    <mergeCell ref="D353:D355"/>
    <mergeCell ref="E353:E355"/>
    <mergeCell ref="F353:F355"/>
    <mergeCell ref="J353:J355"/>
    <mergeCell ref="K353:K355"/>
    <mergeCell ref="L353:L355"/>
    <mergeCell ref="A401:A403"/>
    <mergeCell ref="M383:M385"/>
    <mergeCell ref="E374:E376"/>
    <mergeCell ref="F374:F376"/>
    <mergeCell ref="J374:J376"/>
    <mergeCell ref="K374:K376"/>
    <mergeCell ref="L374:L376"/>
    <mergeCell ref="M374:M376"/>
    <mergeCell ref="AS404:AS406"/>
    <mergeCell ref="N401:N403"/>
    <mergeCell ref="O401:O403"/>
    <mergeCell ref="P401:P403"/>
    <mergeCell ref="Q401:Q403"/>
    <mergeCell ref="R401:R403"/>
    <mergeCell ref="U401:U403"/>
    <mergeCell ref="V401:V403"/>
    <mergeCell ref="X401:X403"/>
    <mergeCell ref="Y401:Y403"/>
    <mergeCell ref="AI398:AI400"/>
    <mergeCell ref="AM398:AM400"/>
    <mergeCell ref="AN398:AN400"/>
    <mergeCell ref="AQ398:AQ400"/>
    <mergeCell ref="AR398:AR400"/>
    <mergeCell ref="AS398:AS400"/>
    <mergeCell ref="AI404:AI406"/>
    <mergeCell ref="AM404:AM406"/>
    <mergeCell ref="AN404:AN406"/>
    <mergeCell ref="AQ404:AQ406"/>
    <mergeCell ref="AR404:AR406"/>
    <mergeCell ref="AM401:AM403"/>
    <mergeCell ref="AN401:AN403"/>
    <mergeCell ref="X404:X406"/>
    <mergeCell ref="Y404:Y406"/>
    <mergeCell ref="AC404:AC406"/>
    <mergeCell ref="AD404:AD406"/>
    <mergeCell ref="AH404:AH406"/>
    <mergeCell ref="AC401:AC403"/>
    <mergeCell ref="AD401:AD403"/>
    <mergeCell ref="AH401:AH403"/>
    <mergeCell ref="AI401:AI403"/>
    <mergeCell ref="AH353:AH355"/>
    <mergeCell ref="AI353:AI355"/>
    <mergeCell ref="AM353:AM355"/>
    <mergeCell ref="AN353:AN355"/>
    <mergeCell ref="AQ353:AQ355"/>
    <mergeCell ref="AR353:AR355"/>
    <mergeCell ref="AH398:AH400"/>
    <mergeCell ref="AC395:AC397"/>
    <mergeCell ref="AD395:AD397"/>
    <mergeCell ref="AH395:AH397"/>
    <mergeCell ref="AI395:AI397"/>
    <mergeCell ref="AM395:AM397"/>
    <mergeCell ref="AQ401:AQ403"/>
    <mergeCell ref="AR401:AR403"/>
    <mergeCell ref="AI392:AI394"/>
    <mergeCell ref="AM392:AM394"/>
    <mergeCell ref="AN407:AN409"/>
    <mergeCell ref="AQ407:AQ409"/>
    <mergeCell ref="AR407:AR409"/>
    <mergeCell ref="AS407:AS409"/>
    <mergeCell ref="AT407:AT409"/>
    <mergeCell ref="AS353:AS355"/>
    <mergeCell ref="AT353:AT355"/>
    <mergeCell ref="AU353:AU355"/>
    <mergeCell ref="AV353:AV355"/>
    <mergeCell ref="A353:A355"/>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Y353:Y355"/>
    <mergeCell ref="AC353:AC355"/>
    <mergeCell ref="AD353:AD355"/>
    <mergeCell ref="AS410:AS412"/>
    <mergeCell ref="AT410:AT412"/>
    <mergeCell ref="AU410:AU412"/>
    <mergeCell ref="AV410:AV412"/>
    <mergeCell ref="AU407:AU409"/>
    <mergeCell ref="AV407:AV409"/>
    <mergeCell ref="A407:A409"/>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D407:AD409"/>
    <mergeCell ref="AH407:AH409"/>
    <mergeCell ref="AI407:AI409"/>
    <mergeCell ref="AM407:AM409"/>
    <mergeCell ref="AQ413:AQ415"/>
    <mergeCell ref="AR413:AR415"/>
    <mergeCell ref="M413:M415"/>
    <mergeCell ref="N413:N415"/>
    <mergeCell ref="O413:O415"/>
    <mergeCell ref="P413:P415"/>
    <mergeCell ref="Q413:Q415"/>
    <mergeCell ref="R413:R415"/>
    <mergeCell ref="U413:U415"/>
    <mergeCell ref="V413:V415"/>
    <mergeCell ref="X413:X415"/>
    <mergeCell ref="A410:A412"/>
    <mergeCell ref="B413:B415"/>
    <mergeCell ref="C413:C415"/>
    <mergeCell ref="D413:D415"/>
    <mergeCell ref="E413:E415"/>
    <mergeCell ref="F413:F415"/>
    <mergeCell ref="J413:J415"/>
    <mergeCell ref="K413:K415"/>
    <mergeCell ref="L413:L415"/>
    <mergeCell ref="AI410:AI412"/>
    <mergeCell ref="AM410:AM412"/>
    <mergeCell ref="AN410:AN412"/>
    <mergeCell ref="AQ410:AQ412"/>
    <mergeCell ref="AR410:AR412"/>
    <mergeCell ref="AU416:AU418"/>
    <mergeCell ref="AS413:AS415"/>
    <mergeCell ref="AT413:AT415"/>
    <mergeCell ref="AU413:AU415"/>
    <mergeCell ref="AV413:AV415"/>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Y413:Y415"/>
    <mergeCell ref="AC413:AC415"/>
    <mergeCell ref="AD413:AD415"/>
    <mergeCell ref="AH413:AH415"/>
    <mergeCell ref="AI413:AI415"/>
    <mergeCell ref="AM413:AM415"/>
    <mergeCell ref="AN413:AN415"/>
    <mergeCell ref="AV416:AV418"/>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H416:AH418"/>
    <mergeCell ref="AI416:AI418"/>
    <mergeCell ref="AM416:AM418"/>
    <mergeCell ref="AN416:AN418"/>
    <mergeCell ref="AQ416:AQ418"/>
    <mergeCell ref="AR416:AR418"/>
    <mergeCell ref="AS416:AS418"/>
    <mergeCell ref="AT416:AT418"/>
    <mergeCell ref="AQ422:AQ424"/>
    <mergeCell ref="AR422:AR424"/>
    <mergeCell ref="AN419:AN421"/>
    <mergeCell ref="AQ419:AQ421"/>
    <mergeCell ref="AR419:AR421"/>
    <mergeCell ref="AS419:AS421"/>
    <mergeCell ref="AT419:AT421"/>
    <mergeCell ref="AU419:AU421"/>
    <mergeCell ref="AV419:AV421"/>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AQ425:AQ427"/>
    <mergeCell ref="AS422:AS424"/>
    <mergeCell ref="AT422:AT424"/>
    <mergeCell ref="AU422:AU424"/>
    <mergeCell ref="AV422:AV424"/>
    <mergeCell ref="A413:A415"/>
    <mergeCell ref="A416:A418"/>
    <mergeCell ref="A419:A421"/>
    <mergeCell ref="A422:A424"/>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Y422:Y424"/>
    <mergeCell ref="AC422:AC424"/>
    <mergeCell ref="AD422:AD424"/>
    <mergeCell ref="AH422:AH424"/>
    <mergeCell ref="AI422:AI424"/>
    <mergeCell ref="AM422:AM424"/>
    <mergeCell ref="AN422:AN424"/>
    <mergeCell ref="AR425:AR427"/>
    <mergeCell ref="AS425:AS427"/>
    <mergeCell ref="AT425:AT427"/>
    <mergeCell ref="AU425:AU427"/>
    <mergeCell ref="AV425:AV427"/>
    <mergeCell ref="A425:A427"/>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X425:X427"/>
    <mergeCell ref="Y425:Y427"/>
    <mergeCell ref="AC425:AC427"/>
    <mergeCell ref="AD425:AD427"/>
    <mergeCell ref="AH425:AH427"/>
    <mergeCell ref="AI425:AI427"/>
    <mergeCell ref="AM425:AM427"/>
    <mergeCell ref="AN425:AN427"/>
    <mergeCell ref="AT428:AT430"/>
    <mergeCell ref="AU428:AU430"/>
    <mergeCell ref="AV428:AV430"/>
    <mergeCell ref="A428:A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AC428:AC430"/>
    <mergeCell ref="AD428:AD430"/>
    <mergeCell ref="AH428:AH430"/>
    <mergeCell ref="AI428:AI430"/>
    <mergeCell ref="AM428:AM430"/>
    <mergeCell ref="AN428:AN430"/>
    <mergeCell ref="AQ428:AQ430"/>
    <mergeCell ref="AR428:AR430"/>
    <mergeCell ref="AS428:AS430"/>
    <mergeCell ref="AT431:AT433"/>
    <mergeCell ref="Q431:Q433"/>
    <mergeCell ref="U431:U433"/>
    <mergeCell ref="V431:V433"/>
    <mergeCell ref="X431:X433"/>
    <mergeCell ref="Y431:Y433"/>
    <mergeCell ref="R431:R433"/>
    <mergeCell ref="AR431:AR433"/>
    <mergeCell ref="AQ431:AQ433"/>
    <mergeCell ref="AT434:AT436"/>
    <mergeCell ref="AT437:AT439"/>
    <mergeCell ref="AU434:AU436"/>
    <mergeCell ref="AU437:AU439"/>
    <mergeCell ref="AV437:AV439"/>
    <mergeCell ref="A434:A436"/>
    <mergeCell ref="B434:B436"/>
    <mergeCell ref="C434:C436"/>
    <mergeCell ref="D434:D436"/>
    <mergeCell ref="E434:E436"/>
    <mergeCell ref="F434:F436"/>
    <mergeCell ref="J434:J436"/>
    <mergeCell ref="K434:K436"/>
    <mergeCell ref="L434:L436"/>
    <mergeCell ref="M434:M436"/>
    <mergeCell ref="N434:N436"/>
    <mergeCell ref="O434:O436"/>
    <mergeCell ref="R434:R436"/>
    <mergeCell ref="R437:R439"/>
    <mergeCell ref="AR434:AR436"/>
    <mergeCell ref="AM431:AM433"/>
    <mergeCell ref="D437:D439"/>
    <mergeCell ref="E437:E439"/>
    <mergeCell ref="F437:F439"/>
    <mergeCell ref="J437:J439"/>
    <mergeCell ref="K437:K439"/>
    <mergeCell ref="L437:L439"/>
    <mergeCell ref="M437:M439"/>
    <mergeCell ref="N437:N439"/>
    <mergeCell ref="P434:P436"/>
    <mergeCell ref="A356:A358"/>
    <mergeCell ref="A359:A361"/>
    <mergeCell ref="A362:A364"/>
    <mergeCell ref="A365:A367"/>
    <mergeCell ref="A368:A370"/>
    <mergeCell ref="A371:A373"/>
    <mergeCell ref="A374:A376"/>
    <mergeCell ref="A377:A379"/>
    <mergeCell ref="A380:A382"/>
    <mergeCell ref="A383:A385"/>
    <mergeCell ref="A386:A388"/>
    <mergeCell ref="A389:A391"/>
    <mergeCell ref="A392:A394"/>
    <mergeCell ref="A395:A397"/>
    <mergeCell ref="A398:A400"/>
    <mergeCell ref="L395:L397"/>
    <mergeCell ref="M395:M397"/>
    <mergeCell ref="B374:B376"/>
    <mergeCell ref="C374:C376"/>
    <mergeCell ref="D374:D376"/>
    <mergeCell ref="K362:K364"/>
    <mergeCell ref="L362:L364"/>
    <mergeCell ref="A404:A406"/>
    <mergeCell ref="K395:K397"/>
    <mergeCell ref="N374:N376"/>
    <mergeCell ref="O374:O376"/>
    <mergeCell ref="P374:P376"/>
    <mergeCell ref="B368:B370"/>
    <mergeCell ref="C368:C370"/>
    <mergeCell ref="D368:D370"/>
    <mergeCell ref="E368:E370"/>
    <mergeCell ref="AQ188:AQ190"/>
    <mergeCell ref="AR188:AR190"/>
    <mergeCell ref="AS188:AS190"/>
    <mergeCell ref="AT188:AT190"/>
    <mergeCell ref="AU188:AU190"/>
    <mergeCell ref="AV188:AV190"/>
    <mergeCell ref="AW821:AY821"/>
    <mergeCell ref="BJ821:CB821"/>
    <mergeCell ref="CD821:CM821"/>
    <mergeCell ref="CO821:CW821"/>
    <mergeCell ref="CZ821:DD821"/>
    <mergeCell ref="A188:A190"/>
    <mergeCell ref="B188:B190"/>
    <mergeCell ref="C188:C190"/>
    <mergeCell ref="D188:D190"/>
    <mergeCell ref="E188:E190"/>
    <mergeCell ref="F188:F190"/>
    <mergeCell ref="J188:J190"/>
    <mergeCell ref="K188:K190"/>
    <mergeCell ref="L188:L190"/>
    <mergeCell ref="M188:M190"/>
    <mergeCell ref="N188:N190"/>
    <mergeCell ref="O188:O190"/>
    <mergeCell ref="P188:P190"/>
    <mergeCell ref="Q188:Q190"/>
    <mergeCell ref="R188:R190"/>
    <mergeCell ref="U188:U190"/>
    <mergeCell ref="V188:V190"/>
    <mergeCell ref="AS431:AS433"/>
    <mergeCell ref="A437:A439"/>
    <mergeCell ref="B437:B439"/>
    <mergeCell ref="C437:C439"/>
  </mergeCells>
  <conditionalFormatting sqref="AQ623">
    <cfRule type="expression" dxfId="5093" priority="6448">
      <formula>T623="No_existen"</formula>
    </cfRule>
  </conditionalFormatting>
  <conditionalFormatting sqref="AI623">
    <cfRule type="expression" dxfId="5092" priority="6549">
      <formula>T623="No_existen"</formula>
    </cfRule>
  </conditionalFormatting>
  <conditionalFormatting sqref="AD623">
    <cfRule type="expression" dxfId="5091" priority="6615">
      <formula>T623="No_existen"</formula>
    </cfRule>
  </conditionalFormatting>
  <conditionalFormatting sqref="AN623">
    <cfRule type="expression" dxfId="5090" priority="6617">
      <formula>T623="No_existen"</formula>
    </cfRule>
  </conditionalFormatting>
  <conditionalFormatting sqref="XFB81 XBF431:XBF607 XBX431:XBX607 XCQ431:XCQ607 XCQ615:XCQ616 XBX615:XBX616 XBF615:XBF616">
    <cfRule type="expression" dxfId="5089" priority="5453">
      <formula>XBB81="No_existen"</formula>
    </cfRule>
  </conditionalFormatting>
  <conditionalFormatting sqref="W128:W130">
    <cfRule type="expression" dxfId="5088" priority="5020">
      <formula>S128="No_existen"</formula>
    </cfRule>
  </conditionalFormatting>
  <conditionalFormatting sqref="AG25">
    <cfRule type="expression" dxfId="5087" priority="5857">
      <formula>S25="No_existen"</formula>
    </cfRule>
  </conditionalFormatting>
  <conditionalFormatting sqref="W98:W100">
    <cfRule type="expression" dxfId="5086" priority="5262">
      <formula>S98="No_existen"</formula>
    </cfRule>
  </conditionalFormatting>
  <conditionalFormatting sqref="AG58">
    <cfRule type="expression" dxfId="5085" priority="5677">
      <formula>S58="No_existen"</formula>
    </cfRule>
  </conditionalFormatting>
  <conditionalFormatting sqref="W81">
    <cfRule type="expression" dxfId="5084" priority="5295">
      <formula>S81="No_existen"</formula>
    </cfRule>
  </conditionalFormatting>
  <conditionalFormatting sqref="AG38">
    <cfRule type="expression" dxfId="5083" priority="5716">
      <formula>S38="No_existen"</formula>
    </cfRule>
  </conditionalFormatting>
  <conditionalFormatting sqref="AG83">
    <cfRule type="expression" dxfId="5082" priority="5288">
      <formula>S83="No_existen"</formula>
    </cfRule>
  </conditionalFormatting>
  <conditionalFormatting sqref="AG85">
    <cfRule type="expression" dxfId="5081" priority="5286">
      <formula>S85="No_existen"</formula>
    </cfRule>
  </conditionalFormatting>
  <conditionalFormatting sqref="W43">
    <cfRule type="expression" dxfId="5080" priority="5708">
      <formula>S43="No_existen"</formula>
    </cfRule>
  </conditionalFormatting>
  <conditionalFormatting sqref="XFB82">
    <cfRule type="expression" dxfId="5079" priority="5452">
      <formula>XEX82="No_existen"</formula>
    </cfRule>
  </conditionalFormatting>
  <conditionalFormatting sqref="W88">
    <cfRule type="expression" dxfId="5078" priority="5281">
      <formula>S88="No_existen"</formula>
    </cfRule>
  </conditionalFormatting>
  <conditionalFormatting sqref="AG48">
    <cfRule type="expression" dxfId="5077" priority="5696">
      <formula>S48="No_existen"</formula>
    </cfRule>
  </conditionalFormatting>
  <conditionalFormatting sqref="AG49">
    <cfRule type="expression" dxfId="5076" priority="5695">
      <formula>S49="No_existen"</formula>
    </cfRule>
  </conditionalFormatting>
  <conditionalFormatting sqref="AG133">
    <cfRule type="expression" dxfId="5075" priority="5007">
      <formula>S133="No_existen"</formula>
    </cfRule>
  </conditionalFormatting>
  <conditionalFormatting sqref="AG51">
    <cfRule type="expression" dxfId="5074" priority="5688">
      <formula>S51="No_existen"</formula>
    </cfRule>
  </conditionalFormatting>
  <conditionalFormatting sqref="AG30">
    <cfRule type="expression" dxfId="5073" priority="5808">
      <formula>S30="No_existen"</formula>
    </cfRule>
  </conditionalFormatting>
  <conditionalFormatting sqref="XFB83">
    <cfRule type="expression" dxfId="5072" priority="5406">
      <formula>XEX83="No_existen"</formula>
    </cfRule>
  </conditionalFormatting>
  <conditionalFormatting sqref="XFB84">
    <cfRule type="expression" dxfId="5071" priority="5405">
      <formula>XEX84="No_existen"</formula>
    </cfRule>
  </conditionalFormatting>
  <conditionalFormatting sqref="W35">
    <cfRule type="expression" dxfId="5070" priority="5660">
      <formula>S35="No_existen"</formula>
    </cfRule>
  </conditionalFormatting>
  <conditionalFormatting sqref="W36">
    <cfRule type="expression" dxfId="5069" priority="5659">
      <formula>S36="No_existen"</formula>
    </cfRule>
  </conditionalFormatting>
  <conditionalFormatting sqref="W37">
    <cfRule type="expression" dxfId="5068" priority="5658">
      <formula>S37="No_existen"</formula>
    </cfRule>
  </conditionalFormatting>
  <conditionalFormatting sqref="AG123">
    <cfRule type="expression" dxfId="5067" priority="4970">
      <formula>S123="No_existen"</formula>
    </cfRule>
  </conditionalFormatting>
  <conditionalFormatting sqref="AG124">
    <cfRule type="expression" dxfId="5066" priority="4969">
      <formula>S124="No_existen"</formula>
    </cfRule>
  </conditionalFormatting>
  <conditionalFormatting sqref="AG26:AG27">
    <cfRule type="expression" dxfId="5065" priority="5778">
      <formula>AF26="No asignado"</formula>
    </cfRule>
  </conditionalFormatting>
  <conditionalFormatting sqref="W59">
    <cfRule type="expression" dxfId="5064" priority="5643">
      <formula>S59="No_existen"</formula>
    </cfRule>
  </conditionalFormatting>
  <conditionalFormatting sqref="AU17:AV17 AU20:AV20">
    <cfRule type="cellIs" dxfId="5063" priority="5869" operator="equal">
      <formula>"LEVE"</formula>
    </cfRule>
    <cfRule type="cellIs" dxfId="5062" priority="5870" operator="equal">
      <formula>"MODERADO"</formula>
    </cfRule>
    <cfRule type="cellIs" dxfId="5061" priority="5871" operator="equal">
      <formula>"GRAVE"</formula>
    </cfRule>
  </conditionalFormatting>
  <conditionalFormatting sqref="XEZ108:XEZ109 XEH108:XEH109">
    <cfRule type="expression" dxfId="5060" priority="5148">
      <formula>XED108="No_existen"</formula>
    </cfRule>
  </conditionalFormatting>
  <conditionalFormatting sqref="XEZ107 XEH107">
    <cfRule type="expression" dxfId="5059" priority="5147">
      <formula>XED107="No_existen"</formula>
    </cfRule>
  </conditionalFormatting>
  <conditionalFormatting sqref="AG23">
    <cfRule type="expression" dxfId="5058" priority="5861">
      <formula>S23="No_existen"</formula>
    </cfRule>
  </conditionalFormatting>
  <conditionalFormatting sqref="W31">
    <cfRule type="expression" dxfId="5057" priority="5807">
      <formula>S31="No_existen"</formula>
    </cfRule>
  </conditionalFormatting>
  <conditionalFormatting sqref="W30">
    <cfRule type="expression" dxfId="5056" priority="5810">
      <formula>S30="No_existen"</formula>
    </cfRule>
  </conditionalFormatting>
  <conditionalFormatting sqref="W89">
    <cfRule type="expression" dxfId="5055" priority="5275">
      <formula>S89="No_existen"</formula>
    </cfRule>
  </conditionalFormatting>
  <conditionalFormatting sqref="W90">
    <cfRule type="expression" dxfId="5054" priority="5274">
      <formula>S90="No_existen"</formula>
    </cfRule>
  </conditionalFormatting>
  <conditionalFormatting sqref="W92">
    <cfRule type="expression" dxfId="5053" priority="5272">
      <formula>S92="No_existen"</formula>
    </cfRule>
  </conditionalFormatting>
  <conditionalFormatting sqref="AG29:AG31">
    <cfRule type="expression" dxfId="5052" priority="5794">
      <formula>AF29="No asignado"</formula>
    </cfRule>
  </conditionalFormatting>
  <conditionalFormatting sqref="AV29">
    <cfRule type="cellIs" dxfId="5051" priority="5785" operator="equal">
      <formula>"LEVE"</formula>
    </cfRule>
    <cfRule type="cellIs" dxfId="5050" priority="5786" operator="equal">
      <formula>"MODERADO"</formula>
    </cfRule>
    <cfRule type="cellIs" dxfId="5049" priority="5787" operator="equal">
      <formula>"GRAVE"</formula>
    </cfRule>
  </conditionalFormatting>
  <conditionalFormatting sqref="AV32">
    <cfRule type="cellIs" dxfId="5048" priority="5782" operator="equal">
      <formula>"LEVE"</formula>
    </cfRule>
    <cfRule type="cellIs" dxfId="5047" priority="5783" operator="equal">
      <formula>"MODERADO"</formula>
    </cfRule>
    <cfRule type="cellIs" dxfId="5046" priority="5784" operator="equal">
      <formula>"GRAVE"</formula>
    </cfRule>
  </conditionalFormatting>
  <conditionalFormatting sqref="W14">
    <cfRule type="expression" dxfId="5045" priority="5903">
      <formula>S14="No_existen"</formula>
    </cfRule>
  </conditionalFormatting>
  <conditionalFormatting sqref="W15">
    <cfRule type="expression" dxfId="5044" priority="5902">
      <formula>S15="No_existen"</formula>
    </cfRule>
  </conditionalFormatting>
  <conditionalFormatting sqref="AG19">
    <cfRule type="expression" dxfId="5043" priority="5888">
      <formula>S19="No_existen"</formula>
    </cfRule>
  </conditionalFormatting>
  <conditionalFormatting sqref="AX68">
    <cfRule type="expression" dxfId="5042" priority="5479">
      <formula>AW68="ASUMIR"</formula>
    </cfRule>
  </conditionalFormatting>
  <conditionalFormatting sqref="AY68">
    <cfRule type="expression" dxfId="5041" priority="5478">
      <formula>AW68="ASUMIR"</formula>
    </cfRule>
  </conditionalFormatting>
  <conditionalFormatting sqref="O17 O20 O23 O14 N11:N25 O11 XBB431:XBB607 XBV431:XBV607 XCP431:XCP607 XDJ431:XDJ607 XED431:XED607 XEX431:XEX607 XEX615:XEX616 XED615:XED616 XDJ615:XDJ616 XCP615:XCP616 XBV615:XBV616 XBB615:XBB616">
    <cfRule type="containsText" dxfId="5040" priority="5956" operator="containsText" text="MEDIA">
      <formula>NOT(ISERROR(SEARCH("MEDIA",N11)))</formula>
    </cfRule>
    <cfRule type="containsText" dxfId="5039" priority="5957" operator="containsText" text="ALTA">
      <formula>NOT(ISERROR(SEARCH("ALTA",N11)))</formula>
    </cfRule>
    <cfRule type="containsText" dxfId="5038" priority="5958" operator="containsText" text="BAJA">
      <formula>NOT(ISERROR(SEARCH("BAJA",N11)))</formula>
    </cfRule>
  </conditionalFormatting>
  <conditionalFormatting sqref="Q14 Q17 Q20 Q23 P11:P25 Q11 XBC431:XBC607 XBC615:XBC616">
    <cfRule type="containsText" dxfId="5037" priority="5953" operator="containsText" text="MEDIO">
      <formula>NOT(ISERROR(SEARCH("MEDIO",P11)))</formula>
    </cfRule>
    <cfRule type="containsText" dxfId="5036" priority="5954" operator="containsText" text="ALTO">
      <formula>NOT(ISERROR(SEARCH("ALTO",P11)))</formula>
    </cfRule>
    <cfRule type="containsText" dxfId="5035" priority="5955" operator="containsText" text="BAJO">
      <formula>NOT(ISERROR(SEARCH("BAJO",P11)))</formula>
    </cfRule>
  </conditionalFormatting>
  <conditionalFormatting sqref="S11:S25 XBE431:XBE607 XBE615:XBE616">
    <cfRule type="cellIs" dxfId="5034" priority="5952" operator="between">
      <formula>2</formula>
      <formula>3</formula>
    </cfRule>
  </conditionalFormatting>
  <conditionalFormatting sqref="R11:R25 XBD431:XBD607 XBW431:XBW607 R413:R430 XBW615:XBW616 XBD615:XBD616">
    <cfRule type="cellIs" dxfId="5033" priority="5949" operator="lessThanOrEqual">
      <formula>3</formula>
    </cfRule>
    <cfRule type="cellIs" dxfId="5032" priority="5950" stopIfTrue="1" operator="between">
      <formula>4</formula>
      <formula>9</formula>
    </cfRule>
    <cfRule type="cellIs" dxfId="5031" priority="5951" operator="greaterThanOrEqual">
      <formula>10</formula>
    </cfRule>
  </conditionalFormatting>
  <conditionalFormatting sqref="AS11:AS622">
    <cfRule type="cellIs" dxfId="5030" priority="5946" operator="lessThanOrEqual">
      <formula>10</formula>
    </cfRule>
    <cfRule type="cellIs" dxfId="5029" priority="5947" stopIfTrue="1" operator="between">
      <formula>11</formula>
      <formula>32</formula>
    </cfRule>
    <cfRule type="cellIs" dxfId="5028" priority="5948"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AT569 AT572 AT575 AT578 AT581 AT584 AT587 AT590 AT593 AT596 AT599 AT602 AT605 AT608 AT611 AT614 AT617 AT620">
    <cfRule type="cellIs" dxfId="5027" priority="5943" operator="equal">
      <formula>"LEVE"</formula>
    </cfRule>
    <cfRule type="cellIs" dxfId="5026" priority="5944" operator="equal">
      <formula>"MODERADO"</formula>
    </cfRule>
    <cfRule type="cellIs" dxfId="5025" priority="5945" operator="equal">
      <formula>"GRAVE"</formula>
    </cfRule>
  </conditionalFormatting>
  <conditionalFormatting sqref="N11:N25 XBB431:XBB607 XBV431:XBV607 XCP431:XCP607 XDJ431:XDJ607 XED431:XED607 XEX431:XEX607 XEX615:XEX616 XED615:XED616 XDJ615:XDJ616 XCP615:XCP616 XBV615:XBV616 XBB615:XBB616">
    <cfRule type="containsText" dxfId="5024" priority="5941" operator="containsText" text="MEDIO BAJA">
      <formula>NOT(ISERROR(SEARCH("MEDIO BAJA",N11)))</formula>
    </cfRule>
    <cfRule type="containsText" dxfId="5023" priority="5942" operator="containsText" text="MEDIO ALTA">
      <formula>NOT(ISERROR(SEARCH("MEDIO ALTA",N11)))</formula>
    </cfRule>
  </conditionalFormatting>
  <conditionalFormatting sqref="P11:P25 XBC431:XBC607 XBC615:XBC616">
    <cfRule type="containsText" dxfId="5022" priority="5939" operator="containsText" text="MEDIO BAJO">
      <formula>NOT(ISERROR(SEARCH("MEDIO BAJO",P11)))</formula>
    </cfRule>
    <cfRule type="containsText" dxfId="5021" priority="5940" operator="containsText" text="MEDIO ALTO">
      <formula>NOT(ISERROR(SEARCH("MEDIO ALTO",P11)))</formula>
    </cfRule>
  </conditionalFormatting>
  <conditionalFormatting sqref="AL11:AL25 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M569 AM572 AM575 AM578 AM581 AM584 AM587 AM590 AM593 AM596 AM599 AM602 AM605 AM608 AM611 AM614 AM617 AM620">
    <cfRule type="expression" dxfId="5020" priority="5938">
      <formula>S11="No_existen"</formula>
    </cfRule>
  </conditionalFormatting>
  <conditionalFormatting sqref="AP11:AQ11 AP12:AP25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AQ569 AQ572 AQ575 AQ578 AQ581 AQ584 AQ587 AQ590 AQ593 AQ596 AQ599 AQ602 AQ605 AQ608 AQ611 AQ614 AQ617 AQ620">
    <cfRule type="expression" dxfId="5019" priority="5937">
      <formula>S11="No_existen"</formula>
    </cfRule>
  </conditionalFormatting>
  <conditionalFormatting sqref="BA11:BA25 BA428:BA430">
    <cfRule type="expression" dxfId="5018" priority="5935">
      <formula>AW11&lt;&gt;"COMPARTIR"</formula>
    </cfRule>
    <cfRule type="expression" dxfId="5017" priority="5936">
      <formula>AW11="ASUMIR"</formula>
    </cfRule>
  </conditionalFormatting>
  <conditionalFormatting sqref="AX11:AX13 AX17:AX19 AX23:AX25">
    <cfRule type="expression" dxfId="5016" priority="5934">
      <formula>AW11="ASUMIR"</formula>
    </cfRule>
  </conditionalFormatting>
  <conditionalFormatting sqref="AY11:AZ13 AY17:AZ19 AZ14:AZ16 AY23:AZ25 AZ20:AZ22">
    <cfRule type="expression" dxfId="5015" priority="5933">
      <formula>AW11="ASUMIR"</formula>
    </cfRule>
  </conditionalFormatting>
  <conditionalFormatting sqref="AO11:AO622">
    <cfRule type="expression" dxfId="5014" priority="5959">
      <formula>T11="No_existen"</formula>
    </cfRule>
  </conditionalFormatting>
  <conditionalFormatting sqref="AK11:AK25 XBZ431:XBZ607 XCR431:XCR607 XDK431:XDK607 XDK615:XDK616 XCR615:XCR616 XBZ615:XBZ616">
    <cfRule type="expression" dxfId="5013" priority="5960">
      <formula>S11="No_existen"</formula>
    </cfRule>
  </conditionalFormatting>
  <conditionalFormatting sqref="AJ11:AJ622">
    <cfRule type="expression" dxfId="5012" priority="5961">
      <formula>T11="No_existen"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cfRule type="expression" dxfId="5011" priority="5962">
      <formula>T11="No_existen"</formula>
    </cfRule>
  </conditionalFormatting>
  <conditionalFormatting sqref="AF11:AF25">
    <cfRule type="expression" dxfId="5010" priority="5963">
      <formula>S11="No_existen"</formula>
    </cfRule>
  </conditionalFormatting>
  <conditionalFormatting sqref="AE11:AE622">
    <cfRule type="expression" dxfId="5009" priority="5964">
      <formula>T11="No_existen"</formula>
    </cfRule>
  </conditionalFormatting>
  <conditionalFormatting sqref="AR11:AR622">
    <cfRule type="containsText" dxfId="5008" priority="5930" operator="containsText" text="DÉBIL">
      <formula>NOT(ISERROR(SEARCH("DÉBIL",AR11)))</formula>
    </cfRule>
    <cfRule type="containsText" dxfId="5007" priority="5931" operator="containsText" text="ACEPTABLE">
      <formula>NOT(ISERROR(SEARCH("ACEPTABLE",AR11)))</formula>
    </cfRule>
    <cfRule type="containsText" dxfId="5006" priority="5932" operator="containsText" text="FUERTE">
      <formula>NOT(ISERROR(SEARCH("FUERTE",AR11)))</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AD569 AD572 AD575 AD578 AD581 AD584 AD587 AD590 AD593 AD596 AD599 AD602 AD605 AD608 AD611 AD614 AD617 AD620">
    <cfRule type="expression" dxfId="5005" priority="5965">
      <formula>T11="No_existen"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AN569 AN572 AN575 AN578 AN581 AN584 AN587 AN590 AN593 AN596 AN599 AN602 AN605 AN608 AN611 AN614 AN617 AN620">
    <cfRule type="expression" dxfId="5004" priority="5966">
      <formula>T11="No_existen"</formula>
    </cfRule>
  </conditionalFormatting>
  <conditionalFormatting sqref="AB11:AB25 XBH431:XBH607 AB428:AB430 XBH615:XBH616">
    <cfRule type="expression" dxfId="5003" priority="5909">
      <formula>AA11="Semiautomatico"</formula>
    </cfRule>
    <cfRule type="expression" dxfId="5002" priority="5911">
      <formula>AA11="Manual"</formula>
    </cfRule>
    <cfRule type="expression" dxfId="5001" priority="5929">
      <formula>S11="No_existen"</formula>
    </cfRule>
  </conditionalFormatting>
  <conditionalFormatting sqref="AA12">
    <cfRule type="expression" dxfId="5000" priority="5928">
      <formula>$S$12="No_existen"</formula>
    </cfRule>
  </conditionalFormatting>
  <conditionalFormatting sqref="AB12:AB25 XBH431:XBH607 AB429:AB430 XBH615:XBH616">
    <cfRule type="expression" dxfId="4999" priority="5927">
      <formula>S12="No_existen"</formula>
    </cfRule>
  </conditionalFormatting>
  <conditionalFormatting sqref="AR11:AR622">
    <cfRule type="containsText" dxfId="4998" priority="5926" operator="containsText" text="INEXISTENTE">
      <formula>NOT(ISERROR(SEARCH("INEXISTENTE",AR11)))</formula>
    </cfRule>
  </conditionalFormatting>
  <conditionalFormatting sqref="AA11">
    <cfRule type="expression" dxfId="4997" priority="5925">
      <formula>S11="No_Existen"</formula>
    </cfRule>
  </conditionalFormatting>
  <conditionalFormatting sqref="AA13">
    <cfRule type="expression" dxfId="4996" priority="5924">
      <formula>S13="No_existen"</formula>
    </cfRule>
  </conditionalFormatting>
  <conditionalFormatting sqref="AA14">
    <cfRule type="expression" dxfId="4995" priority="5923">
      <formula>$S$14="No_existen"</formula>
    </cfRule>
  </conditionalFormatting>
  <conditionalFormatting sqref="AA15">
    <cfRule type="expression" dxfId="4994" priority="5922">
      <formula>$S$15="No_existen"</formula>
    </cfRule>
  </conditionalFormatting>
  <conditionalFormatting sqref="AA16">
    <cfRule type="expression" dxfId="4993" priority="5921">
      <formula>$S$16="No_existen"</formula>
    </cfRule>
  </conditionalFormatting>
  <conditionalFormatting sqref="AA17">
    <cfRule type="expression" dxfId="4992" priority="5920">
      <formula>$S$17="No_existen"</formula>
    </cfRule>
  </conditionalFormatting>
  <conditionalFormatting sqref="AA18">
    <cfRule type="expression" dxfId="4991" priority="5919">
      <formula>$S$18="No_existen"</formula>
    </cfRule>
  </conditionalFormatting>
  <conditionalFormatting sqref="AA19">
    <cfRule type="expression" dxfId="4990" priority="5918">
      <formula>$S$19="No_existen"</formula>
    </cfRule>
  </conditionalFormatting>
  <conditionalFormatting sqref="AA20">
    <cfRule type="expression" dxfId="4989" priority="5917">
      <formula>$S$20="No_existen"</formula>
    </cfRule>
  </conditionalFormatting>
  <conditionalFormatting sqref="AA21">
    <cfRule type="expression" dxfId="4988" priority="5916">
      <formula>$S$21="No_existen"</formula>
    </cfRule>
  </conditionalFormatting>
  <conditionalFormatting sqref="AA22">
    <cfRule type="expression" dxfId="4987" priority="5915">
      <formula>$S$22="No_existen"</formula>
    </cfRule>
  </conditionalFormatting>
  <conditionalFormatting sqref="AA23">
    <cfRule type="expression" dxfId="4986" priority="5914">
      <formula>$S$23="No_existen"</formula>
    </cfRule>
  </conditionalFormatting>
  <conditionalFormatting sqref="AA24">
    <cfRule type="expression" dxfId="4985" priority="5913">
      <formula>$S$24="No_existen"</formula>
    </cfRule>
  </conditionalFormatting>
  <conditionalFormatting sqref="AA25">
    <cfRule type="expression" dxfId="4984" priority="5912">
      <formula>$S$25="No_existen"</formula>
    </cfRule>
  </conditionalFormatting>
  <conditionalFormatting sqref="AB23:AB25">
    <cfRule type="expression" dxfId="4983" priority="5910">
      <formula>AA23="Manual"</formula>
    </cfRule>
  </conditionalFormatting>
  <conditionalFormatting sqref="AW11:AY11 AX17:AY19 AX23:AY25 AX12:AY13">
    <cfRule type="expression" dxfId="4982" priority="5908">
      <formula>$S11="No_existen"</formula>
    </cfRule>
  </conditionalFormatting>
  <conditionalFormatting sqref="G25:I25 G11:H24 XAU431:XAW607 XBO431:XBQ607 XCI431:XCK607 XDC431:XDE607 XDW431:XDY607 XEQ431:XES607 G425:G427 XEQ615:XES616 XDW615:XDY616 XDC615:XDE616 XCI615:XCK616 XBO615:XBQ616 XAU615:XAW616">
    <cfRule type="expression" dxfId="4981" priority="5907">
      <formula>$G11="N/A"</formula>
    </cfRule>
  </conditionalFormatting>
  <conditionalFormatting sqref="W11">
    <cfRule type="expression" dxfId="4980" priority="5906">
      <formula>S11="No_existen"</formula>
    </cfRule>
  </conditionalFormatting>
  <conditionalFormatting sqref="W12">
    <cfRule type="expression" dxfId="4979" priority="5905">
      <formula>S12="No_existen"</formula>
    </cfRule>
  </conditionalFormatting>
  <conditionalFormatting sqref="W13">
    <cfRule type="expression" dxfId="4978" priority="5904">
      <formula>S13="No_existen"</formula>
    </cfRule>
  </conditionalFormatting>
  <conditionalFormatting sqref="W71">
    <cfRule type="expression" dxfId="4977" priority="5519">
      <formula>S71="No_existen"</formula>
    </cfRule>
  </conditionalFormatting>
  <conditionalFormatting sqref="W72">
    <cfRule type="expression" dxfId="4976" priority="5518">
      <formula>S72="No_existen"</formula>
    </cfRule>
  </conditionalFormatting>
  <conditionalFormatting sqref="W16">
    <cfRule type="expression" dxfId="4975" priority="5901">
      <formula>S16="No_existen"</formula>
    </cfRule>
  </conditionalFormatting>
  <conditionalFormatting sqref="W17">
    <cfRule type="expression" dxfId="4974" priority="5900">
      <formula>S17="No_existen"</formula>
    </cfRule>
  </conditionalFormatting>
  <conditionalFormatting sqref="W18">
    <cfRule type="expression" dxfId="4973" priority="5899">
      <formula>S18="No_existen"</formula>
    </cfRule>
  </conditionalFormatting>
  <conditionalFormatting sqref="W19">
    <cfRule type="expression" dxfId="4972" priority="5898">
      <formula>S19="No_existen"</formula>
    </cfRule>
  </conditionalFormatting>
  <conditionalFormatting sqref="W20">
    <cfRule type="expression" dxfId="4971" priority="5897">
      <formula>S20="No_existen"</formula>
    </cfRule>
  </conditionalFormatting>
  <conditionalFormatting sqref="W21">
    <cfRule type="expression" dxfId="4970" priority="5896">
      <formula>S21="No_existen"</formula>
    </cfRule>
  </conditionalFormatting>
  <conditionalFormatting sqref="W22">
    <cfRule type="expression" dxfId="4969" priority="5895">
      <formula>S22="No_existen"</formula>
    </cfRule>
  </conditionalFormatting>
  <conditionalFormatting sqref="AG11">
    <cfRule type="expression" dxfId="4968" priority="5894">
      <formula>$P$11="No_existen"</formula>
    </cfRule>
  </conditionalFormatting>
  <conditionalFormatting sqref="AG14">
    <cfRule type="expression" dxfId="4967" priority="5893">
      <formula>S14="No_existen"</formula>
    </cfRule>
  </conditionalFormatting>
  <conditionalFormatting sqref="AG15">
    <cfRule type="expression" dxfId="4966" priority="5892">
      <formula>S15="No_existen"</formula>
    </cfRule>
  </conditionalFormatting>
  <conditionalFormatting sqref="AG16">
    <cfRule type="expression" dxfId="4965" priority="5891">
      <formula>S16="No_existen"</formula>
    </cfRule>
  </conditionalFormatting>
  <conditionalFormatting sqref="AG17">
    <cfRule type="expression" dxfId="4964" priority="5890">
      <formula>S17="No_existen"</formula>
    </cfRule>
  </conditionalFormatting>
  <conditionalFormatting sqref="AG18">
    <cfRule type="expression" dxfId="4963" priority="5889">
      <formula>S18="No_existen"</formula>
    </cfRule>
  </conditionalFormatting>
  <conditionalFormatting sqref="AG70">
    <cfRule type="expression" dxfId="4962" priority="5504">
      <formula>S70="No_existen"</formula>
    </cfRule>
  </conditionalFormatting>
  <conditionalFormatting sqref="AG20:AG22">
    <cfRule type="expression" dxfId="4961" priority="5883">
      <formula>AF20="No asignado"</formula>
    </cfRule>
    <cfRule type="expression" dxfId="4960" priority="5887">
      <formula>S20="No_existen"</formula>
    </cfRule>
  </conditionalFormatting>
  <conditionalFormatting sqref="AG14:AG16">
    <cfRule type="expression" dxfId="4959" priority="5885">
      <formula>AF14="No asignado"</formula>
    </cfRule>
  </conditionalFormatting>
  <conditionalFormatting sqref="AG17:AG19">
    <cfRule type="expression" dxfId="4958" priority="5884">
      <formula>AF17="No asignado"</formula>
    </cfRule>
  </conditionalFormatting>
  <conditionalFormatting sqref="AG11:AG22">
    <cfRule type="expression" dxfId="4957" priority="5886">
      <formula>AF11="No asignado"</formula>
    </cfRule>
  </conditionalFormatting>
  <conditionalFormatting sqref="AG12">
    <cfRule type="expression" dxfId="4956" priority="5882">
      <formula>$P$12="No_existen"</formula>
    </cfRule>
  </conditionalFormatting>
  <conditionalFormatting sqref="AG13">
    <cfRule type="expression" dxfId="4955" priority="5881">
      <formula>$P$13="No_existen"</formula>
    </cfRule>
  </conditionalFormatting>
  <conditionalFormatting sqref="AU23:AV23">
    <cfRule type="cellIs" dxfId="4954" priority="5878" operator="equal">
      <formula>"LEVE"</formula>
    </cfRule>
    <cfRule type="cellIs" dxfId="4953" priority="5879" operator="equal">
      <formula>"MODERADO"</formula>
    </cfRule>
    <cfRule type="cellIs" dxfId="4952" priority="5880" operator="equal">
      <formula>"GRAVE"</formula>
    </cfRule>
  </conditionalFormatting>
  <conditionalFormatting sqref="AU11:AV11">
    <cfRule type="cellIs" dxfId="4951" priority="5875" operator="equal">
      <formula>"LEVE"</formula>
    </cfRule>
    <cfRule type="cellIs" dxfId="4950" priority="5876" operator="equal">
      <formula>"MODERADO"</formula>
    </cfRule>
    <cfRule type="cellIs" dxfId="4949" priority="5877" operator="equal">
      <formula>"GRAVE"</formula>
    </cfRule>
  </conditionalFormatting>
  <conditionalFormatting sqref="AU14:AV14">
    <cfRule type="cellIs" dxfId="4948" priority="5872" operator="equal">
      <formula>"LEVE"</formula>
    </cfRule>
    <cfRule type="cellIs" dxfId="4947" priority="5873" operator="equal">
      <formula>"MODERADO"</formula>
    </cfRule>
    <cfRule type="cellIs" dxfId="4946" priority="5874" operator="equal">
      <formula>"GRAVE"</formula>
    </cfRule>
  </conditionalFormatting>
  <conditionalFormatting sqref="AX14:AX16">
    <cfRule type="expression" dxfId="4945" priority="5868">
      <formula>AW14="ASUMIR"</formula>
    </cfRule>
  </conditionalFormatting>
  <conditionalFormatting sqref="AY14:AY16">
    <cfRule type="expression" dxfId="4944" priority="5867">
      <formula>AW14="ASUMIR"</formula>
    </cfRule>
  </conditionalFormatting>
  <conditionalFormatting sqref="AX20:AX22">
    <cfRule type="expression" dxfId="4943" priority="5866">
      <formula>AW20="ASUMIR"</formula>
    </cfRule>
  </conditionalFormatting>
  <conditionalFormatting sqref="AY20:AY22">
    <cfRule type="expression" dxfId="4942" priority="5865">
      <formula>AW20="ASUMIR"</formula>
    </cfRule>
  </conditionalFormatting>
  <conditionalFormatting sqref="W23">
    <cfRule type="expression" dxfId="4941" priority="5864">
      <formula>S23="No_existen"</formula>
    </cfRule>
  </conditionalFormatting>
  <conditionalFormatting sqref="W24">
    <cfRule type="expression" dxfId="4940" priority="5863">
      <formula>S24="No_existen"</formula>
    </cfRule>
  </conditionalFormatting>
  <conditionalFormatting sqref="W25">
    <cfRule type="expression" dxfId="4939" priority="5862">
      <formula>S25="No_existen"</formula>
    </cfRule>
  </conditionalFormatting>
  <conditionalFormatting sqref="AG24">
    <cfRule type="expression" dxfId="4938" priority="5860">
      <formula>S24="No_existen"</formula>
    </cfRule>
  </conditionalFormatting>
  <conditionalFormatting sqref="AG25">
    <cfRule type="expression" dxfId="4937" priority="5859">
      <formula>S25="No_existen"</formula>
    </cfRule>
  </conditionalFormatting>
  <conditionalFormatting sqref="AG23:AG25">
    <cfRule type="expression" dxfId="4936" priority="5858">
      <formula>AF23="No asignado"</formula>
    </cfRule>
  </conditionalFormatting>
  <conditionalFormatting sqref="O32 O29 N26:N34 O26">
    <cfRule type="containsText" dxfId="4935" priority="5846" operator="containsText" text="MEDIA">
      <formula>NOT(ISERROR(SEARCH("MEDIA",N26)))</formula>
    </cfRule>
    <cfRule type="containsText" dxfId="4934" priority="5847" operator="containsText" text="ALTA">
      <formula>NOT(ISERROR(SEARCH("ALTA",N26)))</formula>
    </cfRule>
    <cfRule type="containsText" dxfId="4933" priority="5848" operator="containsText" text="BAJA">
      <formula>NOT(ISERROR(SEARCH("BAJA",N26)))</formula>
    </cfRule>
  </conditionalFormatting>
  <conditionalFormatting sqref="Q29 Q32 P26:P34 Q26">
    <cfRule type="containsText" dxfId="4932" priority="5843" operator="containsText" text="MEDIO">
      <formula>NOT(ISERROR(SEARCH("MEDIO",P26)))</formula>
    </cfRule>
    <cfRule type="containsText" dxfId="4931" priority="5844" operator="containsText" text="ALTO">
      <formula>NOT(ISERROR(SEARCH("ALTO",P26)))</formula>
    </cfRule>
    <cfRule type="containsText" dxfId="4930" priority="5845" operator="containsText" text="BAJO">
      <formula>NOT(ISERROR(SEARCH("BAJO",P26)))</formula>
    </cfRule>
  </conditionalFormatting>
  <conditionalFormatting sqref="S26:S34">
    <cfRule type="cellIs" dxfId="4929" priority="5842" operator="between">
      <formula>2</formula>
      <formula>3</formula>
    </cfRule>
  </conditionalFormatting>
  <conditionalFormatting sqref="R26:R34">
    <cfRule type="cellIs" dxfId="4928" priority="5839" operator="lessThanOrEqual">
      <formula>3</formula>
    </cfRule>
    <cfRule type="cellIs" dxfId="4927" priority="5840" stopIfTrue="1" operator="between">
      <formula>4</formula>
      <formula>9</formula>
    </cfRule>
    <cfRule type="cellIs" dxfId="4926" priority="5841" operator="greaterThanOrEqual">
      <formula>10</formula>
    </cfRule>
  </conditionalFormatting>
  <conditionalFormatting sqref="N26:N34">
    <cfRule type="containsText" dxfId="4925" priority="5831" operator="containsText" text="MEDIO BAJA">
      <formula>NOT(ISERROR(SEARCH("MEDIO BAJA",N26)))</formula>
    </cfRule>
    <cfRule type="containsText" dxfId="4924" priority="5832" operator="containsText" text="MEDIO ALTA">
      <formula>NOT(ISERROR(SEARCH("MEDIO ALTA",N26)))</formula>
    </cfRule>
  </conditionalFormatting>
  <conditionalFormatting sqref="P26:P34">
    <cfRule type="containsText" dxfId="4923" priority="5829" operator="containsText" text="MEDIO BAJO">
      <formula>NOT(ISERROR(SEARCH("MEDIO BAJO",P26)))</formula>
    </cfRule>
    <cfRule type="containsText" dxfId="4922" priority="5830" operator="containsText" text="MEDIO ALTO">
      <formula>NOT(ISERROR(SEARCH("MEDIO ALTO",P26)))</formula>
    </cfRule>
  </conditionalFormatting>
  <conditionalFormatting sqref="AL26:AL34">
    <cfRule type="expression" dxfId="4921" priority="5828">
      <formula>S26="No_existen"</formula>
    </cfRule>
  </conditionalFormatting>
  <conditionalFormatting sqref="AP26:AP34">
    <cfRule type="expression" dxfId="4920" priority="5827">
      <formula>S26="No_existen"</formula>
    </cfRule>
  </conditionalFormatting>
  <conditionalFormatting sqref="BA27:BA34">
    <cfRule type="expression" dxfId="4919" priority="5825">
      <formula>AW27&lt;&gt;"COMPARTIR"</formula>
    </cfRule>
    <cfRule type="expression" dxfId="4918" priority="5826">
      <formula>AW27="ASUMIR"</formula>
    </cfRule>
  </conditionalFormatting>
  <conditionalFormatting sqref="AX27:AX34">
    <cfRule type="expression" dxfId="4917" priority="5824">
      <formula>AW27="ASUMIR"</formula>
    </cfRule>
  </conditionalFormatting>
  <conditionalFormatting sqref="AY27:AZ34 AZ26">
    <cfRule type="expression" dxfId="4916" priority="5823">
      <formula>AW26="ASUMIR"</formula>
    </cfRule>
  </conditionalFormatting>
  <conditionalFormatting sqref="AK26:AK34">
    <cfRule type="expression" dxfId="4915" priority="5850">
      <formula>S26="No_existen"</formula>
    </cfRule>
  </conditionalFormatting>
  <conditionalFormatting sqref="AF26:AF34">
    <cfRule type="expression" dxfId="4914" priority="5853">
      <formula>S26="No_existen"</formula>
    </cfRule>
  </conditionalFormatting>
  <conditionalFormatting sqref="AB26:AB34">
    <cfRule type="expression" dxfId="4913" priority="5792">
      <formula>AA26="Semiautomatico"</formula>
    </cfRule>
    <cfRule type="expression" dxfId="4912" priority="5796">
      <formula>AA26="Manual"</formula>
    </cfRule>
    <cfRule type="expression" dxfId="4911" priority="5819">
      <formula>S26="No_existen"</formula>
    </cfRule>
  </conditionalFormatting>
  <conditionalFormatting sqref="AA27">
    <cfRule type="expression" dxfId="4910" priority="5818">
      <formula>$S$12="No_existen"</formula>
    </cfRule>
  </conditionalFormatting>
  <conditionalFormatting sqref="AB27:AB34">
    <cfRule type="expression" dxfId="4909" priority="5817">
      <formula>S27="No_existen"</formula>
    </cfRule>
  </conditionalFormatting>
  <conditionalFormatting sqref="AA26">
    <cfRule type="expression" dxfId="4908" priority="5815">
      <formula>S26="No_Existen"</formula>
    </cfRule>
  </conditionalFormatting>
  <conditionalFormatting sqref="W28">
    <cfRule type="expression" dxfId="4907" priority="5814">
      <formula>S28="No_existen"</formula>
    </cfRule>
  </conditionalFormatting>
  <conditionalFormatting sqref="AA28">
    <cfRule type="expression" dxfId="4906" priority="5813">
      <formula>S28="No_existen"</formula>
    </cfRule>
  </conditionalFormatting>
  <conditionalFormatting sqref="AA29">
    <cfRule type="expression" dxfId="4905" priority="5812">
      <formula>$S$14="No_existen"</formula>
    </cfRule>
  </conditionalFormatting>
  <conditionalFormatting sqref="AG29">
    <cfRule type="expression" dxfId="4904" priority="5811">
      <formula>S29="No_existen"</formula>
    </cfRule>
  </conditionalFormatting>
  <conditionalFormatting sqref="AA30">
    <cfRule type="expression" dxfId="4903" priority="5809">
      <formula>$S$15="No_existen"</formula>
    </cfRule>
  </conditionalFormatting>
  <conditionalFormatting sqref="W91">
    <cfRule type="expression" dxfId="4902" priority="5273">
      <formula>S91="No_existen"</formula>
    </cfRule>
  </conditionalFormatting>
  <conditionalFormatting sqref="AA31">
    <cfRule type="expression" dxfId="4901" priority="5806">
      <formula>$S$16="No_existen"</formula>
    </cfRule>
  </conditionalFormatting>
  <conditionalFormatting sqref="AG31">
    <cfRule type="expression" dxfId="4900" priority="5805">
      <formula>S31="No_existen"</formula>
    </cfRule>
  </conditionalFormatting>
  <conditionalFormatting sqref="AA32">
    <cfRule type="expression" dxfId="4899" priority="5804">
      <formula>$S$17="No_existen"</formula>
    </cfRule>
  </conditionalFormatting>
  <conditionalFormatting sqref="AG32">
    <cfRule type="expression" dxfId="4898" priority="5803">
      <formula>S32="No_existen"</formula>
    </cfRule>
  </conditionalFormatting>
  <conditionalFormatting sqref="AG33">
    <cfRule type="expression" dxfId="4897" priority="5802">
      <formula>S33="No_existen"</formula>
    </cfRule>
  </conditionalFormatting>
  <conditionalFormatting sqref="AA33">
    <cfRule type="expression" dxfId="4896" priority="5801">
      <formula>$S$18="No_existen"</formula>
    </cfRule>
  </conditionalFormatting>
  <conditionalFormatting sqref="W33">
    <cfRule type="expression" dxfId="4895" priority="5800">
      <formula>S33="No_existen"</formula>
    </cfRule>
  </conditionalFormatting>
  <conditionalFormatting sqref="W34">
    <cfRule type="expression" dxfId="4894" priority="5799">
      <formula>S34="No_existen"</formula>
    </cfRule>
  </conditionalFormatting>
  <conditionalFormatting sqref="AA34">
    <cfRule type="expression" dxfId="4893" priority="5798">
      <formula>$S$19="No_existen"</formula>
    </cfRule>
  </conditionalFormatting>
  <conditionalFormatting sqref="AG34">
    <cfRule type="expression" dxfId="4892" priority="5797">
      <formula>S34="No_existen"</formula>
    </cfRule>
  </conditionalFormatting>
  <conditionalFormatting sqref="AG32:AG34">
    <cfRule type="expression" dxfId="4891" priority="5793">
      <formula>AF32="No asignado"</formula>
    </cfRule>
  </conditionalFormatting>
  <conditionalFormatting sqref="AG28:AG34">
    <cfRule type="expression" dxfId="4890" priority="5795">
      <formula>AF28="No asignado"</formula>
    </cfRule>
  </conditionalFormatting>
  <conditionalFormatting sqref="AG28">
    <cfRule type="expression" dxfId="4889" priority="5791">
      <formula>$S$13="No_existen"</formula>
    </cfRule>
  </conditionalFormatting>
  <conditionalFormatting sqref="AV26">
    <cfRule type="cellIs" dxfId="4888" priority="5788" operator="equal">
      <formula>"LEVE"</formula>
    </cfRule>
    <cfRule type="cellIs" dxfId="4887" priority="5789" operator="equal">
      <formula>"MODERADO"</formula>
    </cfRule>
    <cfRule type="cellIs" dxfId="4886" priority="5790" operator="equal">
      <formula>"GRAVE"</formula>
    </cfRule>
  </conditionalFormatting>
  <conditionalFormatting sqref="AU92:AV92 AU95:AV95 AU98:AV98 AU101:AV101">
    <cfRule type="cellIs" dxfId="4885" priority="5251" operator="equal">
      <formula>"LEVE"</formula>
    </cfRule>
    <cfRule type="cellIs" dxfId="4884" priority="5252" operator="equal">
      <formula>"MODERADO"</formula>
    </cfRule>
    <cfRule type="cellIs" dxfId="4883" priority="5253" operator="equal">
      <formula>"GRAVE"</formula>
    </cfRule>
  </conditionalFormatting>
  <conditionalFormatting sqref="AU80:AV80">
    <cfRule type="cellIs" dxfId="4882" priority="5248" operator="equal">
      <formula>"LEVE"</formula>
    </cfRule>
    <cfRule type="cellIs" dxfId="4881" priority="5249" operator="equal">
      <formula>"MODERADO"</formula>
    </cfRule>
    <cfRule type="cellIs" dxfId="4880" priority="5250" operator="equal">
      <formula>"GRAVE"</formula>
    </cfRule>
  </conditionalFormatting>
  <conditionalFormatting sqref="W26">
    <cfRule type="expression" dxfId="4879" priority="5781">
      <formula>S26="No_existen"</formula>
    </cfRule>
  </conditionalFormatting>
  <conditionalFormatting sqref="W27">
    <cfRule type="expression" dxfId="4878" priority="5780">
      <formula>S27="No_existen"</formula>
    </cfRule>
  </conditionalFormatting>
  <conditionalFormatting sqref="AG26">
    <cfRule type="expression" dxfId="4877" priority="5779">
      <formula>$P$11="No_existen"</formula>
    </cfRule>
  </conditionalFormatting>
  <conditionalFormatting sqref="AG27">
    <cfRule type="expression" dxfId="4876" priority="5777">
      <formula>$P$12="No_existen"</formula>
    </cfRule>
  </conditionalFormatting>
  <conditionalFormatting sqref="W29">
    <cfRule type="expression" dxfId="4875" priority="5776">
      <formula>S29="No_existen"</formula>
    </cfRule>
  </conditionalFormatting>
  <conditionalFormatting sqref="W32">
    <cfRule type="expression" dxfId="4874" priority="5775">
      <formula>S32="No_existen"</formula>
    </cfRule>
  </conditionalFormatting>
  <conditionalFormatting sqref="AU26">
    <cfRule type="cellIs" dxfId="4873" priority="5772" operator="equal">
      <formula>"LEVE"</formula>
    </cfRule>
    <cfRule type="cellIs" dxfId="4872" priority="5773" operator="equal">
      <formula>"MODERADO"</formula>
    </cfRule>
    <cfRule type="cellIs" dxfId="4871" priority="5774" operator="equal">
      <formula>"GRAVE"</formula>
    </cfRule>
  </conditionalFormatting>
  <conditionalFormatting sqref="AU29">
    <cfRule type="cellIs" dxfId="4870" priority="5769" operator="equal">
      <formula>"LEVE"</formula>
    </cfRule>
    <cfRule type="cellIs" dxfId="4869" priority="5770" operator="equal">
      <formula>"MODERADO"</formula>
    </cfRule>
    <cfRule type="cellIs" dxfId="4868" priority="5771" operator="equal">
      <formula>"GRAVE"</formula>
    </cfRule>
  </conditionalFormatting>
  <conditionalFormatting sqref="AU32">
    <cfRule type="cellIs" dxfId="4867" priority="5766" operator="equal">
      <formula>"LEVE"</formula>
    </cfRule>
    <cfRule type="cellIs" dxfId="4866" priority="5767" operator="equal">
      <formula>"MODERADO"</formula>
    </cfRule>
    <cfRule type="cellIs" dxfId="4865" priority="5768" operator="equal">
      <formula>"GRAVE"</formula>
    </cfRule>
  </conditionalFormatting>
  <conditionalFormatting sqref="AX26">
    <cfRule type="expression" dxfId="4864" priority="5765">
      <formula>AW26="ASUMIR"</formula>
    </cfRule>
  </conditionalFormatting>
  <conditionalFormatting sqref="AY26">
    <cfRule type="expression" dxfId="4863" priority="5764">
      <formula>AW26="ASUMIR"</formula>
    </cfRule>
  </conditionalFormatting>
  <conditionalFormatting sqref="BA26">
    <cfRule type="expression" dxfId="4862" priority="5762">
      <formula>AW26&lt;&gt;"COMPARTIR"</formula>
    </cfRule>
    <cfRule type="expression" dxfId="4861" priority="5763">
      <formula>AW26="ASUMIR"</formula>
    </cfRule>
  </conditionalFormatting>
  <conditionalFormatting sqref="O41 O44 O47 O38 O50 O53 O56 O59 N35:N61 O35">
    <cfRule type="containsText" dxfId="4860" priority="5751" operator="containsText" text="MEDIA">
      <formula>NOT(ISERROR(SEARCH("MEDIA",N35)))</formula>
    </cfRule>
    <cfRule type="containsText" dxfId="4859" priority="5752" operator="containsText" text="ALTA">
      <formula>NOT(ISERROR(SEARCH("ALTA",N35)))</formula>
    </cfRule>
    <cfRule type="containsText" dxfId="4858" priority="5753" operator="containsText" text="BAJA">
      <formula>NOT(ISERROR(SEARCH("BAJA",N35)))</formula>
    </cfRule>
  </conditionalFormatting>
  <conditionalFormatting sqref="Q38 Q41 Q44 Q47 Q50 Q53 Q56 Q59 P35:P61 Q35">
    <cfRule type="containsText" dxfId="4857" priority="5748" operator="containsText" text="MEDIO">
      <formula>NOT(ISERROR(SEARCH("MEDIO",P35)))</formula>
    </cfRule>
    <cfRule type="containsText" dxfId="4856" priority="5749" operator="containsText" text="ALTO">
      <formula>NOT(ISERROR(SEARCH("ALTO",P35)))</formula>
    </cfRule>
    <cfRule type="containsText" dxfId="4855" priority="5750" operator="containsText" text="BAJO">
      <formula>NOT(ISERROR(SEARCH("BAJO",P35)))</formula>
    </cfRule>
  </conditionalFormatting>
  <conditionalFormatting sqref="S35:S61">
    <cfRule type="cellIs" dxfId="4854" priority="5747" operator="between">
      <formula>2</formula>
      <formula>3</formula>
    </cfRule>
  </conditionalFormatting>
  <conditionalFormatting sqref="R35:R61">
    <cfRule type="cellIs" dxfId="4853" priority="5744" operator="lessThanOrEqual">
      <formula>3</formula>
    </cfRule>
    <cfRule type="cellIs" dxfId="4852" priority="5745" stopIfTrue="1" operator="between">
      <formula>4</formula>
      <formula>9</formula>
    </cfRule>
    <cfRule type="cellIs" dxfId="4851" priority="5746" operator="greaterThanOrEqual">
      <formula>10</formula>
    </cfRule>
  </conditionalFormatting>
  <conditionalFormatting sqref="N35:N61">
    <cfRule type="containsText" dxfId="4850" priority="5736" operator="containsText" text="MEDIO BAJA">
      <formula>NOT(ISERROR(SEARCH("MEDIO BAJA",N35)))</formula>
    </cfRule>
    <cfRule type="containsText" dxfId="4849" priority="5737" operator="containsText" text="MEDIO ALTA">
      <formula>NOT(ISERROR(SEARCH("MEDIO ALTA",N35)))</formula>
    </cfRule>
  </conditionalFormatting>
  <conditionalFormatting sqref="P35:P61">
    <cfRule type="containsText" dxfId="4848" priority="5734" operator="containsText" text="MEDIO BAJO">
      <formula>NOT(ISERROR(SEARCH("MEDIO BAJO",P35)))</formula>
    </cfRule>
    <cfRule type="containsText" dxfId="4847" priority="5735" operator="containsText" text="MEDIO ALTO">
      <formula>NOT(ISERROR(SEARCH("MEDIO ALTO",P35)))</formula>
    </cfRule>
  </conditionalFormatting>
  <conditionalFormatting sqref="AL35:AL61">
    <cfRule type="expression" dxfId="4846" priority="5733">
      <formula>S35="No_existen"</formula>
    </cfRule>
  </conditionalFormatting>
  <conditionalFormatting sqref="AP35:AP61">
    <cfRule type="expression" dxfId="4845" priority="5732">
      <formula>S35="No_existen"</formula>
    </cfRule>
  </conditionalFormatting>
  <conditionalFormatting sqref="BA35:BA61">
    <cfRule type="expression" dxfId="4844" priority="5730">
      <formula>AW35&lt;&gt;"COMPARTIR"</formula>
    </cfRule>
    <cfRule type="expression" dxfId="4843" priority="5731">
      <formula>AW35="ASUMIR"</formula>
    </cfRule>
  </conditionalFormatting>
  <conditionalFormatting sqref="AX36:AX55 AX58:AX61">
    <cfRule type="expression" dxfId="4842" priority="5729">
      <formula>AW36="ASUMIR"</formula>
    </cfRule>
  </conditionalFormatting>
  <conditionalFormatting sqref="AY36:AZ55 AZ35 AY58:AZ61 AZ56:AZ57">
    <cfRule type="expression" dxfId="4841" priority="5728">
      <formula>AW35="ASUMIR"</formula>
    </cfRule>
  </conditionalFormatting>
  <conditionalFormatting sqref="AK35:AK61">
    <cfRule type="expression" dxfId="4840" priority="5755">
      <formula>S35="No_existen"</formula>
    </cfRule>
  </conditionalFormatting>
  <conditionalFormatting sqref="AF35:AF61">
    <cfRule type="expression" dxfId="4839" priority="5758">
      <formula>S35="No_existen"</formula>
    </cfRule>
  </conditionalFormatting>
  <conditionalFormatting sqref="AB35:AB37 AB40 AB42:AB61">
    <cfRule type="expression" dxfId="4838" priority="5663">
      <formula>AA35="Semiautomatico"</formula>
    </cfRule>
    <cfRule type="expression" dxfId="4837" priority="5669">
      <formula>AA35="Manual"</formula>
    </cfRule>
    <cfRule type="expression" dxfId="4836" priority="5724">
      <formula>S35="No_existen"</formula>
    </cfRule>
  </conditionalFormatting>
  <conditionalFormatting sqref="AA36">
    <cfRule type="expression" dxfId="4835" priority="5723">
      <formula>$S$12="No_existen"</formula>
    </cfRule>
  </conditionalFormatting>
  <conditionalFormatting sqref="AB36:AB37 AB40 AB42:AB61">
    <cfRule type="expression" dxfId="4834" priority="5722">
      <formula>S36="No_existen"</formula>
    </cfRule>
  </conditionalFormatting>
  <conditionalFormatting sqref="AG35">
    <cfRule type="expression" dxfId="4833" priority="5720">
      <formula>$S$11="No_existen"</formula>
    </cfRule>
  </conditionalFormatting>
  <conditionalFormatting sqref="AA35">
    <cfRule type="expression" dxfId="4832" priority="5719">
      <formula>S35="No_Existen"</formula>
    </cfRule>
  </conditionalFormatting>
  <conditionalFormatting sqref="AA37">
    <cfRule type="expression" dxfId="4831" priority="5718">
      <formula>S37="No_existen"</formula>
    </cfRule>
  </conditionalFormatting>
  <conditionalFormatting sqref="AA38">
    <cfRule type="expression" dxfId="4830" priority="5717">
      <formula>$S$14="No_existen"</formula>
    </cfRule>
  </conditionalFormatting>
  <conditionalFormatting sqref="AA39">
    <cfRule type="expression" dxfId="4829" priority="5715">
      <formula>$S$15="No_existen"</formula>
    </cfRule>
  </conditionalFormatting>
  <conditionalFormatting sqref="AG39">
    <cfRule type="expression" dxfId="4828" priority="5714">
      <formula>S39="No_existen"</formula>
    </cfRule>
  </conditionalFormatting>
  <conditionalFormatting sqref="AA40">
    <cfRule type="expression" dxfId="4827" priority="5713">
      <formula>$S$16="No_existen"</formula>
    </cfRule>
  </conditionalFormatting>
  <conditionalFormatting sqref="AA41">
    <cfRule type="expression" dxfId="4826" priority="5712">
      <formula>$S$17="No_existen"</formula>
    </cfRule>
  </conditionalFormatting>
  <conditionalFormatting sqref="AG41">
    <cfRule type="expression" dxfId="4825" priority="5711">
      <formula>S41="No_existen"</formula>
    </cfRule>
  </conditionalFormatting>
  <conditionalFormatting sqref="AG42">
    <cfRule type="expression" dxfId="4824" priority="5710">
      <formula>S42="No_existen"</formula>
    </cfRule>
  </conditionalFormatting>
  <conditionalFormatting sqref="AA42">
    <cfRule type="expression" dxfId="4823" priority="5709">
      <formula>$S$18="No_existen"</formula>
    </cfRule>
  </conditionalFormatting>
  <conditionalFormatting sqref="AA43">
    <cfRule type="expression" dxfId="4822" priority="5707">
      <formula>$S$19="No_existen"</formula>
    </cfRule>
  </conditionalFormatting>
  <conditionalFormatting sqref="AG43">
    <cfRule type="expression" dxfId="4821" priority="5706">
      <formula>S43="No_existen"</formula>
    </cfRule>
  </conditionalFormatting>
  <conditionalFormatting sqref="AA44">
    <cfRule type="expression" dxfId="4820" priority="5705">
      <formula>$S$20="No_existen"</formula>
    </cfRule>
  </conditionalFormatting>
  <conditionalFormatting sqref="AG44:AG46">
    <cfRule type="expression" dxfId="4819" priority="5665">
      <formula>AF44="No asignado"</formula>
    </cfRule>
    <cfRule type="expression" dxfId="4818" priority="5704">
      <formula>S44="No_existen"</formula>
    </cfRule>
  </conditionalFormatting>
  <conditionalFormatting sqref="AA45">
    <cfRule type="expression" dxfId="4817" priority="5703">
      <formula>$S$21="No_existen"</formula>
    </cfRule>
  </conditionalFormatting>
  <conditionalFormatting sqref="W46">
    <cfRule type="expression" dxfId="4816" priority="5702">
      <formula>S46="No_existen"</formula>
    </cfRule>
  </conditionalFormatting>
  <conditionalFormatting sqref="AA46">
    <cfRule type="expression" dxfId="4815" priority="5701">
      <formula>$S$22="No_existen"</formula>
    </cfRule>
  </conditionalFormatting>
  <conditionalFormatting sqref="AA47">
    <cfRule type="expression" dxfId="4814" priority="5700">
      <formula>$S$23="No_existen"</formula>
    </cfRule>
  </conditionalFormatting>
  <conditionalFormatting sqref="AA48">
    <cfRule type="expression" dxfId="4813" priority="5699">
      <formula>$S$24="No_existen"</formula>
    </cfRule>
  </conditionalFormatting>
  <conditionalFormatting sqref="AA49">
    <cfRule type="expression" dxfId="4812" priority="5698">
      <formula>$S$25="No_existen"</formula>
    </cfRule>
  </conditionalFormatting>
  <conditionalFormatting sqref="AG47">
    <cfRule type="expression" dxfId="4811" priority="5697">
      <formula>S47="No_existen"</formula>
    </cfRule>
  </conditionalFormatting>
  <conditionalFormatting sqref="AG131">
    <cfRule type="expression" dxfId="4810" priority="5009">
      <formula>S131="No_existen"</formula>
    </cfRule>
  </conditionalFormatting>
  <conditionalFormatting sqref="AG132">
    <cfRule type="expression" dxfId="4809" priority="5008">
      <formula>S132="No_existen"</formula>
    </cfRule>
  </conditionalFormatting>
  <conditionalFormatting sqref="W51">
    <cfRule type="expression" dxfId="4808" priority="5694">
      <formula>S51="No_existen"</formula>
    </cfRule>
  </conditionalFormatting>
  <conditionalFormatting sqref="W52">
    <cfRule type="expression" dxfId="4807" priority="5693">
      <formula>S52="No_existen"</formula>
    </cfRule>
  </conditionalFormatting>
  <conditionalFormatting sqref="AA50">
    <cfRule type="expression" dxfId="4806" priority="5692">
      <formula>$S$26="No_existen"</formula>
    </cfRule>
  </conditionalFormatting>
  <conditionalFormatting sqref="AA51">
    <cfRule type="expression" dxfId="4805" priority="5691">
      <formula>$S$27="No_existen"</formula>
    </cfRule>
  </conditionalFormatting>
  <conditionalFormatting sqref="AA52">
    <cfRule type="expression" dxfId="4804" priority="5690">
      <formula>$S$28="No_existen"</formula>
    </cfRule>
  </conditionalFormatting>
  <conditionalFormatting sqref="AG50">
    <cfRule type="expression" dxfId="4803" priority="5689">
      <formula>S50="No_existen"</formula>
    </cfRule>
  </conditionalFormatting>
  <conditionalFormatting sqref="AG52">
    <cfRule type="expression" dxfId="4802" priority="5687">
      <formula>S52="No_existen"</formula>
    </cfRule>
  </conditionalFormatting>
  <conditionalFormatting sqref="AA53">
    <cfRule type="expression" dxfId="4801" priority="5686">
      <formula>$S$29="No_existen"</formula>
    </cfRule>
  </conditionalFormatting>
  <conditionalFormatting sqref="AG53:AG55">
    <cfRule type="expression" dxfId="4800" priority="5685">
      <formula>S53="No_existen"</formula>
    </cfRule>
  </conditionalFormatting>
  <conditionalFormatting sqref="AA54">
    <cfRule type="expression" dxfId="4799" priority="5684">
      <formula>$S$30="No_existen"</formula>
    </cfRule>
  </conditionalFormatting>
  <conditionalFormatting sqref="AA55">
    <cfRule type="expression" dxfId="4798" priority="5683">
      <formula>$S$31="No_existen"</formula>
    </cfRule>
  </conditionalFormatting>
  <conditionalFormatting sqref="AA56 XEI107 XDO110 XEI230 XDO233 XCU236 XCA239 XBG242">
    <cfRule type="expression" dxfId="4797" priority="5682">
      <formula>$S$32="No_existen"</formula>
    </cfRule>
  </conditionalFormatting>
  <conditionalFormatting sqref="AA57 XEI108 XDO111 XEI231 XDO234 XCU237 XCA240 XBG243">
    <cfRule type="expression" dxfId="4796" priority="5681">
      <formula>$S$33="No_existen"</formula>
    </cfRule>
  </conditionalFormatting>
  <conditionalFormatting sqref="AA58 XBY431:XBY607 XEI109 XDO112 XEI232 XDO235 XCU238 XCA241 XBG244:XBG607 XBG615:XBG616 XBY615:XBY616">
    <cfRule type="expression" dxfId="4795" priority="5680">
      <formula>$S$34="No_existen"</formula>
    </cfRule>
  </conditionalFormatting>
  <conditionalFormatting sqref="AG56">
    <cfRule type="expression" dxfId="4794" priority="5679">
      <formula>S56="No_existen"</formula>
    </cfRule>
  </conditionalFormatting>
  <conditionalFormatting sqref="AG57">
    <cfRule type="expression" dxfId="4793" priority="5678">
      <formula>S57="No_existen"</formula>
    </cfRule>
  </conditionalFormatting>
  <conditionalFormatting sqref="W61">
    <cfRule type="expression" dxfId="4792" priority="5676">
      <formula>S61="No_existen"</formula>
    </cfRule>
  </conditionalFormatting>
  <conditionalFormatting sqref="AA59">
    <cfRule type="expression" dxfId="4791" priority="5675">
      <formula>$S$35="No_existen"</formula>
    </cfRule>
  </conditionalFormatting>
  <conditionalFormatting sqref="AA60">
    <cfRule type="expression" dxfId="4790" priority="5674">
      <formula>$S$36="No_existen"</formula>
    </cfRule>
  </conditionalFormatting>
  <conditionalFormatting sqref="AA61">
    <cfRule type="expression" dxfId="4789" priority="5673">
      <formula>$S$37="No_existen"</formula>
    </cfRule>
  </conditionalFormatting>
  <conditionalFormatting sqref="AG59">
    <cfRule type="expression" dxfId="4788" priority="5672">
      <formula>S59="No_existen"</formula>
    </cfRule>
  </conditionalFormatting>
  <conditionalFormatting sqref="AG60">
    <cfRule type="expression" dxfId="4787" priority="5671">
      <formula>S60="No_existen"</formula>
    </cfRule>
  </conditionalFormatting>
  <conditionalFormatting sqref="AG61">
    <cfRule type="expression" dxfId="4786" priority="5670">
      <formula>S61="No_existen"</formula>
    </cfRule>
  </conditionalFormatting>
  <conditionalFormatting sqref="AG38:AG39">
    <cfRule type="expression" dxfId="4785" priority="5667">
      <formula>AF38="No asignado"</formula>
    </cfRule>
  </conditionalFormatting>
  <conditionalFormatting sqref="AG41:AG43">
    <cfRule type="expression" dxfId="4784" priority="5666">
      <formula>AF41="No asignado"</formula>
    </cfRule>
  </conditionalFormatting>
  <conditionalFormatting sqref="AB47:AB49">
    <cfRule type="expression" dxfId="4783" priority="5664">
      <formula>AA47="Manual"</formula>
    </cfRule>
  </conditionalFormatting>
  <conditionalFormatting sqref="AG35 AG38:AG39 AG41:AG61">
    <cfRule type="expression" dxfId="4782" priority="5668">
      <formula>AF35="No asignado"</formula>
    </cfRule>
  </conditionalFormatting>
  <conditionalFormatting sqref="AX36:AY55 AX58:AY61">
    <cfRule type="expression" dxfId="4781" priority="5662">
      <formula>$S36="No_existen"</formula>
    </cfRule>
  </conditionalFormatting>
  <conditionalFormatting sqref="G37:I37 G35:H36 G43:I43 G38:H42 G45:I46 G44:H44 G52:I52 G47:H51 G58:I58 G53:H57 G61:I61 G59:H60">
    <cfRule type="expression" dxfId="4780" priority="5661">
      <formula>$G35="N/A"</formula>
    </cfRule>
  </conditionalFormatting>
  <conditionalFormatting sqref="W40">
    <cfRule type="expression" dxfId="4779" priority="5657">
      <formula>S40="No_existen"</formula>
    </cfRule>
  </conditionalFormatting>
  <conditionalFormatting sqref="W38">
    <cfRule type="expression" dxfId="4778" priority="5656">
      <formula>S38="No_existen"</formula>
    </cfRule>
  </conditionalFormatting>
  <conditionalFormatting sqref="W39">
    <cfRule type="expression" dxfId="4777" priority="5655">
      <formula>S39="No_existen"</formula>
    </cfRule>
  </conditionalFormatting>
  <conditionalFormatting sqref="W41">
    <cfRule type="expression" dxfId="4776" priority="5654">
      <formula>S41="No_existen"</formula>
    </cfRule>
  </conditionalFormatting>
  <conditionalFormatting sqref="W42">
    <cfRule type="expression" dxfId="4775" priority="5653">
      <formula>S42="No_existen"</formula>
    </cfRule>
  </conditionalFormatting>
  <conditionalFormatting sqref="W44">
    <cfRule type="expression" dxfId="4774" priority="5652">
      <formula>S44="No_existen"</formula>
    </cfRule>
  </conditionalFormatting>
  <conditionalFormatting sqref="W47:W48">
    <cfRule type="expression" dxfId="4773" priority="5651">
      <formula>S47="No_existen"</formula>
    </cfRule>
  </conditionalFormatting>
  <conditionalFormatting sqref="W49">
    <cfRule type="expression" dxfId="4772" priority="5650">
      <formula>S49="No_existen"</formula>
    </cfRule>
  </conditionalFormatting>
  <conditionalFormatting sqref="W50">
    <cfRule type="expression" dxfId="4771" priority="5649">
      <formula>S50="No_existen"</formula>
    </cfRule>
  </conditionalFormatting>
  <conditionalFormatting sqref="W55">
    <cfRule type="expression" dxfId="4770" priority="5648">
      <formula>S55="No_existen"</formula>
    </cfRule>
  </conditionalFormatting>
  <conditionalFormatting sqref="W53:W54">
    <cfRule type="expression" dxfId="4769" priority="5647">
      <formula>S53="No_existen"</formula>
    </cfRule>
  </conditionalFormatting>
  <conditionalFormatting sqref="W58">
    <cfRule type="expression" dxfId="4768" priority="5646">
      <formula>S58="No_existen"</formula>
    </cfRule>
  </conditionalFormatting>
  <conditionalFormatting sqref="W60">
    <cfRule type="expression" dxfId="4767" priority="5645">
      <formula>S60="No_existen"</formula>
    </cfRule>
  </conditionalFormatting>
  <conditionalFormatting sqref="W56:W57">
    <cfRule type="expression" dxfId="4766" priority="5644">
      <formula>S56="No_existen"</formula>
    </cfRule>
  </conditionalFormatting>
  <conditionalFormatting sqref="AB38:AB39">
    <cfRule type="expression" dxfId="4765" priority="5639">
      <formula>AA38="Semiautomatico"</formula>
    </cfRule>
    <cfRule type="expression" dxfId="4764" priority="5640">
      <formula>AA38="Manual"</formula>
    </cfRule>
    <cfRule type="expression" dxfId="4763" priority="5642">
      <formula>S38="No_existen"</formula>
    </cfRule>
  </conditionalFormatting>
  <conditionalFormatting sqref="AB38:AB39">
    <cfRule type="expression" dxfId="4762" priority="5641">
      <formula>S38="No_existen"</formula>
    </cfRule>
  </conditionalFormatting>
  <conditionalFormatting sqref="AB41">
    <cfRule type="expression" dxfId="4761" priority="5634">
      <formula>AA41="Semiautomatico"</formula>
    </cfRule>
    <cfRule type="expression" dxfId="4760" priority="5636">
      <formula>AA41="Manual"</formula>
    </cfRule>
    <cfRule type="expression" dxfId="4759" priority="5638">
      <formula>S41="No_existen"</formula>
    </cfRule>
  </conditionalFormatting>
  <conditionalFormatting sqref="AB41">
    <cfRule type="expression" dxfId="4758" priority="5637">
      <formula>S41="No_existen"</formula>
    </cfRule>
  </conditionalFormatting>
  <conditionalFormatting sqref="AB41">
    <cfRule type="expression" dxfId="4757" priority="5635">
      <formula>AA41="Manual"</formula>
    </cfRule>
  </conditionalFormatting>
  <conditionalFormatting sqref="AG36:AG37">
    <cfRule type="expression" dxfId="4756" priority="5633">
      <formula>AF36="No asignado"</formula>
    </cfRule>
  </conditionalFormatting>
  <conditionalFormatting sqref="AG36">
    <cfRule type="expression" dxfId="4755" priority="5632">
      <formula>$P$12="No_existen"</formula>
    </cfRule>
  </conditionalFormatting>
  <conditionalFormatting sqref="AG37">
    <cfRule type="expression" dxfId="4754" priority="5631">
      <formula>$P$13="No_existen"</formula>
    </cfRule>
  </conditionalFormatting>
  <conditionalFormatting sqref="AG40">
    <cfRule type="expression" dxfId="4753" priority="5630">
      <formula>S40="No_existen"</formula>
    </cfRule>
  </conditionalFormatting>
  <conditionalFormatting sqref="AG40">
    <cfRule type="expression" dxfId="4752" priority="5629">
      <formula>AF40="No asignado"</formula>
    </cfRule>
  </conditionalFormatting>
  <conditionalFormatting sqref="W45">
    <cfRule type="expression" dxfId="4751" priority="5628">
      <formula>S45="No_existen"</formula>
    </cfRule>
  </conditionalFormatting>
  <conditionalFormatting sqref="AU35:AV35">
    <cfRule type="cellIs" dxfId="4750" priority="5625" operator="equal">
      <formula>"LEVE"</formula>
    </cfRule>
    <cfRule type="cellIs" dxfId="4749" priority="5626" operator="equal">
      <formula>"MODERADO"</formula>
    </cfRule>
    <cfRule type="cellIs" dxfId="4748" priority="5627" operator="equal">
      <formula>"GRAVE"</formula>
    </cfRule>
  </conditionalFormatting>
  <conditionalFormatting sqref="AX35">
    <cfRule type="expression" dxfId="4747" priority="5624">
      <formula>AW35="ASUMIR"</formula>
    </cfRule>
  </conditionalFormatting>
  <conditionalFormatting sqref="AY35">
    <cfRule type="expression" dxfId="4746" priority="5623">
      <formula>AW35="ASUMIR"</formula>
    </cfRule>
  </conditionalFormatting>
  <conditionalFormatting sqref="AU38">
    <cfRule type="cellIs" dxfId="4745" priority="5620" operator="equal">
      <formula>"LEVE"</formula>
    </cfRule>
    <cfRule type="cellIs" dxfId="4744" priority="5621" operator="equal">
      <formula>"MODERADO"</formula>
    </cfRule>
    <cfRule type="cellIs" dxfId="4743" priority="5622" operator="equal">
      <formula>"GRAVE"</formula>
    </cfRule>
  </conditionalFormatting>
  <conditionalFormatting sqref="AV38">
    <cfRule type="cellIs" dxfId="4742" priority="5617" operator="equal">
      <formula>"LEVE"</formula>
    </cfRule>
    <cfRule type="cellIs" dxfId="4741" priority="5618" operator="equal">
      <formula>"MODERADO"</formula>
    </cfRule>
    <cfRule type="cellIs" dxfId="4740" priority="5619" operator="equal">
      <formula>"GRAVE"</formula>
    </cfRule>
  </conditionalFormatting>
  <conditionalFormatting sqref="AU41:AV41">
    <cfRule type="cellIs" dxfId="4739" priority="5614" operator="equal">
      <formula>"LEVE"</formula>
    </cfRule>
    <cfRule type="cellIs" dxfId="4738" priority="5615" operator="equal">
      <formula>"MODERADO"</formula>
    </cfRule>
    <cfRule type="cellIs" dxfId="4737" priority="5616" operator="equal">
      <formula>"GRAVE"</formula>
    </cfRule>
  </conditionalFormatting>
  <conditionalFormatting sqref="AU44:AV44">
    <cfRule type="cellIs" dxfId="4736" priority="5611" operator="equal">
      <formula>"LEVE"</formula>
    </cfRule>
    <cfRule type="cellIs" dxfId="4735" priority="5612" operator="equal">
      <formula>"MODERADO"</formula>
    </cfRule>
    <cfRule type="cellIs" dxfId="4734" priority="5613" operator="equal">
      <formula>"GRAVE"</formula>
    </cfRule>
  </conditionalFormatting>
  <conditionalFormatting sqref="AU47:AV47">
    <cfRule type="cellIs" dxfId="4733" priority="5608" operator="equal">
      <formula>"LEVE"</formula>
    </cfRule>
    <cfRule type="cellIs" dxfId="4732" priority="5609" operator="equal">
      <formula>"MODERADO"</formula>
    </cfRule>
    <cfRule type="cellIs" dxfId="4731" priority="5610" operator="equal">
      <formula>"GRAVE"</formula>
    </cfRule>
  </conditionalFormatting>
  <conditionalFormatting sqref="AU50:AV50">
    <cfRule type="cellIs" dxfId="4730" priority="5605" operator="equal">
      <formula>"LEVE"</formula>
    </cfRule>
    <cfRule type="cellIs" dxfId="4729" priority="5606" operator="equal">
      <formula>"MODERADO"</formula>
    </cfRule>
    <cfRule type="cellIs" dxfId="4728" priority="5607" operator="equal">
      <formula>"GRAVE"</formula>
    </cfRule>
  </conditionalFormatting>
  <conditionalFormatting sqref="AU53:AV53">
    <cfRule type="cellIs" dxfId="4727" priority="5602" operator="equal">
      <formula>"LEVE"</formula>
    </cfRule>
    <cfRule type="cellIs" dxfId="4726" priority="5603" operator="equal">
      <formula>"MODERADO"</formula>
    </cfRule>
    <cfRule type="cellIs" dxfId="4725" priority="5604" operator="equal">
      <formula>"GRAVE"</formula>
    </cfRule>
  </conditionalFormatting>
  <conditionalFormatting sqref="AU56:AV56">
    <cfRule type="cellIs" dxfId="4724" priority="5599" operator="equal">
      <formula>"LEVE"</formula>
    </cfRule>
    <cfRule type="cellIs" dxfId="4723" priority="5600" operator="equal">
      <formula>"MODERADO"</formula>
    </cfRule>
    <cfRule type="cellIs" dxfId="4722" priority="5601" operator="equal">
      <formula>"GRAVE"</formula>
    </cfRule>
  </conditionalFormatting>
  <conditionalFormatting sqref="AU59:AV59">
    <cfRule type="cellIs" dxfId="4721" priority="5596" operator="equal">
      <formula>"LEVE"</formula>
    </cfRule>
    <cfRule type="cellIs" dxfId="4720" priority="5597" operator="equal">
      <formula>"MODERADO"</formula>
    </cfRule>
    <cfRule type="cellIs" dxfId="4719" priority="5598" operator="equal">
      <formula>"GRAVE"</formula>
    </cfRule>
  </conditionalFormatting>
  <conditionalFormatting sqref="AX56:AX57">
    <cfRule type="expression" dxfId="4718" priority="5595">
      <formula>AW56="ASUMIR"</formula>
    </cfRule>
  </conditionalFormatting>
  <conditionalFormatting sqref="AY56:AY57">
    <cfRule type="expression" dxfId="4717" priority="5594">
      <formula>AW56="ASUMIR"</formula>
    </cfRule>
  </conditionalFormatting>
  <conditionalFormatting sqref="O68 O71 O74 O65 O77 N62:N79 O62">
    <cfRule type="containsText" dxfId="4716" priority="5583" operator="containsText" text="MEDIA">
      <formula>NOT(ISERROR(SEARCH("MEDIA",N62)))</formula>
    </cfRule>
    <cfRule type="containsText" dxfId="4715" priority="5584" operator="containsText" text="ALTA">
      <formula>NOT(ISERROR(SEARCH("ALTA",N62)))</formula>
    </cfRule>
    <cfRule type="containsText" dxfId="4714" priority="5585" operator="containsText" text="BAJA">
      <formula>NOT(ISERROR(SEARCH("BAJA",N62)))</formula>
    </cfRule>
  </conditionalFormatting>
  <conditionalFormatting sqref="Q65 Q68 Q71 Q74 Q77 P62:P79 Q62">
    <cfRule type="containsText" dxfId="4713" priority="5580" operator="containsText" text="MEDIO">
      <formula>NOT(ISERROR(SEARCH("MEDIO",P62)))</formula>
    </cfRule>
    <cfRule type="containsText" dxfId="4712" priority="5581" operator="containsText" text="ALTO">
      <formula>NOT(ISERROR(SEARCH("ALTO",P62)))</formula>
    </cfRule>
    <cfRule type="containsText" dxfId="4711" priority="5582" operator="containsText" text="BAJO">
      <formula>NOT(ISERROR(SEARCH("BAJO",P62)))</formula>
    </cfRule>
  </conditionalFormatting>
  <conditionalFormatting sqref="S62:S79">
    <cfRule type="cellIs" dxfId="4710" priority="5579" operator="between">
      <formula>2</formula>
      <formula>3</formula>
    </cfRule>
  </conditionalFormatting>
  <conditionalFormatting sqref="R62:R79">
    <cfRule type="cellIs" dxfId="4709" priority="5576" operator="lessThanOrEqual">
      <formula>3</formula>
    </cfRule>
    <cfRule type="cellIs" dxfId="4708" priority="5577" stopIfTrue="1" operator="between">
      <formula>4</formula>
      <formula>9</formula>
    </cfRule>
    <cfRule type="cellIs" dxfId="4707" priority="5578" operator="greaterThanOrEqual">
      <formula>10</formula>
    </cfRule>
  </conditionalFormatting>
  <conditionalFormatting sqref="N62:N79">
    <cfRule type="containsText" dxfId="4706" priority="5568" operator="containsText" text="MEDIO BAJA">
      <formula>NOT(ISERROR(SEARCH("MEDIO BAJA",N62)))</formula>
    </cfRule>
    <cfRule type="containsText" dxfId="4705" priority="5569" operator="containsText" text="MEDIO ALTA">
      <formula>NOT(ISERROR(SEARCH("MEDIO ALTA",N62)))</formula>
    </cfRule>
  </conditionalFormatting>
  <conditionalFormatting sqref="P62:P79">
    <cfRule type="containsText" dxfId="4704" priority="5566" operator="containsText" text="MEDIO BAJO">
      <formula>NOT(ISERROR(SEARCH("MEDIO BAJO",P62)))</formula>
    </cfRule>
    <cfRule type="containsText" dxfId="4703" priority="5567" operator="containsText" text="MEDIO ALTO">
      <formula>NOT(ISERROR(SEARCH("MEDIO ALTO",P62)))</formula>
    </cfRule>
  </conditionalFormatting>
  <conditionalFormatting sqref="AL62:AL79">
    <cfRule type="expression" dxfId="4702" priority="5565">
      <formula>S62="No_existen"</formula>
    </cfRule>
  </conditionalFormatting>
  <conditionalFormatting sqref="AP62:AP79">
    <cfRule type="expression" dxfId="4701" priority="5564">
      <formula>S62="No_existen"</formula>
    </cfRule>
  </conditionalFormatting>
  <conditionalFormatting sqref="BA62:BA73 BA75:BA76">
    <cfRule type="expression" dxfId="4700" priority="5562">
      <formula>AW62&lt;&gt;"COMPARTIR"</formula>
    </cfRule>
    <cfRule type="expression" dxfId="4699" priority="5563">
      <formula>AW62="ASUMIR"</formula>
    </cfRule>
  </conditionalFormatting>
  <conditionalFormatting sqref="AX62:AX67 AX69:AX73 AX75:AX76">
    <cfRule type="expression" dxfId="4698" priority="5561">
      <formula>AW62="ASUMIR"</formula>
    </cfRule>
  </conditionalFormatting>
  <conditionalFormatting sqref="AY62:AZ67 AY69:AZ73 AZ68 AY75:AZ76">
    <cfRule type="expression" dxfId="4697" priority="5560">
      <formula>AW62="ASUMIR"</formula>
    </cfRule>
  </conditionalFormatting>
  <conditionalFormatting sqref="AK62:AK79">
    <cfRule type="expression" dxfId="4696" priority="5587">
      <formula>S62="No_existen"</formula>
    </cfRule>
  </conditionalFormatting>
  <conditionalFormatting sqref="AF62:AF79">
    <cfRule type="expression" dxfId="4695" priority="5590">
      <formula>S62="No_existen"</formula>
    </cfRule>
  </conditionalFormatting>
  <conditionalFormatting sqref="AB62:AB79">
    <cfRule type="expression" dxfId="4694" priority="5531">
      <formula>AA62="Semiautomatico"</formula>
    </cfRule>
    <cfRule type="expression" dxfId="4693" priority="5534">
      <formula>AA62="Manual"</formula>
    </cfRule>
    <cfRule type="expression" dxfId="4692" priority="5556">
      <formula>S62="No_existen"</formula>
    </cfRule>
  </conditionalFormatting>
  <conditionalFormatting sqref="AA63">
    <cfRule type="expression" dxfId="4691" priority="5555">
      <formula>$S$12="No_existen"</formula>
    </cfRule>
  </conditionalFormatting>
  <conditionalFormatting sqref="AB63:AB79">
    <cfRule type="expression" dxfId="4690" priority="5554">
      <formula>S63="No_existen"</formula>
    </cfRule>
  </conditionalFormatting>
  <conditionalFormatting sqref="AA62">
    <cfRule type="expression" dxfId="4689" priority="5552">
      <formula>S62="No_Existen"</formula>
    </cfRule>
  </conditionalFormatting>
  <conditionalFormatting sqref="AA64">
    <cfRule type="expression" dxfId="4688" priority="5551">
      <formula>S64="No_existen"</formula>
    </cfRule>
  </conditionalFormatting>
  <conditionalFormatting sqref="AA65">
    <cfRule type="expression" dxfId="4687" priority="5550">
      <formula>$S$14="No_existen"</formula>
    </cfRule>
  </conditionalFormatting>
  <conditionalFormatting sqref="AA66">
    <cfRule type="expression" dxfId="4686" priority="5549">
      <formula>$S$15="No_existen"</formula>
    </cfRule>
  </conditionalFormatting>
  <conditionalFormatting sqref="AA67">
    <cfRule type="expression" dxfId="4685" priority="5548">
      <formula>$S$16="No_existen"</formula>
    </cfRule>
  </conditionalFormatting>
  <conditionalFormatting sqref="AA68">
    <cfRule type="expression" dxfId="4684" priority="5547">
      <formula>$S$17="No_existen"</formula>
    </cfRule>
  </conditionalFormatting>
  <conditionalFormatting sqref="AA69">
    <cfRule type="expression" dxfId="4683" priority="5546">
      <formula>$S$18="No_existen"</formula>
    </cfRule>
  </conditionalFormatting>
  <conditionalFormatting sqref="AA70">
    <cfRule type="expression" dxfId="4682" priority="5545">
      <formula>$S$19="No_existen"</formula>
    </cfRule>
  </conditionalFormatting>
  <conditionalFormatting sqref="AA71">
    <cfRule type="expression" dxfId="4681" priority="5544">
      <formula>$S$20="No_existen"</formula>
    </cfRule>
  </conditionalFormatting>
  <conditionalFormatting sqref="AA72">
    <cfRule type="expression" dxfId="4680" priority="5543">
      <formula>$S$21="No_existen"</formula>
    </cfRule>
  </conditionalFormatting>
  <conditionalFormatting sqref="AA73">
    <cfRule type="expression" dxfId="4679" priority="5542">
      <formula>$S$22="No_existen"</formula>
    </cfRule>
  </conditionalFormatting>
  <conditionalFormatting sqref="AA74">
    <cfRule type="expression" dxfId="4678" priority="5541">
      <formula>$S$23="No_existen"</formula>
    </cfRule>
  </conditionalFormatting>
  <conditionalFormatting sqref="AA75">
    <cfRule type="expression" dxfId="4677" priority="5540">
      <formula>$S$24="No_existen"</formula>
    </cfRule>
  </conditionalFormatting>
  <conditionalFormatting sqref="AA76">
    <cfRule type="expression" dxfId="4676" priority="5539">
      <formula>$S$25="No_existen"</formula>
    </cfRule>
  </conditionalFormatting>
  <conditionalFormatting sqref="AA77">
    <cfRule type="expression" dxfId="4675" priority="5538">
      <formula>$S$26="No_existen"</formula>
    </cfRule>
  </conditionalFormatting>
  <conditionalFormatting sqref="AA78">
    <cfRule type="expression" dxfId="4674" priority="5537">
      <formula>$S$27="No_existen"</formula>
    </cfRule>
  </conditionalFormatting>
  <conditionalFormatting sqref="AA79">
    <cfRule type="expression" dxfId="4673" priority="5536">
      <formula>$S$28="No_existen"</formula>
    </cfRule>
  </conditionalFormatting>
  <conditionalFormatting sqref="AG79">
    <cfRule type="expression" dxfId="4672" priority="5535">
      <formula>S79="No_existen"</formula>
    </cfRule>
  </conditionalFormatting>
  <conditionalFormatting sqref="AB74:AB76">
    <cfRule type="expression" dxfId="4671" priority="5532">
      <formula>AA74="Manual"</formula>
    </cfRule>
  </conditionalFormatting>
  <conditionalFormatting sqref="AG79">
    <cfRule type="expression" dxfId="4670" priority="5533">
      <formula>AF79="No asignado"</formula>
    </cfRule>
  </conditionalFormatting>
  <conditionalFormatting sqref="AX62:AY67 AX69:AY73 AX75:AY76">
    <cfRule type="expression" dxfId="4669" priority="5530">
      <formula>$S62="No_existen"</formula>
    </cfRule>
  </conditionalFormatting>
  <conditionalFormatting sqref="G64:I64 G62:H63 G72:I73 G65:H71 G76:I76 G74:H75 G77:H79 G617:H622">
    <cfRule type="expression" dxfId="4668" priority="5529">
      <formula>$G62="N/A"</formula>
    </cfRule>
  </conditionalFormatting>
  <conditionalFormatting sqref="W62">
    <cfRule type="expression" dxfId="4667" priority="5528">
      <formula>S62="No_existen"</formula>
    </cfRule>
  </conditionalFormatting>
  <conditionalFormatting sqref="W63">
    <cfRule type="expression" dxfId="4666" priority="5527">
      <formula>S63="No_existen"</formula>
    </cfRule>
  </conditionalFormatting>
  <conditionalFormatting sqref="W64">
    <cfRule type="expression" dxfId="4665" priority="5526">
      <formula>S64="No_existen"</formula>
    </cfRule>
  </conditionalFormatting>
  <conditionalFormatting sqref="W65">
    <cfRule type="expression" dxfId="4664" priority="5525">
      <formula>S65="No_existen"</formula>
    </cfRule>
  </conditionalFormatting>
  <conditionalFormatting sqref="W66">
    <cfRule type="expression" dxfId="4663" priority="5524">
      <formula>S66="No_existen"</formula>
    </cfRule>
  </conditionalFormatting>
  <conditionalFormatting sqref="W67">
    <cfRule type="expression" dxfId="4662" priority="5523">
      <formula>S67="No_existen"</formula>
    </cfRule>
  </conditionalFormatting>
  <conditionalFormatting sqref="W68">
    <cfRule type="expression" dxfId="4661" priority="5522">
      <formula>S68="No_existen"</formula>
    </cfRule>
  </conditionalFormatting>
  <conditionalFormatting sqref="W69">
    <cfRule type="expression" dxfId="4660" priority="5521">
      <formula>S69="No_existen"</formula>
    </cfRule>
  </conditionalFormatting>
  <conditionalFormatting sqref="W70">
    <cfRule type="expression" dxfId="4659" priority="5520">
      <formula>S70="No_existen"</formula>
    </cfRule>
  </conditionalFormatting>
  <conditionalFormatting sqref="W73">
    <cfRule type="expression" dxfId="4658" priority="5517">
      <formula>S73="No_existen"</formula>
    </cfRule>
  </conditionalFormatting>
  <conditionalFormatting sqref="W74">
    <cfRule type="expression" dxfId="4657" priority="5516">
      <formula>S74="No_existen"</formula>
    </cfRule>
  </conditionalFormatting>
  <conditionalFormatting sqref="W75">
    <cfRule type="expression" dxfId="4656" priority="5515">
      <formula>S75="No_existen"</formula>
    </cfRule>
  </conditionalFormatting>
  <conditionalFormatting sqref="W76">
    <cfRule type="expression" dxfId="4655" priority="5514">
      <formula>S76="No_existen"</formula>
    </cfRule>
  </conditionalFormatting>
  <conditionalFormatting sqref="W77">
    <cfRule type="expression" dxfId="4654" priority="5513">
      <formula>S77="No_existen"</formula>
    </cfRule>
  </conditionalFormatting>
  <conditionalFormatting sqref="W78">
    <cfRule type="expression" dxfId="4653" priority="5512">
      <formula>S78="No_existen"</formula>
    </cfRule>
  </conditionalFormatting>
  <conditionalFormatting sqref="W79">
    <cfRule type="expression" dxfId="4652" priority="5511">
      <formula>S79="No_existen"</formula>
    </cfRule>
  </conditionalFormatting>
  <conditionalFormatting sqref="AG62">
    <cfRule type="expression" dxfId="4651" priority="5510">
      <formula>$P$11="No_existen"</formula>
    </cfRule>
  </conditionalFormatting>
  <conditionalFormatting sqref="AG65">
    <cfRule type="expression" dxfId="4650" priority="5509">
      <formula>S65="No_existen"</formula>
    </cfRule>
  </conditionalFormatting>
  <conditionalFormatting sqref="AG66">
    <cfRule type="expression" dxfId="4649" priority="5508">
      <formula>S66="No_existen"</formula>
    </cfRule>
  </conditionalFormatting>
  <conditionalFormatting sqref="AG67">
    <cfRule type="expression" dxfId="4648" priority="5507">
      <formula>S67="No_existen"</formula>
    </cfRule>
  </conditionalFormatting>
  <conditionalFormatting sqref="AG68">
    <cfRule type="expression" dxfId="4647" priority="5506">
      <formula>S68="No_existen"</formula>
    </cfRule>
  </conditionalFormatting>
  <conditionalFormatting sqref="AG69">
    <cfRule type="expression" dxfId="4646" priority="5505">
      <formula>S69="No_existen"</formula>
    </cfRule>
  </conditionalFormatting>
  <conditionalFormatting sqref="AG71:AG73">
    <cfRule type="expression" dxfId="4645" priority="5494">
      <formula>AF71="No asignado"</formula>
    </cfRule>
    <cfRule type="expression" dxfId="4644" priority="5503">
      <formula>S71="No_existen"</formula>
    </cfRule>
  </conditionalFormatting>
  <conditionalFormatting sqref="AG74">
    <cfRule type="expression" dxfId="4643" priority="5502">
      <formula>S74="No_existen"</formula>
    </cfRule>
  </conditionalFormatting>
  <conditionalFormatting sqref="AG75">
    <cfRule type="expression" dxfId="4642" priority="5501">
      <formula>S75="No_existen"</formula>
    </cfRule>
  </conditionalFormatting>
  <conditionalFormatting sqref="AG76">
    <cfRule type="expression" dxfId="4641" priority="5500">
      <formula>S76="No_existen"</formula>
    </cfRule>
  </conditionalFormatting>
  <conditionalFormatting sqref="AG77">
    <cfRule type="expression" dxfId="4640" priority="5499">
      <formula>S77="No_existen"</formula>
    </cfRule>
  </conditionalFormatting>
  <conditionalFormatting sqref="AG78">
    <cfRule type="expression" dxfId="4639" priority="5498">
      <formula>S78="No_existen"</formula>
    </cfRule>
  </conditionalFormatting>
  <conditionalFormatting sqref="AG65:AG67">
    <cfRule type="expression" dxfId="4638" priority="5496">
      <formula>AF65="No asignado"</formula>
    </cfRule>
  </conditionalFormatting>
  <conditionalFormatting sqref="AG68:AG70">
    <cfRule type="expression" dxfId="4637" priority="5495">
      <formula>AF68="No asignado"</formula>
    </cfRule>
  </conditionalFormatting>
  <conditionalFormatting sqref="AG62:AG78">
    <cfRule type="expression" dxfId="4636" priority="5497">
      <formula>AF62="No asignado"</formula>
    </cfRule>
  </conditionalFormatting>
  <conditionalFormatting sqref="AG63">
    <cfRule type="expression" dxfId="4635" priority="5493">
      <formula>$P$12="No_existen"</formula>
    </cfRule>
  </conditionalFormatting>
  <conditionalFormatting sqref="AG64">
    <cfRule type="expression" dxfId="4634" priority="5492">
      <formula>$P$13="No_existen"</formula>
    </cfRule>
  </conditionalFormatting>
  <conditionalFormatting sqref="AU74:AV74 AU77:AV77">
    <cfRule type="cellIs" dxfId="4633" priority="5489" operator="equal">
      <formula>"LEVE"</formula>
    </cfRule>
    <cfRule type="cellIs" dxfId="4632" priority="5490" operator="equal">
      <formula>"MODERADO"</formula>
    </cfRule>
    <cfRule type="cellIs" dxfId="4631" priority="5491" operator="equal">
      <formula>"GRAVE"</formula>
    </cfRule>
  </conditionalFormatting>
  <conditionalFormatting sqref="AU62:AV62">
    <cfRule type="cellIs" dxfId="4630" priority="5486" operator="equal">
      <formula>"LEVE"</formula>
    </cfRule>
    <cfRule type="cellIs" dxfId="4629" priority="5487" operator="equal">
      <formula>"MODERADO"</formula>
    </cfRule>
    <cfRule type="cellIs" dxfId="4628" priority="5488" operator="equal">
      <formula>"GRAVE"</formula>
    </cfRule>
  </conditionalFormatting>
  <conditionalFormatting sqref="AU65:AV65">
    <cfRule type="cellIs" dxfId="4627" priority="5483" operator="equal">
      <formula>"LEVE"</formula>
    </cfRule>
    <cfRule type="cellIs" dxfId="4626" priority="5484" operator="equal">
      <formula>"MODERADO"</formula>
    </cfRule>
    <cfRule type="cellIs" dxfId="4625" priority="5485" operator="equal">
      <formula>"GRAVE"</formula>
    </cfRule>
  </conditionalFormatting>
  <conditionalFormatting sqref="AU68:AV68 AU71:AV71">
    <cfRule type="cellIs" dxfId="4624" priority="5480" operator="equal">
      <formula>"LEVE"</formula>
    </cfRule>
    <cfRule type="cellIs" dxfId="4623" priority="5481" operator="equal">
      <formula>"MODERADO"</formula>
    </cfRule>
    <cfRule type="cellIs" dxfId="4622" priority="5482" operator="equal">
      <formula>"GRAVE"</formula>
    </cfRule>
  </conditionalFormatting>
  <conditionalFormatting sqref="BA74">
    <cfRule type="expression" dxfId="4621" priority="5476">
      <formula>AW74&lt;&gt;"COMPARTIR"</formula>
    </cfRule>
    <cfRule type="expression" dxfId="4620" priority="5477">
      <formula>AW74="ASUMIR"</formula>
    </cfRule>
  </conditionalFormatting>
  <conditionalFormatting sqref="AX74">
    <cfRule type="expression" dxfId="4619" priority="5475">
      <formula>AW74="ASUMIR"</formula>
    </cfRule>
  </conditionalFormatting>
  <conditionalFormatting sqref="AY74:AZ74">
    <cfRule type="expression" dxfId="4618" priority="5474">
      <formula>AW74="ASUMIR"</formula>
    </cfRule>
  </conditionalFormatting>
  <conditionalFormatting sqref="BA77:BA79 BA617:BA622">
    <cfRule type="expression" dxfId="4617" priority="5472">
      <formula>AW77&lt;&gt;"COMPARTIR"</formula>
    </cfRule>
    <cfRule type="expression" dxfId="4616" priority="5473">
      <formula>AW77="ASUMIR"</formula>
    </cfRule>
  </conditionalFormatting>
  <conditionalFormatting sqref="AX77:AX79 AX617:AX622">
    <cfRule type="expression" dxfId="4615" priority="5471">
      <formula>AW77="ASUMIR"</formula>
    </cfRule>
  </conditionalFormatting>
  <conditionalFormatting sqref="AY77:AZ79 AY617:AZ622">
    <cfRule type="expression" dxfId="4614" priority="5470">
      <formula>AW77="ASUMIR"</formula>
    </cfRule>
  </conditionalFormatting>
  <conditionalFormatting sqref="XEX80:XEX82">
    <cfRule type="containsText" dxfId="4613" priority="5467" operator="containsText" text="MEDIA">
      <formula>NOT(ISERROR(SEARCH("MEDIA",XEX80)))</formula>
    </cfRule>
    <cfRule type="containsText" dxfId="4612" priority="5468" operator="containsText" text="ALTA">
      <formula>NOT(ISERROR(SEARCH("ALTA",XEX80)))</formula>
    </cfRule>
    <cfRule type="containsText" dxfId="4611" priority="5469" operator="containsText" text="BAJA">
      <formula>NOT(ISERROR(SEARCH("BAJA",XEX80)))</formula>
    </cfRule>
  </conditionalFormatting>
  <conditionalFormatting sqref="XEX80:XEX82">
    <cfRule type="containsText" dxfId="4610" priority="5465" operator="containsText" text="MEDIO BAJA">
      <formula>NOT(ISERROR(SEARCH("MEDIO BAJA",XEX80)))</formula>
    </cfRule>
    <cfRule type="containsText" dxfId="4609" priority="5466" operator="containsText" text="MEDIO ALTA">
      <formula>NOT(ISERROR(SEARCH("MEDIO ALTA",XEX80)))</formula>
    </cfRule>
  </conditionalFormatting>
  <conditionalFormatting sqref="XEQ80:XER82">
    <cfRule type="expression" dxfId="4608" priority="5464">
      <formula>$G80="N/A"</formula>
    </cfRule>
  </conditionalFormatting>
  <conditionalFormatting sqref="XEY80:XEY82">
    <cfRule type="containsText" dxfId="4607" priority="5461" operator="containsText" text="MEDIO">
      <formula>NOT(ISERROR(SEARCH("MEDIO",XEY80)))</formula>
    </cfRule>
    <cfRule type="containsText" dxfId="4606" priority="5462" operator="containsText" text="ALTO">
      <formula>NOT(ISERROR(SEARCH("ALTO",XEY80)))</formula>
    </cfRule>
    <cfRule type="containsText" dxfId="4605" priority="5463" operator="containsText" text="BAJO">
      <formula>NOT(ISERROR(SEARCH("BAJO",XEY80)))</formula>
    </cfRule>
  </conditionalFormatting>
  <conditionalFormatting sqref="XEY80:XEY82">
    <cfRule type="containsText" dxfId="4604" priority="5459" operator="containsText" text="MEDIO BAJO">
      <formula>NOT(ISERROR(SEARCH("MEDIO BAJO",XEY80)))</formula>
    </cfRule>
    <cfRule type="containsText" dxfId="4603" priority="5460" operator="containsText" text="MEDIO ALTO">
      <formula>NOT(ISERROR(SEARCH("MEDIO ALTO",XEY80)))</formula>
    </cfRule>
  </conditionalFormatting>
  <conditionalFormatting sqref="XFA80:XFA82">
    <cfRule type="cellIs" dxfId="4602" priority="5458" operator="between">
      <formula>2</formula>
      <formula>3</formula>
    </cfRule>
  </conditionalFormatting>
  <conditionalFormatting sqref="XEZ80:XEZ82">
    <cfRule type="cellIs" dxfId="4601" priority="5455" operator="lessThanOrEqual">
      <formula>3</formula>
    </cfRule>
    <cfRule type="cellIs" dxfId="4600" priority="5456" stopIfTrue="1" operator="between">
      <formula>4</formula>
      <formula>9</formula>
    </cfRule>
    <cfRule type="cellIs" dxfId="4599" priority="5457" operator="greaterThanOrEqual">
      <formula>10</formula>
    </cfRule>
  </conditionalFormatting>
  <conditionalFormatting sqref="XFB80">
    <cfRule type="expression" dxfId="4598" priority="5454">
      <formula>XEX80="No_existen"</formula>
    </cfRule>
  </conditionalFormatting>
  <conditionalFormatting sqref="XFD80:XFD82">
    <cfRule type="expression" dxfId="4597" priority="5445">
      <formula>XFC80="Semiautomatico"</formula>
    </cfRule>
    <cfRule type="expression" dxfId="4596" priority="5446">
      <formula>XFC80="Manual"</formula>
    </cfRule>
    <cfRule type="expression" dxfId="4595" priority="5451">
      <formula>XEU80="No_existen"</formula>
    </cfRule>
  </conditionalFormatting>
  <conditionalFormatting sqref="XFD80:XFD82">
    <cfRule type="expression" dxfId="4594" priority="5450">
      <formula>XEU80="No_existen"</formula>
    </cfRule>
  </conditionalFormatting>
  <conditionalFormatting sqref="XFC80">
    <cfRule type="expression" dxfId="4593" priority="5449">
      <formula>$S$26="No_existen"</formula>
    </cfRule>
  </conditionalFormatting>
  <conditionalFormatting sqref="XFC81">
    <cfRule type="expression" dxfId="4592" priority="5448">
      <formula>$S$27="No_existen"</formula>
    </cfRule>
  </conditionalFormatting>
  <conditionalFormatting sqref="XFC82">
    <cfRule type="expression" dxfId="4591" priority="5447">
      <formula>$S$28="No_existen"</formula>
    </cfRule>
  </conditionalFormatting>
  <conditionalFormatting sqref="AG87">
    <cfRule type="expression" dxfId="4590" priority="5279">
      <formula>S87="No_existen"</formula>
    </cfRule>
  </conditionalFormatting>
  <conditionalFormatting sqref="XEX83:XEX85">
    <cfRule type="containsText" dxfId="4589" priority="5419" operator="containsText" text="MEDIA">
      <formula>NOT(ISERROR(SEARCH("MEDIA",XEX83)))</formula>
    </cfRule>
    <cfRule type="containsText" dxfId="4588" priority="5420" operator="containsText" text="ALTA">
      <formula>NOT(ISERROR(SEARCH("ALTA",XEX83)))</formula>
    </cfRule>
    <cfRule type="containsText" dxfId="4587" priority="5421" operator="containsText" text="BAJA">
      <formula>NOT(ISERROR(SEARCH("BAJA",XEX83)))</formula>
    </cfRule>
  </conditionalFormatting>
  <conditionalFormatting sqref="XEX83:XEX85">
    <cfRule type="containsText" dxfId="4586" priority="5417" operator="containsText" text="MEDIO BAJA">
      <formula>NOT(ISERROR(SEARCH("MEDIO BAJA",XEX83)))</formula>
    </cfRule>
    <cfRule type="containsText" dxfId="4585" priority="5418" operator="containsText" text="MEDIO ALTA">
      <formula>NOT(ISERROR(SEARCH("MEDIO ALTA",XEX83)))</formula>
    </cfRule>
  </conditionalFormatting>
  <conditionalFormatting sqref="XEQ83:XER85">
    <cfRule type="expression" dxfId="4584" priority="5416">
      <formula>$G83="N/A"</formula>
    </cfRule>
  </conditionalFormatting>
  <conditionalFormatting sqref="XEY83:XEY85">
    <cfRule type="containsText" dxfId="4583" priority="5413" operator="containsText" text="MEDIO">
      <formula>NOT(ISERROR(SEARCH("MEDIO",XEY83)))</formula>
    </cfRule>
    <cfRule type="containsText" dxfId="4582" priority="5414" operator="containsText" text="ALTO">
      <formula>NOT(ISERROR(SEARCH("ALTO",XEY83)))</formula>
    </cfRule>
    <cfRule type="containsText" dxfId="4581" priority="5415" operator="containsText" text="BAJO">
      <formula>NOT(ISERROR(SEARCH("BAJO",XEY83)))</formula>
    </cfRule>
  </conditionalFormatting>
  <conditionalFormatting sqref="XEY83:XEY85">
    <cfRule type="containsText" dxfId="4580" priority="5411" operator="containsText" text="MEDIO BAJO">
      <formula>NOT(ISERROR(SEARCH("MEDIO BAJO",XEY83)))</formula>
    </cfRule>
    <cfRule type="containsText" dxfId="4579" priority="5412" operator="containsText" text="MEDIO ALTO">
      <formula>NOT(ISERROR(SEARCH("MEDIO ALTO",XEY83)))</formula>
    </cfRule>
  </conditionalFormatting>
  <conditionalFormatting sqref="XFA83:XFA85">
    <cfRule type="cellIs" dxfId="4578" priority="5410" operator="between">
      <formula>2</formula>
      <formula>3</formula>
    </cfRule>
  </conditionalFormatting>
  <conditionalFormatting sqref="XEZ83:XEZ85">
    <cfRule type="cellIs" dxfId="4577" priority="5407" operator="lessThanOrEqual">
      <formula>3</formula>
    </cfRule>
    <cfRule type="cellIs" dxfId="4576" priority="5408" stopIfTrue="1" operator="between">
      <formula>4</formula>
      <formula>9</formula>
    </cfRule>
    <cfRule type="cellIs" dxfId="4575" priority="5409" operator="greaterThanOrEqual">
      <formula>10</formula>
    </cfRule>
  </conditionalFormatting>
  <conditionalFormatting sqref="XFB85">
    <cfRule type="expression" dxfId="4574" priority="5404">
      <formula>XEX85="No_existen"</formula>
    </cfRule>
  </conditionalFormatting>
  <conditionalFormatting sqref="XFD83:XFD85">
    <cfRule type="expression" dxfId="4573" priority="5397">
      <formula>XFC83="Semiautomatico"</formula>
    </cfRule>
    <cfRule type="expression" dxfId="4572" priority="5398">
      <formula>XFC83="Manual"</formula>
    </cfRule>
    <cfRule type="expression" dxfId="4571" priority="5403">
      <formula>XEU83="No_existen"</formula>
    </cfRule>
  </conditionalFormatting>
  <conditionalFormatting sqref="XFD83:XFD85">
    <cfRule type="expression" dxfId="4570" priority="5402">
      <formula>XEU83="No_existen"</formula>
    </cfRule>
  </conditionalFormatting>
  <conditionalFormatting sqref="XFC83">
    <cfRule type="expression" dxfId="4569" priority="5401">
      <formula>$S$26="No_existen"</formula>
    </cfRule>
  </conditionalFormatting>
  <conditionalFormatting sqref="XFC84">
    <cfRule type="expression" dxfId="4568" priority="5400">
      <formula>$S$27="No_existen"</formula>
    </cfRule>
  </conditionalFormatting>
  <conditionalFormatting sqref="XFC85">
    <cfRule type="expression" dxfId="4567" priority="5399">
      <formula>$S$28="No_existen"</formula>
    </cfRule>
  </conditionalFormatting>
  <conditionalFormatting sqref="O86 O89 O92 O83 O95 O98 O101 N80:N103 O80">
    <cfRule type="containsText" dxfId="4566" priority="5363" operator="containsText" text="MEDIA">
      <formula>NOT(ISERROR(SEARCH("MEDIA",N80)))</formula>
    </cfRule>
    <cfRule type="containsText" dxfId="4565" priority="5364" operator="containsText" text="ALTA">
      <formula>NOT(ISERROR(SEARCH("ALTA",N80)))</formula>
    </cfRule>
    <cfRule type="containsText" dxfId="4564" priority="5365" operator="containsText" text="BAJA">
      <formula>NOT(ISERROR(SEARCH("BAJA",N80)))</formula>
    </cfRule>
  </conditionalFormatting>
  <conditionalFormatting sqref="Q83 Q86 Q89 Q92 Q95 Q98 Q101 P80:P103 Q80">
    <cfRule type="containsText" dxfId="4563" priority="5360" operator="containsText" text="MEDIO">
      <formula>NOT(ISERROR(SEARCH("MEDIO",P80)))</formula>
    </cfRule>
    <cfRule type="containsText" dxfId="4562" priority="5361" operator="containsText" text="ALTO">
      <formula>NOT(ISERROR(SEARCH("ALTO",P80)))</formula>
    </cfRule>
    <cfRule type="containsText" dxfId="4561" priority="5362" operator="containsText" text="BAJO">
      <formula>NOT(ISERROR(SEARCH("BAJO",P80)))</formula>
    </cfRule>
  </conditionalFormatting>
  <conditionalFormatting sqref="S80:S103">
    <cfRule type="cellIs" dxfId="4560" priority="5359" operator="between">
      <formula>2</formula>
      <formula>3</formula>
    </cfRule>
  </conditionalFormatting>
  <conditionalFormatting sqref="R80:R103">
    <cfRule type="cellIs" dxfId="4559" priority="5356" operator="lessThanOrEqual">
      <formula>3</formula>
    </cfRule>
    <cfRule type="cellIs" dxfId="4558" priority="5357" stopIfTrue="1" operator="between">
      <formula>4</formula>
      <formula>9</formula>
    </cfRule>
    <cfRule type="cellIs" dxfId="4557" priority="5358" operator="greaterThanOrEqual">
      <formula>10</formula>
    </cfRule>
  </conditionalFormatting>
  <conditionalFormatting sqref="N80:N103">
    <cfRule type="containsText" dxfId="4556" priority="5348" operator="containsText" text="MEDIO BAJA">
      <formula>NOT(ISERROR(SEARCH("MEDIO BAJA",N80)))</formula>
    </cfRule>
    <cfRule type="containsText" dxfId="4555" priority="5349" operator="containsText" text="MEDIO ALTA">
      <formula>NOT(ISERROR(SEARCH("MEDIO ALTA",N80)))</formula>
    </cfRule>
  </conditionalFormatting>
  <conditionalFormatting sqref="P80:P103">
    <cfRule type="containsText" dxfId="4554" priority="5346" operator="containsText" text="MEDIO BAJO">
      <formula>NOT(ISERROR(SEARCH("MEDIO BAJO",P80)))</formula>
    </cfRule>
    <cfRule type="containsText" dxfId="4553" priority="5347" operator="containsText" text="MEDIO ALTO">
      <formula>NOT(ISERROR(SEARCH("MEDIO ALTO",P80)))</formula>
    </cfRule>
  </conditionalFormatting>
  <conditionalFormatting sqref="AL80:AL103">
    <cfRule type="expression" dxfId="4552" priority="5345">
      <formula>S80="No_existen"</formula>
    </cfRule>
  </conditionalFormatting>
  <conditionalFormatting sqref="AP80:AP103">
    <cfRule type="expression" dxfId="4551" priority="5344">
      <formula>S80="No_existen"</formula>
    </cfRule>
  </conditionalFormatting>
  <conditionalFormatting sqref="BA82:BA83 BA86:BA88 BA94:BA95 BA102:BA103">
    <cfRule type="expression" dxfId="4550" priority="5342">
      <formula>AW82&lt;&gt;"COMPARTIR"</formula>
    </cfRule>
    <cfRule type="expression" dxfId="4549" priority="5343">
      <formula>AW82="ASUMIR"</formula>
    </cfRule>
  </conditionalFormatting>
  <conditionalFormatting sqref="AX82 AX86:AX88 AX94 AX102:AX103">
    <cfRule type="expression" dxfId="4548" priority="5341">
      <formula>AW82="ASUMIR"</formula>
    </cfRule>
  </conditionalFormatting>
  <conditionalFormatting sqref="AY82:AZ82 AY86:AZ88 AZ83 AY94:AZ94 AY102:AZ103 AZ95">
    <cfRule type="expression" dxfId="4547" priority="5340">
      <formula>AW82="ASUMIR"</formula>
    </cfRule>
  </conditionalFormatting>
  <conditionalFormatting sqref="AK80:AK103">
    <cfRule type="expression" dxfId="4546" priority="5367">
      <formula>S80="No_existen"</formula>
    </cfRule>
  </conditionalFormatting>
  <conditionalFormatting sqref="AF80:AF103">
    <cfRule type="expression" dxfId="4545" priority="5370">
      <formula>S80="No_existen"</formula>
    </cfRule>
  </conditionalFormatting>
  <conditionalFormatting sqref="AB80:AB103">
    <cfRule type="expression" dxfId="4544" priority="5300">
      <formula>AA80="Semiautomatico"</formula>
    </cfRule>
    <cfRule type="expression" dxfId="4543" priority="5303">
      <formula>AA80="Manual"</formula>
    </cfRule>
    <cfRule type="expression" dxfId="4542" priority="5336">
      <formula>S80="No_existen"</formula>
    </cfRule>
  </conditionalFormatting>
  <conditionalFormatting sqref="AA81">
    <cfRule type="expression" dxfId="4541" priority="5335">
      <formula>$S$12="No_existen"</formula>
    </cfRule>
  </conditionalFormatting>
  <conditionalFormatting sqref="AB81:AB103">
    <cfRule type="expression" dxfId="4540" priority="5334">
      <formula>S81="No_existen"</formula>
    </cfRule>
  </conditionalFormatting>
  <conditionalFormatting sqref="AA80">
    <cfRule type="expression" dxfId="4539" priority="5332">
      <formula>S80="No_Existen"</formula>
    </cfRule>
  </conditionalFormatting>
  <conditionalFormatting sqref="W82">
    <cfRule type="expression" dxfId="4538" priority="5331">
      <formula>S82="No_existen"</formula>
    </cfRule>
  </conditionalFormatting>
  <conditionalFormatting sqref="AA82">
    <cfRule type="expression" dxfId="4537" priority="5330">
      <formula>S82="No_existen"</formula>
    </cfRule>
  </conditionalFormatting>
  <conditionalFormatting sqref="AA83">
    <cfRule type="expression" dxfId="4536" priority="5329">
      <formula>$S$14="No_existen"</formula>
    </cfRule>
  </conditionalFormatting>
  <conditionalFormatting sqref="AA84">
    <cfRule type="expression" dxfId="4535" priority="5328">
      <formula>$S$15="No_existen"</formula>
    </cfRule>
  </conditionalFormatting>
  <conditionalFormatting sqref="AA85">
    <cfRule type="expression" dxfId="4534" priority="5327">
      <formula>$S$16="No_existen"</formula>
    </cfRule>
  </conditionalFormatting>
  <conditionalFormatting sqref="AA86">
    <cfRule type="expression" dxfId="4533" priority="5326">
      <formula>$S$17="No_existen"</formula>
    </cfRule>
  </conditionalFormatting>
  <conditionalFormatting sqref="AA87">
    <cfRule type="expression" dxfId="4532" priority="5325">
      <formula>$S$18="No_existen"</formula>
    </cfRule>
  </conditionalFormatting>
  <conditionalFormatting sqref="AA88">
    <cfRule type="expression" dxfId="4531" priority="5324">
      <formula>$S$19="No_existen"</formula>
    </cfRule>
  </conditionalFormatting>
  <conditionalFormatting sqref="AA89">
    <cfRule type="expression" dxfId="4530" priority="5323">
      <formula>$S$20="No_existen"</formula>
    </cfRule>
  </conditionalFormatting>
  <conditionalFormatting sqref="AA90">
    <cfRule type="expression" dxfId="4529" priority="5322">
      <formula>$S$21="No_existen"</formula>
    </cfRule>
  </conditionalFormatting>
  <conditionalFormatting sqref="AA91">
    <cfRule type="expression" dxfId="4528" priority="5321">
      <formula>$S$22="No_existen"</formula>
    </cfRule>
  </conditionalFormatting>
  <conditionalFormatting sqref="AA92">
    <cfRule type="expression" dxfId="4527" priority="5320">
      <formula>$S$23="No_existen"</formula>
    </cfRule>
  </conditionalFormatting>
  <conditionalFormatting sqref="AA93">
    <cfRule type="expression" dxfId="4526" priority="5319">
      <formula>$S$24="No_existen"</formula>
    </cfRule>
  </conditionalFormatting>
  <conditionalFormatting sqref="AA94">
    <cfRule type="expression" dxfId="4525" priority="5318">
      <formula>$S$25="No_existen"</formula>
    </cfRule>
  </conditionalFormatting>
  <conditionalFormatting sqref="AG94">
    <cfRule type="expression" dxfId="4524" priority="5317">
      <formula>S94="No_existen"</formula>
    </cfRule>
  </conditionalFormatting>
  <conditionalFormatting sqref="W94">
    <cfRule type="expression" dxfId="4523" priority="5316">
      <formula>S94="No_existen"</formula>
    </cfRule>
  </conditionalFormatting>
  <conditionalFormatting sqref="AA95">
    <cfRule type="expression" dxfId="4522" priority="5315">
      <formula>$S$26="No_existen"</formula>
    </cfRule>
  </conditionalFormatting>
  <conditionalFormatting sqref="AA96">
    <cfRule type="expression" dxfId="4521" priority="5314">
      <formula>$S$27="No_existen"</formula>
    </cfRule>
  </conditionalFormatting>
  <conditionalFormatting sqref="AA97">
    <cfRule type="expression" dxfId="4520" priority="5313">
      <formula>$S$28="No_existen"</formula>
    </cfRule>
  </conditionalFormatting>
  <conditionalFormatting sqref="AA98">
    <cfRule type="expression" dxfId="4519" priority="5312">
      <formula>$S$29="No_existen"</formula>
    </cfRule>
  </conditionalFormatting>
  <conditionalFormatting sqref="AA99">
    <cfRule type="expression" dxfId="4518" priority="5311">
      <formula>$S$30="No_existen"</formula>
    </cfRule>
  </conditionalFormatting>
  <conditionalFormatting sqref="AA100">
    <cfRule type="expression" dxfId="4517" priority="5310">
      <formula>$S$31="No_existen"</formula>
    </cfRule>
  </conditionalFormatting>
  <conditionalFormatting sqref="W102:W103">
    <cfRule type="expression" dxfId="4516" priority="5309">
      <formula>S102="No_existen"</formula>
    </cfRule>
  </conditionalFormatting>
  <conditionalFormatting sqref="AA101">
    <cfRule type="expression" dxfId="4515" priority="5308">
      <formula>$S$32="No_existen"</formula>
    </cfRule>
  </conditionalFormatting>
  <conditionalFormatting sqref="AA102">
    <cfRule type="expression" dxfId="4514" priority="5307">
      <formula>$S$33="No_existen"</formula>
    </cfRule>
  </conditionalFormatting>
  <conditionalFormatting sqref="AA103">
    <cfRule type="expression" dxfId="4513" priority="5306">
      <formula>$S$34="No_existen"</formula>
    </cfRule>
  </conditionalFormatting>
  <conditionalFormatting sqref="AG102">
    <cfRule type="expression" dxfId="4512" priority="5305">
      <formula>S102="No_existen"</formula>
    </cfRule>
  </conditionalFormatting>
  <conditionalFormatting sqref="AG103">
    <cfRule type="expression" dxfId="4511" priority="5304">
      <formula>S103="No_existen"</formula>
    </cfRule>
  </conditionalFormatting>
  <conditionalFormatting sqref="AB92:AB94">
    <cfRule type="expression" dxfId="4510" priority="5301">
      <formula>AA92="Manual"</formula>
    </cfRule>
  </conditionalFormatting>
  <conditionalFormatting sqref="AG82 AG94 AG102:AG103">
    <cfRule type="expression" dxfId="4509" priority="5302">
      <formula>AF82="No asignado"</formula>
    </cfRule>
  </conditionalFormatting>
  <conditionalFormatting sqref="AG82">
    <cfRule type="expression" dxfId="4508" priority="5299">
      <formula>$S$13="No_existen"</formula>
    </cfRule>
  </conditionalFormatting>
  <conditionalFormatting sqref="AX82:AY82 AX86:AY88 AX94:AY94 AX102:AY103">
    <cfRule type="expression" dxfId="4507" priority="5298">
      <formula>$S82="No_existen"</formula>
    </cfRule>
  </conditionalFormatting>
  <conditionalFormatting sqref="G102:I103 G80:H101">
    <cfRule type="expression" dxfId="4506" priority="5297">
      <formula>$G80="N/A"</formula>
    </cfRule>
  </conditionalFormatting>
  <conditionalFormatting sqref="W80">
    <cfRule type="expression" dxfId="4505" priority="5296">
      <formula>S80="No_existen"</formula>
    </cfRule>
  </conditionalFormatting>
  <conditionalFormatting sqref="AG80">
    <cfRule type="expression" dxfId="4504" priority="5294">
      <formula>$P$11="No_existen"</formula>
    </cfRule>
  </conditionalFormatting>
  <conditionalFormatting sqref="AG80:AG81">
    <cfRule type="expression" dxfId="4503" priority="5293">
      <formula>AF80="No asignado"</formula>
    </cfRule>
  </conditionalFormatting>
  <conditionalFormatting sqref="AG81">
    <cfRule type="expression" dxfId="4502" priority="5292">
      <formula>$P$12="No_existen"</formula>
    </cfRule>
  </conditionalFormatting>
  <conditionalFormatting sqref="W83">
    <cfRule type="expression" dxfId="4501" priority="5291">
      <formula>S83="No_existen"</formula>
    </cfRule>
  </conditionalFormatting>
  <conditionalFormatting sqref="W84">
    <cfRule type="expression" dxfId="4500" priority="5290">
      <formula>S84="No_existen"</formula>
    </cfRule>
  </conditionalFormatting>
  <conditionalFormatting sqref="W85">
    <cfRule type="expression" dxfId="4499" priority="5289">
      <formula>S85="No_existen"</formula>
    </cfRule>
  </conditionalFormatting>
  <conditionalFormatting sqref="AG84">
    <cfRule type="expression" dxfId="4498" priority="5287">
      <formula>S84="No_existen"</formula>
    </cfRule>
  </conditionalFormatting>
  <conditionalFormatting sqref="AG83:AG85">
    <cfRule type="expression" dxfId="4497" priority="5284">
      <formula>AF83="No asignado"</formula>
    </cfRule>
  </conditionalFormatting>
  <conditionalFormatting sqref="AG83:AG85">
    <cfRule type="expression" dxfId="4496" priority="5285">
      <formula>AF83="No asignado"</formula>
    </cfRule>
  </conditionalFormatting>
  <conditionalFormatting sqref="W86">
    <cfRule type="expression" dxfId="4495" priority="5283">
      <formula>S86="No_existen"</formula>
    </cfRule>
  </conditionalFormatting>
  <conditionalFormatting sqref="W87">
    <cfRule type="expression" dxfId="4494" priority="5282">
      <formula>S87="No_existen"</formula>
    </cfRule>
  </conditionalFormatting>
  <conditionalFormatting sqref="AG86">
    <cfRule type="expression" dxfId="4493" priority="5280">
      <formula>S86="No_existen"</formula>
    </cfRule>
  </conditionalFormatting>
  <conditionalFormatting sqref="AG88">
    <cfRule type="expression" dxfId="4492" priority="5278">
      <formula>S88="No_existen"</formula>
    </cfRule>
  </conditionalFormatting>
  <conditionalFormatting sqref="AG86:AG88">
    <cfRule type="expression" dxfId="4491" priority="5276">
      <formula>AF86="No asignado"</formula>
    </cfRule>
  </conditionalFormatting>
  <conditionalFormatting sqref="AG86:AG88">
    <cfRule type="expression" dxfId="4490" priority="5277">
      <formula>AF86="No asignado"</formula>
    </cfRule>
  </conditionalFormatting>
  <conditionalFormatting sqref="W93">
    <cfRule type="expression" dxfId="4489" priority="5271">
      <formula>S93="No_existen"</formula>
    </cfRule>
  </conditionalFormatting>
  <conditionalFormatting sqref="AG89:AG91">
    <cfRule type="expression" dxfId="4488" priority="5266">
      <formula>AF89="No asignado"</formula>
    </cfRule>
    <cfRule type="expression" dxfId="4487" priority="5270">
      <formula>S89="No_existen"</formula>
    </cfRule>
  </conditionalFormatting>
  <conditionalFormatting sqref="AG92">
    <cfRule type="expression" dxfId="4486" priority="5269">
      <formula>S92="No_existen"</formula>
    </cfRule>
  </conditionalFormatting>
  <conditionalFormatting sqref="AG93">
    <cfRule type="expression" dxfId="4485" priority="5268">
      <formula>S93="No_existen"</formula>
    </cfRule>
  </conditionalFormatting>
  <conditionalFormatting sqref="AG89:AG93">
    <cfRule type="expression" dxfId="4484" priority="5267">
      <formula>AF89="No asignado"</formula>
    </cfRule>
  </conditionalFormatting>
  <conditionalFormatting sqref="W95">
    <cfRule type="expression" dxfId="4483" priority="5265">
      <formula>S95="No_existen"</formula>
    </cfRule>
  </conditionalFormatting>
  <conditionalFormatting sqref="W96">
    <cfRule type="expression" dxfId="4482" priority="5264">
      <formula>S96="No_existen"</formula>
    </cfRule>
  </conditionalFormatting>
  <conditionalFormatting sqref="W97">
    <cfRule type="expression" dxfId="4481" priority="5263">
      <formula>S97="No_existen"</formula>
    </cfRule>
  </conditionalFormatting>
  <conditionalFormatting sqref="AG95">
    <cfRule type="expression" dxfId="4480" priority="5261">
      <formula>S95="No_existen"</formula>
    </cfRule>
  </conditionalFormatting>
  <conditionalFormatting sqref="AG96">
    <cfRule type="expression" dxfId="4479" priority="5260">
      <formula>S96="No_existen"</formula>
    </cfRule>
  </conditionalFormatting>
  <conditionalFormatting sqref="AG97">
    <cfRule type="expression" dxfId="4478" priority="5259">
      <formula>S97="No_existen"</formula>
    </cfRule>
  </conditionalFormatting>
  <conditionalFormatting sqref="AG98:AG100">
    <cfRule type="expression" dxfId="4477" priority="5258">
      <formula>S98="No_existen"</formula>
    </cfRule>
  </conditionalFormatting>
  <conditionalFormatting sqref="AG95:AG100">
    <cfRule type="expression" dxfId="4476" priority="5257">
      <formula>AF95="No asignado"</formula>
    </cfRule>
  </conditionalFormatting>
  <conditionalFormatting sqref="W101">
    <cfRule type="expression" dxfId="4475" priority="5256">
      <formula>S101="No_existen"</formula>
    </cfRule>
  </conditionalFormatting>
  <conditionalFormatting sqref="AG101">
    <cfRule type="expression" dxfId="4474" priority="5255">
      <formula>S101="No_existen"</formula>
    </cfRule>
  </conditionalFormatting>
  <conditionalFormatting sqref="AG101">
    <cfRule type="expression" dxfId="4473" priority="5254">
      <formula>AF101="No asignado"</formula>
    </cfRule>
  </conditionalFormatting>
  <conditionalFormatting sqref="AU83:AV83">
    <cfRule type="cellIs" dxfId="4472" priority="5245" operator="equal">
      <formula>"LEVE"</formula>
    </cfRule>
    <cfRule type="cellIs" dxfId="4471" priority="5246" operator="equal">
      <formula>"MODERADO"</formula>
    </cfRule>
    <cfRule type="cellIs" dxfId="4470" priority="5247" operator="equal">
      <formula>"GRAVE"</formula>
    </cfRule>
  </conditionalFormatting>
  <conditionalFormatting sqref="AU86:AV86 AU89:AV89">
    <cfRule type="cellIs" dxfId="4469" priority="5242" operator="equal">
      <formula>"LEVE"</formula>
    </cfRule>
    <cfRule type="cellIs" dxfId="4468" priority="5243" operator="equal">
      <formula>"MODERADO"</formula>
    </cfRule>
    <cfRule type="cellIs" dxfId="4467" priority="5244" operator="equal">
      <formula>"GRAVE"</formula>
    </cfRule>
  </conditionalFormatting>
  <conditionalFormatting sqref="BA80:BA81">
    <cfRule type="expression" dxfId="4466" priority="5240">
      <formula>AW80&lt;&gt;"COMPARTIR"</formula>
    </cfRule>
    <cfRule type="expression" dxfId="4465" priority="5241">
      <formula>AW80="ASUMIR"</formula>
    </cfRule>
  </conditionalFormatting>
  <conditionalFormatting sqref="AX80:AX81">
    <cfRule type="expression" dxfId="4464" priority="5239">
      <formula>AW80="ASUMIR"</formula>
    </cfRule>
  </conditionalFormatting>
  <conditionalFormatting sqref="AY80:AZ81">
    <cfRule type="expression" dxfId="4463" priority="5238">
      <formula>AW80="ASUMIR"</formula>
    </cfRule>
  </conditionalFormatting>
  <conditionalFormatting sqref="AX83">
    <cfRule type="expression" dxfId="4462" priority="5237">
      <formula>AW83="ASUMIR"</formula>
    </cfRule>
  </conditionalFormatting>
  <conditionalFormatting sqref="AY83">
    <cfRule type="expression" dxfId="4461" priority="5236">
      <formula>AW83="ASUMIR"</formula>
    </cfRule>
  </conditionalFormatting>
  <conditionalFormatting sqref="BA84:BA85">
    <cfRule type="expression" dxfId="4460" priority="5234">
      <formula>AW84&lt;&gt;"COMPARTIR"</formula>
    </cfRule>
    <cfRule type="expression" dxfId="4459" priority="5235">
      <formula>AW84="ASUMIR"</formula>
    </cfRule>
  </conditionalFormatting>
  <conditionalFormatting sqref="AX84:AX85">
    <cfRule type="expression" dxfId="4458" priority="5233">
      <formula>AW84="ASUMIR"</formula>
    </cfRule>
  </conditionalFormatting>
  <conditionalFormatting sqref="AY84:AZ85">
    <cfRule type="expression" dxfId="4457" priority="5232">
      <formula>AW84="ASUMIR"</formula>
    </cfRule>
  </conditionalFormatting>
  <conditionalFormatting sqref="BA89:BA91">
    <cfRule type="expression" dxfId="4456" priority="5230">
      <formula>AW89&lt;&gt;"COMPARTIR"</formula>
    </cfRule>
    <cfRule type="expression" dxfId="4455" priority="5231">
      <formula>AW89="ASUMIR"</formula>
    </cfRule>
  </conditionalFormatting>
  <conditionalFormatting sqref="AX89:AX91">
    <cfRule type="expression" dxfId="4454" priority="5229">
      <formula>AW89="ASUMIR"</formula>
    </cfRule>
  </conditionalFormatting>
  <conditionalFormatting sqref="AY89:AZ91">
    <cfRule type="expression" dxfId="4453" priority="5228">
      <formula>AW89="ASUMIR"</formula>
    </cfRule>
  </conditionalFormatting>
  <conditionalFormatting sqref="BA92:BA93">
    <cfRule type="expression" dxfId="4452" priority="5226">
      <formula>AW92&lt;&gt;"COMPARTIR"</formula>
    </cfRule>
    <cfRule type="expression" dxfId="4451" priority="5227">
      <formula>AW92="ASUMIR"</formula>
    </cfRule>
  </conditionalFormatting>
  <conditionalFormatting sqref="AX92:AX93">
    <cfRule type="expression" dxfId="4450" priority="5225">
      <formula>AW92="ASUMIR"</formula>
    </cfRule>
  </conditionalFormatting>
  <conditionalFormatting sqref="AY92:AZ93">
    <cfRule type="expression" dxfId="4449" priority="5224">
      <formula>AW92="ASUMIR"</formula>
    </cfRule>
  </conditionalFormatting>
  <conditionalFormatting sqref="AX95">
    <cfRule type="expression" dxfId="4448" priority="5223">
      <formula>AW95="ASUMIR"</formula>
    </cfRule>
  </conditionalFormatting>
  <conditionalFormatting sqref="AY95">
    <cfRule type="expression" dxfId="4447" priority="5222">
      <formula>AW95="ASUMIR"</formula>
    </cfRule>
  </conditionalFormatting>
  <conditionalFormatting sqref="BA96:BA97">
    <cfRule type="expression" dxfId="4446" priority="5220">
      <formula>AW96&lt;&gt;"COMPARTIR"</formula>
    </cfRule>
    <cfRule type="expression" dxfId="4445" priority="5221">
      <formula>AW96="ASUMIR"</formula>
    </cfRule>
  </conditionalFormatting>
  <conditionalFormatting sqref="AX96:AX97">
    <cfRule type="expression" dxfId="4444" priority="5219">
      <formula>AW96="ASUMIR"</formula>
    </cfRule>
  </conditionalFormatting>
  <conditionalFormatting sqref="AY96:AZ97">
    <cfRule type="expression" dxfId="4443" priority="5218">
      <formula>AW96="ASUMIR"</formula>
    </cfRule>
  </conditionalFormatting>
  <conditionalFormatting sqref="BA98:BA100">
    <cfRule type="expression" dxfId="4442" priority="5216">
      <formula>AW98&lt;&gt;"COMPARTIR"</formula>
    </cfRule>
    <cfRule type="expression" dxfId="4441" priority="5217">
      <formula>AW98="ASUMIR"</formula>
    </cfRule>
  </conditionalFormatting>
  <conditionalFormatting sqref="AX98:AX100">
    <cfRule type="expression" dxfId="4440" priority="5215">
      <formula>AW98="ASUMIR"</formula>
    </cfRule>
  </conditionalFormatting>
  <conditionalFormatting sqref="AY98:AZ100">
    <cfRule type="expression" dxfId="4439" priority="5214">
      <formula>AW98="ASUMIR"</formula>
    </cfRule>
  </conditionalFormatting>
  <conditionalFormatting sqref="BA101">
    <cfRule type="expression" dxfId="4438" priority="5212">
      <formula>AW101&lt;&gt;"COMPARTIR"</formula>
    </cfRule>
    <cfRule type="expression" dxfId="4437" priority="5213">
      <formula>AW101="ASUMIR"</formula>
    </cfRule>
  </conditionalFormatting>
  <conditionalFormatting sqref="AX101">
    <cfRule type="expression" dxfId="4436" priority="5211">
      <formula>AW101="ASUMIR"</formula>
    </cfRule>
  </conditionalFormatting>
  <conditionalFormatting sqref="AY101:AZ101">
    <cfRule type="expression" dxfId="4435" priority="5210">
      <formula>AW101="ASUMIR"</formula>
    </cfRule>
  </conditionalFormatting>
  <conditionalFormatting sqref="XEX104:XEX106">
    <cfRule type="containsText" dxfId="4434" priority="5207" operator="containsText" text="MEDIA">
      <formula>NOT(ISERROR(SEARCH("MEDIA",XEX104)))</formula>
    </cfRule>
    <cfRule type="containsText" dxfId="4433" priority="5208" operator="containsText" text="ALTA">
      <formula>NOT(ISERROR(SEARCH("ALTA",XEX104)))</formula>
    </cfRule>
    <cfRule type="containsText" dxfId="4432" priority="5209" operator="containsText" text="BAJA">
      <formula>NOT(ISERROR(SEARCH("BAJA",XEX104)))</formula>
    </cfRule>
  </conditionalFormatting>
  <conditionalFormatting sqref="XEX104:XEX106">
    <cfRule type="containsText" dxfId="4431" priority="5205" operator="containsText" text="MEDIO BAJA">
      <formula>NOT(ISERROR(SEARCH("MEDIO BAJA",XEX104)))</formula>
    </cfRule>
    <cfRule type="containsText" dxfId="4430" priority="5206" operator="containsText" text="MEDIO ALTA">
      <formula>NOT(ISERROR(SEARCH("MEDIO ALTA",XEX104)))</formula>
    </cfRule>
  </conditionalFormatting>
  <conditionalFormatting sqref="XEQ105:XES106 XEQ104:XER104">
    <cfRule type="expression" dxfId="4429" priority="5204">
      <formula>$G104="N/A"</formula>
    </cfRule>
  </conditionalFormatting>
  <conditionalFormatting sqref="XEY104:XEY106">
    <cfRule type="containsText" dxfId="4428" priority="5201" operator="containsText" text="MEDIO">
      <formula>NOT(ISERROR(SEARCH("MEDIO",XEY104)))</formula>
    </cfRule>
    <cfRule type="containsText" dxfId="4427" priority="5202" operator="containsText" text="ALTO">
      <formula>NOT(ISERROR(SEARCH("ALTO",XEY104)))</formula>
    </cfRule>
    <cfRule type="containsText" dxfId="4426" priority="5203" operator="containsText" text="BAJO">
      <formula>NOT(ISERROR(SEARCH("BAJO",XEY104)))</formula>
    </cfRule>
  </conditionalFormatting>
  <conditionalFormatting sqref="XEY104:XEY106">
    <cfRule type="containsText" dxfId="4425" priority="5199" operator="containsText" text="MEDIO BAJO">
      <formula>NOT(ISERROR(SEARCH("MEDIO BAJO",XEY104)))</formula>
    </cfRule>
    <cfRule type="containsText" dxfId="4424" priority="5200" operator="containsText" text="MEDIO ALTO">
      <formula>NOT(ISERROR(SEARCH("MEDIO ALTO",XEY104)))</formula>
    </cfRule>
  </conditionalFormatting>
  <conditionalFormatting sqref="XFA104:XFA106">
    <cfRule type="cellIs" dxfId="4423" priority="5198" operator="between">
      <formula>2</formula>
      <formula>3</formula>
    </cfRule>
  </conditionalFormatting>
  <conditionalFormatting sqref="XEZ104:XEZ106">
    <cfRule type="cellIs" dxfId="4422" priority="5195" operator="lessThanOrEqual">
      <formula>3</formula>
    </cfRule>
    <cfRule type="cellIs" dxfId="4421" priority="5196" stopIfTrue="1" operator="between">
      <formula>4</formula>
      <formula>9</formula>
    </cfRule>
    <cfRule type="cellIs" dxfId="4420" priority="5197" operator="greaterThanOrEqual">
      <formula>10</formula>
    </cfRule>
  </conditionalFormatting>
  <conditionalFormatting sqref="XFB105:XFB106">
    <cfRule type="expression" dxfId="4419" priority="5194">
      <formula>XEX105="No_existen"</formula>
    </cfRule>
  </conditionalFormatting>
  <conditionalFormatting sqref="XFB104">
    <cfRule type="expression" dxfId="4418" priority="5193">
      <formula>XEX104="No_existen"</formula>
    </cfRule>
  </conditionalFormatting>
  <conditionalFormatting sqref="XFD104:XFD106">
    <cfRule type="expression" dxfId="4417" priority="5186">
      <formula>XFC104="Semiautomatico"</formula>
    </cfRule>
    <cfRule type="expression" dxfId="4416" priority="5187">
      <formula>XFC104="Manual"</formula>
    </cfRule>
    <cfRule type="expression" dxfId="4415" priority="5192">
      <formula>XEU104="No_existen"</formula>
    </cfRule>
  </conditionalFormatting>
  <conditionalFormatting sqref="XFD104:XFD106">
    <cfRule type="expression" dxfId="4414" priority="5191">
      <formula>XEU104="No_existen"</formula>
    </cfRule>
  </conditionalFormatting>
  <conditionalFormatting sqref="XFC104">
    <cfRule type="expression" dxfId="4413" priority="5190">
      <formula>$S$32="No_existen"</formula>
    </cfRule>
  </conditionalFormatting>
  <conditionalFormatting sqref="XFC105">
    <cfRule type="expression" dxfId="4412" priority="5189">
      <formula>$S$33="No_existen"</formula>
    </cfRule>
  </conditionalFormatting>
  <conditionalFormatting sqref="XFC106">
    <cfRule type="expression" dxfId="4411" priority="5188">
      <formula>$S$34="No_existen"</formula>
    </cfRule>
  </conditionalFormatting>
  <conditionalFormatting sqref="XEX107:XEX109 XED107:XED109">
    <cfRule type="containsText" dxfId="4410" priority="5155" operator="containsText" text="MEDIA">
      <formula>NOT(ISERROR(SEARCH("MEDIA",XED107)))</formula>
    </cfRule>
    <cfRule type="containsText" dxfId="4409" priority="5156" operator="containsText" text="ALTA">
      <formula>NOT(ISERROR(SEARCH("ALTA",XED107)))</formula>
    </cfRule>
    <cfRule type="containsText" dxfId="4408" priority="5157" operator="containsText" text="BAJA">
      <formula>NOT(ISERROR(SEARCH("BAJA",XED107)))</formula>
    </cfRule>
  </conditionalFormatting>
  <conditionalFormatting sqref="XEX107:XEX109 XED107:XED109">
    <cfRule type="containsText" dxfId="4407" priority="5153" operator="containsText" text="MEDIO BAJA">
      <formula>NOT(ISERROR(SEARCH("MEDIO BAJA",XED107)))</formula>
    </cfRule>
    <cfRule type="containsText" dxfId="4406" priority="5154" operator="containsText" text="MEDIO ALTA">
      <formula>NOT(ISERROR(SEARCH("MEDIO ALTA",XED107)))</formula>
    </cfRule>
  </conditionalFormatting>
  <conditionalFormatting sqref="XEQ108:XES109 XEQ107:XER107 XDW108:XDY109 XDW107:XDX107">
    <cfRule type="expression" dxfId="4405" priority="5152">
      <formula>$G107="N/A"</formula>
    </cfRule>
  </conditionalFormatting>
  <conditionalFormatting sqref="XEY107:XEY109 XEF107:XEF109">
    <cfRule type="cellIs" dxfId="4404" priority="5149" operator="lessThanOrEqual">
      <formula>3</formula>
    </cfRule>
    <cfRule type="cellIs" dxfId="4403" priority="5150" stopIfTrue="1" operator="between">
      <formula>4</formula>
      <formula>9</formula>
    </cfRule>
    <cfRule type="cellIs" dxfId="4402" priority="5151" operator="greaterThanOrEqual">
      <formula>10</formula>
    </cfRule>
  </conditionalFormatting>
  <conditionalFormatting sqref="XFA107">
    <cfRule type="expression" dxfId="4401" priority="5146">
      <formula>$S$32="No_existen"</formula>
    </cfRule>
  </conditionalFormatting>
  <conditionalFormatting sqref="XFA108">
    <cfRule type="expression" dxfId="4400" priority="5145">
      <formula>$S$33="No_existen"</formula>
    </cfRule>
  </conditionalFormatting>
  <conditionalFormatting sqref="XFA109">
    <cfRule type="expression" dxfId="4399" priority="5144">
      <formula>$S$34="No_existen"</formula>
    </cfRule>
  </conditionalFormatting>
  <conditionalFormatting sqref="XFB107:XFB109">
    <cfRule type="expression" dxfId="4398" priority="5143">
      <formula>XEJ107="No_existen"</formula>
    </cfRule>
  </conditionalFormatting>
  <conditionalFormatting sqref="XFC107">
    <cfRule type="cellIs" dxfId="4397" priority="5140" operator="equal">
      <formula>"LEVE"</formula>
    </cfRule>
    <cfRule type="cellIs" dxfId="4396" priority="5141" operator="equal">
      <formula>"MODERADO"</formula>
    </cfRule>
    <cfRule type="cellIs" dxfId="4395" priority="5142" operator="equal">
      <formula>"GRAVE"</formula>
    </cfRule>
  </conditionalFormatting>
  <conditionalFormatting sqref="XFD107">
    <cfRule type="cellIs" dxfId="4394" priority="5137" operator="equal">
      <formula>"LEVE"</formula>
    </cfRule>
    <cfRule type="cellIs" dxfId="4393" priority="5138" operator="equal">
      <formula>"MODERADO"</formula>
    </cfRule>
    <cfRule type="cellIs" dxfId="4392" priority="5139" operator="equal">
      <formula>"GRAVE"</formula>
    </cfRule>
  </conditionalFormatting>
  <conditionalFormatting sqref="XEE107:XEE109">
    <cfRule type="containsText" dxfId="4391" priority="5127" operator="containsText" text="MEDIO">
      <formula>NOT(ISERROR(SEARCH("MEDIO",XEE107)))</formula>
    </cfRule>
    <cfRule type="containsText" dxfId="4390" priority="5128" operator="containsText" text="ALTO">
      <formula>NOT(ISERROR(SEARCH("ALTO",XEE107)))</formula>
    </cfRule>
    <cfRule type="containsText" dxfId="4389" priority="5129" operator="containsText" text="BAJO">
      <formula>NOT(ISERROR(SEARCH("BAJO",XEE107)))</formula>
    </cfRule>
  </conditionalFormatting>
  <conditionalFormatting sqref="XEE107:XEE109">
    <cfRule type="containsText" dxfId="4388" priority="5125" operator="containsText" text="MEDIO BAJO">
      <formula>NOT(ISERROR(SEARCH("MEDIO BAJO",XEE107)))</formula>
    </cfRule>
    <cfRule type="containsText" dxfId="4387" priority="5126" operator="containsText" text="MEDIO ALTO">
      <formula>NOT(ISERROR(SEARCH("MEDIO ALTO",XEE107)))</formula>
    </cfRule>
  </conditionalFormatting>
  <conditionalFormatting sqref="XEG107:XEG109">
    <cfRule type="cellIs" dxfId="4386" priority="5124" operator="between">
      <formula>2</formula>
      <formula>3</formula>
    </cfRule>
  </conditionalFormatting>
  <conditionalFormatting sqref="XEJ107:XEJ109">
    <cfRule type="expression" dxfId="4385" priority="5120">
      <formula>XEI107="Semiautomatico"</formula>
    </cfRule>
    <cfRule type="expression" dxfId="4384" priority="5121">
      <formula>XEI107="Manual"</formula>
    </cfRule>
    <cfRule type="expression" dxfId="4383" priority="5123">
      <formula>XEA107="No_existen"</formula>
    </cfRule>
  </conditionalFormatting>
  <conditionalFormatting sqref="XEJ107:XEJ109">
    <cfRule type="expression" dxfId="4382" priority="5122">
      <formula>XEA107="No_existen"</formula>
    </cfRule>
  </conditionalFormatting>
  <conditionalFormatting sqref="XEX110:XEX112 XED110:XED112 XDJ110:XDJ112">
    <cfRule type="containsText" dxfId="4381" priority="5117" operator="containsText" text="MEDIA">
      <formula>NOT(ISERROR(SEARCH("MEDIA",XDJ110)))</formula>
    </cfRule>
    <cfRule type="containsText" dxfId="4380" priority="5118" operator="containsText" text="ALTA">
      <formula>NOT(ISERROR(SEARCH("ALTA",XDJ110)))</formula>
    </cfRule>
    <cfRule type="containsText" dxfId="4379" priority="5119" operator="containsText" text="BAJA">
      <formula>NOT(ISERROR(SEARCH("BAJA",XDJ110)))</formula>
    </cfRule>
  </conditionalFormatting>
  <conditionalFormatting sqref="XEX110:XEX112 XED110:XED112 XDJ110:XDJ112">
    <cfRule type="containsText" dxfId="4378" priority="5115" operator="containsText" text="MEDIO BAJA">
      <formula>NOT(ISERROR(SEARCH("MEDIO BAJA",XDJ110)))</formula>
    </cfRule>
    <cfRule type="containsText" dxfId="4377" priority="5116" operator="containsText" text="MEDIO ALTA">
      <formula>NOT(ISERROR(SEARCH("MEDIO ALTA",XDJ110)))</formula>
    </cfRule>
  </conditionalFormatting>
  <conditionalFormatting sqref="XEQ111:XES112 XEQ110:XER110 XDW111:XDY112 XDW110:XDX110 XDC111:XDE112 XDC110:XDD110">
    <cfRule type="expression" dxfId="4376" priority="5114">
      <formula>$G110="N/A"</formula>
    </cfRule>
  </conditionalFormatting>
  <conditionalFormatting sqref="XEY111:XEY112 XEF111:XEF112 XDN111:XDN112">
    <cfRule type="expression" dxfId="4375" priority="5113">
      <formula>XDJ111="No_existen"</formula>
    </cfRule>
  </conditionalFormatting>
  <conditionalFormatting sqref="XEY110 XEF110 XDN110">
    <cfRule type="expression" dxfId="4374" priority="5112">
      <formula>XDJ110="No_existen"</formula>
    </cfRule>
  </conditionalFormatting>
  <conditionalFormatting sqref="XEZ110:XEZ112 XEH110:XEH112">
    <cfRule type="expression" dxfId="4373" priority="5111">
      <formula>XDP110="No_existen"</formula>
    </cfRule>
  </conditionalFormatting>
  <conditionalFormatting sqref="XFA110 XEI110">
    <cfRule type="cellIs" dxfId="4372" priority="5108" operator="equal">
      <formula>"LEVE"</formula>
    </cfRule>
    <cfRule type="cellIs" dxfId="4371" priority="5109" operator="equal">
      <formula>"MODERADO"</formula>
    </cfRule>
    <cfRule type="cellIs" dxfId="4370" priority="5110" operator="equal">
      <formula>"GRAVE"</formula>
    </cfRule>
  </conditionalFormatting>
  <conditionalFormatting sqref="XEE110:XEE112 XDL110:XDL112">
    <cfRule type="cellIs" dxfId="4369" priority="5105" operator="lessThanOrEqual">
      <formula>3</formula>
    </cfRule>
    <cfRule type="cellIs" dxfId="4368" priority="5106" stopIfTrue="1" operator="between">
      <formula>4</formula>
      <formula>9</formula>
    </cfRule>
    <cfRule type="cellIs" dxfId="4367" priority="5107" operator="greaterThanOrEqual">
      <formula>10</formula>
    </cfRule>
  </conditionalFormatting>
  <conditionalFormatting sqref="XEG110">
    <cfRule type="expression" dxfId="4366" priority="5104">
      <formula>$S$32="No_existen"</formula>
    </cfRule>
  </conditionalFormatting>
  <conditionalFormatting sqref="XEG111">
    <cfRule type="expression" dxfId="4365" priority="5103">
      <formula>$S$33="No_existen"</formula>
    </cfRule>
  </conditionalFormatting>
  <conditionalFormatting sqref="XEG112">
    <cfRule type="expression" dxfId="4364" priority="5102">
      <formula>$S$34="No_existen"</formula>
    </cfRule>
  </conditionalFormatting>
  <conditionalFormatting sqref="XEJ110">
    <cfRule type="cellIs" dxfId="4363" priority="5099" operator="equal">
      <formula>"LEVE"</formula>
    </cfRule>
    <cfRule type="cellIs" dxfId="4362" priority="5100" operator="equal">
      <formula>"MODERADO"</formula>
    </cfRule>
    <cfRule type="cellIs" dxfId="4361" priority="5101" operator="equal">
      <formula>"GRAVE"</formula>
    </cfRule>
  </conditionalFormatting>
  <conditionalFormatting sqref="XDK110:XDK112">
    <cfRule type="containsText" dxfId="4360" priority="5096" operator="containsText" text="MEDIO">
      <formula>NOT(ISERROR(SEARCH("MEDIO",XDK110)))</formula>
    </cfRule>
    <cfRule type="containsText" dxfId="4359" priority="5097" operator="containsText" text="ALTO">
      <formula>NOT(ISERROR(SEARCH("ALTO",XDK110)))</formula>
    </cfRule>
    <cfRule type="containsText" dxfId="4358" priority="5098" operator="containsText" text="BAJO">
      <formula>NOT(ISERROR(SEARCH("BAJO",XDK110)))</formula>
    </cfRule>
  </conditionalFormatting>
  <conditionalFormatting sqref="XDK110:XDK112">
    <cfRule type="containsText" dxfId="4357" priority="5094" operator="containsText" text="MEDIO BAJO">
      <formula>NOT(ISERROR(SEARCH("MEDIO BAJO",XDK110)))</formula>
    </cfRule>
    <cfRule type="containsText" dxfId="4356" priority="5095" operator="containsText" text="MEDIO ALTO">
      <formula>NOT(ISERROR(SEARCH("MEDIO ALTO",XDK110)))</formula>
    </cfRule>
  </conditionalFormatting>
  <conditionalFormatting sqref="XDM110:XDM112">
    <cfRule type="cellIs" dxfId="4355" priority="5093" operator="between">
      <formula>2</formula>
      <formula>3</formula>
    </cfRule>
  </conditionalFormatting>
  <conditionalFormatting sqref="XDP110:XDP112">
    <cfRule type="expression" dxfId="4354" priority="5089">
      <formula>XDO110="Semiautomatico"</formula>
    </cfRule>
    <cfRule type="expression" dxfId="4353" priority="5090">
      <formula>XDO110="Manual"</formula>
    </cfRule>
    <cfRule type="expression" dxfId="4352" priority="5092">
      <formula>XDG110="No_existen"</formula>
    </cfRule>
  </conditionalFormatting>
  <conditionalFormatting sqref="XDP110:XDP112">
    <cfRule type="expression" dxfId="4351" priority="5091">
      <formula>XDG110="No_existen"</formula>
    </cfRule>
  </conditionalFormatting>
  <conditionalFormatting sqref="O110 O113 O116 O107 O119 O122 O125 O128 O131 N104:N133 O104">
    <cfRule type="containsText" dxfId="4350" priority="5078" operator="containsText" text="MEDIA">
      <formula>NOT(ISERROR(SEARCH("MEDIA",N104)))</formula>
    </cfRule>
    <cfRule type="containsText" dxfId="4349" priority="5079" operator="containsText" text="ALTA">
      <formula>NOT(ISERROR(SEARCH("ALTA",N104)))</formula>
    </cfRule>
    <cfRule type="containsText" dxfId="4348" priority="5080" operator="containsText" text="BAJA">
      <formula>NOT(ISERROR(SEARCH("BAJA",N104)))</formula>
    </cfRule>
  </conditionalFormatting>
  <conditionalFormatting sqref="Q107 Q110 Q113 Q116 Q119 Q122 Q125 Q128 Q131 P104:P133 Q104">
    <cfRule type="containsText" dxfId="4347" priority="5075" operator="containsText" text="MEDIO">
      <formula>NOT(ISERROR(SEARCH("MEDIO",P104)))</formula>
    </cfRule>
    <cfRule type="containsText" dxfId="4346" priority="5076" operator="containsText" text="ALTO">
      <formula>NOT(ISERROR(SEARCH("ALTO",P104)))</formula>
    </cfRule>
    <cfRule type="containsText" dxfId="4345" priority="5077" operator="containsText" text="BAJO">
      <formula>NOT(ISERROR(SEARCH("BAJO",P104)))</formula>
    </cfRule>
  </conditionalFormatting>
  <conditionalFormatting sqref="S104:S133">
    <cfRule type="cellIs" dxfId="4344" priority="5074" operator="between">
      <formula>2</formula>
      <formula>3</formula>
    </cfRule>
  </conditionalFormatting>
  <conditionalFormatting sqref="R104:R133">
    <cfRule type="cellIs" dxfId="4343" priority="5071" operator="lessThanOrEqual">
      <formula>3</formula>
    </cfRule>
    <cfRule type="cellIs" dxfId="4342" priority="5072" stopIfTrue="1" operator="between">
      <formula>4</formula>
      <formula>9</formula>
    </cfRule>
    <cfRule type="cellIs" dxfId="4341" priority="5073" operator="greaterThanOrEqual">
      <formula>10</formula>
    </cfRule>
  </conditionalFormatting>
  <conditionalFormatting sqref="N104:N133">
    <cfRule type="containsText" dxfId="4340" priority="5063" operator="containsText" text="MEDIO BAJA">
      <formula>NOT(ISERROR(SEARCH("MEDIO BAJA",N104)))</formula>
    </cfRule>
    <cfRule type="containsText" dxfId="4339" priority="5064" operator="containsText" text="MEDIO ALTA">
      <formula>NOT(ISERROR(SEARCH("MEDIO ALTA",N104)))</formula>
    </cfRule>
  </conditionalFormatting>
  <conditionalFormatting sqref="P104:P133">
    <cfRule type="containsText" dxfId="4338" priority="5061" operator="containsText" text="MEDIO BAJO">
      <formula>NOT(ISERROR(SEARCH("MEDIO BAJO",P104)))</formula>
    </cfRule>
    <cfRule type="containsText" dxfId="4337" priority="5062" operator="containsText" text="MEDIO ALTO">
      <formula>NOT(ISERROR(SEARCH("MEDIO ALTO",P104)))</formula>
    </cfRule>
  </conditionalFormatting>
  <conditionalFormatting sqref="AL104:AL133">
    <cfRule type="expression" dxfId="4336" priority="5060">
      <formula>S104="No_existen"</formula>
    </cfRule>
  </conditionalFormatting>
  <conditionalFormatting sqref="AP104:AP133">
    <cfRule type="expression" dxfId="4335" priority="5059">
      <formula>S104="No_existen"</formula>
    </cfRule>
  </conditionalFormatting>
  <conditionalFormatting sqref="BA104:BA124 BA126:BA127 BA129:BA130 BA132:BA133">
    <cfRule type="expression" dxfId="4334" priority="5057">
      <formula>AW104&lt;&gt;"COMPARTIR"</formula>
    </cfRule>
    <cfRule type="expression" dxfId="4333" priority="5058">
      <formula>AW104="ASUMIR"</formula>
    </cfRule>
  </conditionalFormatting>
  <conditionalFormatting sqref="AX104:AX124 AX126:AX127 AX129:AX130 AX132:AX133">
    <cfRule type="expression" dxfId="4332" priority="5056">
      <formula>AW104="ASUMIR"</formula>
    </cfRule>
  </conditionalFormatting>
  <conditionalFormatting sqref="AY104:AZ124 AY126:AZ127 AZ125 AY129:AZ130 AY132:AZ133">
    <cfRule type="expression" dxfId="4331" priority="5055">
      <formula>AW104="ASUMIR"</formula>
    </cfRule>
  </conditionalFormatting>
  <conditionalFormatting sqref="AK104:AK133">
    <cfRule type="expression" dxfId="4330" priority="5082">
      <formula>S104="No_existen"</formula>
    </cfRule>
  </conditionalFormatting>
  <conditionalFormatting sqref="AF104:AF133">
    <cfRule type="expression" dxfId="4329" priority="5085">
      <formula>S104="No_existen"</formula>
    </cfRule>
  </conditionalFormatting>
  <conditionalFormatting sqref="AB104:AB106 AB108:AB109 AB111:AB112 AB114:AB133">
    <cfRule type="expression" dxfId="4328" priority="5003">
      <formula>AA104="Semiautomatico"</formula>
    </cfRule>
    <cfRule type="expression" dxfId="4327" priority="5006">
      <formula>AA104="Manual"</formula>
    </cfRule>
    <cfRule type="expression" dxfId="4326" priority="5051">
      <formula>S104="No_existen"</formula>
    </cfRule>
  </conditionalFormatting>
  <conditionalFormatting sqref="AA105">
    <cfRule type="expression" dxfId="4325" priority="5050">
      <formula>$S$12="No_existen"</formula>
    </cfRule>
  </conditionalFormatting>
  <conditionalFormatting sqref="AB105:AB106 AB108:AB109 AB111:AB112 AB114:AB133">
    <cfRule type="expression" dxfId="4324" priority="5049">
      <formula>S105="No_existen"</formula>
    </cfRule>
  </conditionalFormatting>
  <conditionalFormatting sqref="AA104">
    <cfRule type="expression" dxfId="4323" priority="5047">
      <formula>S104="No_Existen"</formula>
    </cfRule>
  </conditionalFormatting>
  <conditionalFormatting sqref="AA106">
    <cfRule type="expression" dxfId="4322" priority="5046">
      <formula>S106="No_existen"</formula>
    </cfRule>
  </conditionalFormatting>
  <conditionalFormatting sqref="AA107">
    <cfRule type="expression" dxfId="4321" priority="5045">
      <formula>$S$14="No_existen"</formula>
    </cfRule>
  </conditionalFormatting>
  <conditionalFormatting sqref="AA108">
    <cfRule type="expression" dxfId="4320" priority="5044">
      <formula>$S$15="No_existen"</formula>
    </cfRule>
  </conditionalFormatting>
  <conditionalFormatting sqref="AA109">
    <cfRule type="expression" dxfId="4319" priority="5043">
      <formula>$S$16="No_existen"</formula>
    </cfRule>
  </conditionalFormatting>
  <conditionalFormatting sqref="AA110">
    <cfRule type="expression" dxfId="4318" priority="5042">
      <formula>$S$17="No_existen"</formula>
    </cfRule>
  </conditionalFormatting>
  <conditionalFormatting sqref="AA111">
    <cfRule type="expression" dxfId="4317" priority="5041">
      <formula>$S$18="No_existen"</formula>
    </cfRule>
  </conditionalFormatting>
  <conditionalFormatting sqref="AA112">
    <cfRule type="expression" dxfId="4316" priority="5040">
      <formula>$S$19="No_existen"</formula>
    </cfRule>
  </conditionalFormatting>
  <conditionalFormatting sqref="AA113">
    <cfRule type="expression" dxfId="4315" priority="5039">
      <formula>$S$20="No_existen"</formula>
    </cfRule>
  </conditionalFormatting>
  <conditionalFormatting sqref="AA114">
    <cfRule type="expression" dxfId="4314" priority="5038">
      <formula>$S$21="No_existen"</formula>
    </cfRule>
  </conditionalFormatting>
  <conditionalFormatting sqref="AA115">
    <cfRule type="expression" dxfId="4313" priority="5037">
      <formula>$S$22="No_existen"</formula>
    </cfRule>
  </conditionalFormatting>
  <conditionalFormatting sqref="AA116">
    <cfRule type="expression" dxfId="4312" priority="5036">
      <formula>$S$23="No_existen"</formula>
    </cfRule>
  </conditionalFormatting>
  <conditionalFormatting sqref="AA117">
    <cfRule type="expression" dxfId="4311" priority="5035">
      <formula>$S$24="No_existen"</formula>
    </cfRule>
  </conditionalFormatting>
  <conditionalFormatting sqref="AA118">
    <cfRule type="expression" dxfId="4310" priority="5034">
      <formula>$S$25="No_existen"</formula>
    </cfRule>
  </conditionalFormatting>
  <conditionalFormatting sqref="AA119">
    <cfRule type="expression" dxfId="4309" priority="5033">
      <formula>$S$26="No_existen"</formula>
    </cfRule>
  </conditionalFormatting>
  <conditionalFormatting sqref="AA120">
    <cfRule type="expression" dxfId="4308" priority="5032">
      <formula>$S$27="No_existen"</formula>
    </cfRule>
  </conditionalFormatting>
  <conditionalFormatting sqref="AA121">
    <cfRule type="expression" dxfId="4307" priority="5031">
      <formula>$S$28="No_existen"</formula>
    </cfRule>
  </conditionalFormatting>
  <conditionalFormatting sqref="AA122">
    <cfRule type="expression" dxfId="4306" priority="5030">
      <formula>$S$29="No_existen"</formula>
    </cfRule>
  </conditionalFormatting>
  <conditionalFormatting sqref="AA123">
    <cfRule type="expression" dxfId="4305" priority="5029">
      <formula>$S$30="No_existen"</formula>
    </cfRule>
  </conditionalFormatting>
  <conditionalFormatting sqref="AA124">
    <cfRule type="expression" dxfId="4304" priority="5028">
      <formula>$S$31="No_existen"</formula>
    </cfRule>
  </conditionalFormatting>
  <conditionalFormatting sqref="W125:W127">
    <cfRule type="expression" dxfId="4303" priority="5027">
      <formula>S125="No_existen"</formula>
    </cfRule>
  </conditionalFormatting>
  <conditionalFormatting sqref="AA125">
    <cfRule type="expression" dxfId="4302" priority="5026">
      <formula>$S$32="No_existen"</formula>
    </cfRule>
  </conditionalFormatting>
  <conditionalFormatting sqref="AA126">
    <cfRule type="expression" dxfId="4301" priority="5025">
      <formula>$S$33="No_existen"</formula>
    </cfRule>
  </conditionalFormatting>
  <conditionalFormatting sqref="AA127">
    <cfRule type="expression" dxfId="4300" priority="5024">
      <formula>$S$34="No_existen"</formula>
    </cfRule>
  </conditionalFormatting>
  <conditionalFormatting sqref="AG125">
    <cfRule type="expression" dxfId="4299" priority="5023">
      <formula>S125="No_existen"</formula>
    </cfRule>
  </conditionalFormatting>
  <conditionalFormatting sqref="AG126">
    <cfRule type="expression" dxfId="4298" priority="5022">
      <formula>S126="No_existen"</formula>
    </cfRule>
  </conditionalFormatting>
  <conditionalFormatting sqref="AG127">
    <cfRule type="expression" dxfId="4297" priority="5021">
      <formula>S127="No_existen"</formula>
    </cfRule>
  </conditionalFormatting>
  <conditionalFormatting sqref="AA128">
    <cfRule type="expression" dxfId="4296" priority="5019">
      <formula>$S$35="No_existen"</formula>
    </cfRule>
  </conditionalFormatting>
  <conditionalFormatting sqref="AA129">
    <cfRule type="expression" dxfId="4295" priority="5018">
      <formula>$S$36="No_existen"</formula>
    </cfRule>
  </conditionalFormatting>
  <conditionalFormatting sqref="AA130">
    <cfRule type="expression" dxfId="4294" priority="5017">
      <formula>$S$37="No_existen"</formula>
    </cfRule>
  </conditionalFormatting>
  <conditionalFormatting sqref="AG128">
    <cfRule type="expression" dxfId="4293" priority="5016">
      <formula>S128="No_existen"</formula>
    </cfRule>
  </conditionalFormatting>
  <conditionalFormatting sqref="AG129">
    <cfRule type="expression" dxfId="4292" priority="5015">
      <formula>S129="No_existen"</formula>
    </cfRule>
  </conditionalFormatting>
  <conditionalFormatting sqref="AG130">
    <cfRule type="expression" dxfId="4291" priority="5014">
      <formula>S130="No_existen"</formula>
    </cfRule>
  </conditionalFormatting>
  <conditionalFormatting sqref="W131:W133">
    <cfRule type="expression" dxfId="4290" priority="5013">
      <formula>S131="No_existen"</formula>
    </cfRule>
  </conditionalFormatting>
  <conditionalFormatting sqref="AA131">
    <cfRule type="expression" dxfId="4289" priority="5012">
      <formula>$S$38="No_existen"</formula>
    </cfRule>
  </conditionalFormatting>
  <conditionalFormatting sqref="AA132">
    <cfRule type="expression" dxfId="4288" priority="5011">
      <formula>$S$39="No_existen"</formula>
    </cfRule>
  </conditionalFormatting>
  <conditionalFormatting sqref="AA133">
    <cfRule type="expression" dxfId="4287" priority="5010">
      <formula>$S$40="No_existen"</formula>
    </cfRule>
  </conditionalFormatting>
  <conditionalFormatting sqref="AB116:AB118">
    <cfRule type="expression" dxfId="4286" priority="5004">
      <formula>AA116="Manual"</formula>
    </cfRule>
  </conditionalFormatting>
  <conditionalFormatting sqref="AG125:AG133">
    <cfRule type="expression" dxfId="4285" priority="5005">
      <formula>AF125="No asignado"</formula>
    </cfRule>
  </conditionalFormatting>
  <conditionalFormatting sqref="AW122:AY124 AW126:AY127 AW125 AW129:AY130 AW128 AW132:AY133 AW131 AX104:AY121">
    <cfRule type="expression" dxfId="4284" priority="5002">
      <formula>$S104="No_existen"</formula>
    </cfRule>
  </conditionalFormatting>
  <conditionalFormatting sqref="G106:I106 G104:G105 G109:I109 G107:G108 G112:I112 G110:H111 G113:H133">
    <cfRule type="expression" dxfId="4283" priority="5001">
      <formula>$G104="N/A"</formula>
    </cfRule>
  </conditionalFormatting>
  <conditionalFormatting sqref="W104">
    <cfRule type="expression" dxfId="4282" priority="5000">
      <formula>S104="No_existen"</formula>
    </cfRule>
  </conditionalFormatting>
  <conditionalFormatting sqref="W105">
    <cfRule type="expression" dxfId="4281" priority="4999">
      <formula>S105="No_existen"</formula>
    </cfRule>
  </conditionalFormatting>
  <conditionalFormatting sqref="W106">
    <cfRule type="expression" dxfId="4280" priority="4998">
      <formula>S106="No_existen"</formula>
    </cfRule>
  </conditionalFormatting>
  <conditionalFormatting sqref="W108">
    <cfRule type="expression" dxfId="4279" priority="4997">
      <formula>S108="No_existen"</formula>
    </cfRule>
  </conditionalFormatting>
  <conditionalFormatting sqref="W109">
    <cfRule type="expression" dxfId="4278" priority="4996">
      <formula>S109="No_existen"</formula>
    </cfRule>
  </conditionalFormatting>
  <conditionalFormatting sqref="W110">
    <cfRule type="expression" dxfId="4277" priority="4995">
      <formula>S110="No_existen"</formula>
    </cfRule>
  </conditionalFormatting>
  <conditionalFormatting sqref="W111">
    <cfRule type="expression" dxfId="4276" priority="4994">
      <formula>S111="No_existen"</formula>
    </cfRule>
  </conditionalFormatting>
  <conditionalFormatting sqref="W112">
    <cfRule type="expression" dxfId="4275" priority="4993">
      <formula>S112="No_existen"</formula>
    </cfRule>
  </conditionalFormatting>
  <conditionalFormatting sqref="W113">
    <cfRule type="expression" dxfId="4274" priority="4992">
      <formula>S113="No_existen"</formula>
    </cfRule>
  </conditionalFormatting>
  <conditionalFormatting sqref="W114">
    <cfRule type="expression" dxfId="4273" priority="4991">
      <formula>S114="No_existen"</formula>
    </cfRule>
  </conditionalFormatting>
  <conditionalFormatting sqref="W115">
    <cfRule type="expression" dxfId="4272" priority="4990">
      <formula>S115="No_existen"</formula>
    </cfRule>
  </conditionalFormatting>
  <conditionalFormatting sqref="W116">
    <cfRule type="expression" dxfId="4271" priority="4989">
      <formula>S116="No_existen"</formula>
    </cfRule>
  </conditionalFormatting>
  <conditionalFormatting sqref="W117">
    <cfRule type="expression" dxfId="4270" priority="4988">
      <formula>S117="No_existen"</formula>
    </cfRule>
  </conditionalFormatting>
  <conditionalFormatting sqref="W118">
    <cfRule type="expression" dxfId="4269" priority="4987">
      <formula>S118="No_existen"</formula>
    </cfRule>
  </conditionalFormatting>
  <conditionalFormatting sqref="W119:W121">
    <cfRule type="expression" dxfId="4268" priority="4986">
      <formula>S119="No_existen"</formula>
    </cfRule>
  </conditionalFormatting>
  <conditionalFormatting sqref="W122:W124">
    <cfRule type="expression" dxfId="4267" priority="4985">
      <formula>S122="No_existen"</formula>
    </cfRule>
  </conditionalFormatting>
  <conditionalFormatting sqref="W107">
    <cfRule type="expression" dxfId="4266" priority="4984">
      <formula>S107="No_existen"</formula>
    </cfRule>
  </conditionalFormatting>
  <conditionalFormatting sqref="AG104">
    <cfRule type="expression" dxfId="4265" priority="4983">
      <formula>$P$11="No_existen"</formula>
    </cfRule>
  </conditionalFormatting>
  <conditionalFormatting sqref="AG107">
    <cfRule type="expression" dxfId="4264" priority="4982">
      <formula>S107="No_existen"</formula>
    </cfRule>
  </conditionalFormatting>
  <conditionalFormatting sqref="AG108">
    <cfRule type="expression" dxfId="4263" priority="4981">
      <formula>S108="No_existen"</formula>
    </cfRule>
  </conditionalFormatting>
  <conditionalFormatting sqref="AG109">
    <cfRule type="expression" dxfId="4262" priority="4980">
      <formula>S109="No_existen"</formula>
    </cfRule>
  </conditionalFormatting>
  <conditionalFormatting sqref="AG110:AG112">
    <cfRule type="expression" dxfId="4261" priority="4967">
      <formula>AF110="No asignado"</formula>
    </cfRule>
    <cfRule type="expression" dxfId="4260" priority="4979">
      <formula>S110="No_existen"</formula>
    </cfRule>
  </conditionalFormatting>
  <conditionalFormatting sqref="AG113">
    <cfRule type="expression" dxfId="4259" priority="4978">
      <formula>S113="No_existen"</formula>
    </cfRule>
  </conditionalFormatting>
  <conditionalFormatting sqref="AG114">
    <cfRule type="expression" dxfId="4258" priority="4977">
      <formula>S114="No_existen"</formula>
    </cfRule>
  </conditionalFormatting>
  <conditionalFormatting sqref="AG115">
    <cfRule type="expression" dxfId="4257" priority="4976">
      <formula>S115="No_existen"</formula>
    </cfRule>
  </conditionalFormatting>
  <conditionalFormatting sqref="AG116">
    <cfRule type="expression" dxfId="4256" priority="4975">
      <formula>S116="No_existen"</formula>
    </cfRule>
  </conditionalFormatting>
  <conditionalFormatting sqref="AG117">
    <cfRule type="expression" dxfId="4255" priority="4974">
      <formula>S117="No_existen"</formula>
    </cfRule>
  </conditionalFormatting>
  <conditionalFormatting sqref="AG118">
    <cfRule type="expression" dxfId="4254" priority="4973">
      <formula>S118="No_existen"</formula>
    </cfRule>
  </conditionalFormatting>
  <conditionalFormatting sqref="AG119:AG121">
    <cfRule type="expression" dxfId="4253" priority="4972">
      <formula>S119="No_existen"</formula>
    </cfRule>
  </conditionalFormatting>
  <conditionalFormatting sqref="AG122">
    <cfRule type="expression" dxfId="4252" priority="4971">
      <formula>S122="No_existen"</formula>
    </cfRule>
  </conditionalFormatting>
  <conditionalFormatting sqref="AG104:AG124">
    <cfRule type="expression" dxfId="4251" priority="4968">
      <formula>AF104="No asignado"</formula>
    </cfRule>
  </conditionalFormatting>
  <conditionalFormatting sqref="AG105">
    <cfRule type="expression" dxfId="4250" priority="4966">
      <formula>$P$12="No_existen"</formula>
    </cfRule>
  </conditionalFormatting>
  <conditionalFormatting sqref="AG106">
    <cfRule type="expression" dxfId="4249" priority="4965">
      <formula>$P$13="No_existen"</formula>
    </cfRule>
  </conditionalFormatting>
  <conditionalFormatting sqref="AG107">
    <cfRule type="expression" dxfId="4248" priority="4964">
      <formula>S107="No_existen"</formula>
    </cfRule>
  </conditionalFormatting>
  <conditionalFormatting sqref="AB107">
    <cfRule type="expression" dxfId="4247" priority="4960">
      <formula>AA107="Semiautomatico"</formula>
    </cfRule>
    <cfRule type="expression" dxfId="4246" priority="4961">
      <formula>AA107="Manual"</formula>
    </cfRule>
    <cfRule type="expression" dxfId="4245" priority="4963">
      <formula>S107="No_existen"</formula>
    </cfRule>
  </conditionalFormatting>
  <conditionalFormatting sqref="AB107">
    <cfRule type="expression" dxfId="4244" priority="4962">
      <formula>S107="No_existen"</formula>
    </cfRule>
  </conditionalFormatting>
  <conditionalFormatting sqref="AB110">
    <cfRule type="expression" dxfId="4243" priority="4956">
      <formula>AA110="Semiautomatico"</formula>
    </cfRule>
    <cfRule type="expression" dxfId="4242" priority="4957">
      <formula>AA110="Manual"</formula>
    </cfRule>
    <cfRule type="expression" dxfId="4241" priority="4959">
      <formula>S110="No_existen"</formula>
    </cfRule>
  </conditionalFormatting>
  <conditionalFormatting sqref="AB110">
    <cfRule type="expression" dxfId="4240" priority="4958">
      <formula>S110="No_existen"</formula>
    </cfRule>
  </conditionalFormatting>
  <conditionalFormatting sqref="AB113">
    <cfRule type="expression" dxfId="4239" priority="4951">
      <formula>AA113="Semiautomatico"</formula>
    </cfRule>
    <cfRule type="expression" dxfId="4238" priority="4953">
      <formula>AA113="Manual"</formula>
    </cfRule>
    <cfRule type="expression" dxfId="4237" priority="4955">
      <formula>S113="No_existen"</formula>
    </cfRule>
  </conditionalFormatting>
  <conditionalFormatting sqref="AB113">
    <cfRule type="expression" dxfId="4236" priority="4954">
      <formula>S113="No_existen"</formula>
    </cfRule>
  </conditionalFormatting>
  <conditionalFormatting sqref="AB113">
    <cfRule type="expression" dxfId="4235" priority="4952">
      <formula>AA113="Manual"</formula>
    </cfRule>
  </conditionalFormatting>
  <conditionalFormatting sqref="AU113:AV113 AU116:AV116 AU119:AV119 AU122:AV122 AU125:AV125 AU131:AV131 AV128">
    <cfRule type="cellIs" dxfId="4234" priority="4948" operator="equal">
      <formula>"LEVE"</formula>
    </cfRule>
    <cfRule type="cellIs" dxfId="4233" priority="4949" operator="equal">
      <formula>"MODERADO"</formula>
    </cfRule>
    <cfRule type="cellIs" dxfId="4232" priority="4950" operator="equal">
      <formula>"GRAVE"</formula>
    </cfRule>
  </conditionalFormatting>
  <conditionalFormatting sqref="AU104:AV104">
    <cfRule type="cellIs" dxfId="4231" priority="4945" operator="equal">
      <formula>"LEVE"</formula>
    </cfRule>
    <cfRule type="cellIs" dxfId="4230" priority="4946" operator="equal">
      <formula>"MODERADO"</formula>
    </cfRule>
    <cfRule type="cellIs" dxfId="4229" priority="4947" operator="equal">
      <formula>"GRAVE"</formula>
    </cfRule>
  </conditionalFormatting>
  <conditionalFormatting sqref="AU107:AV107">
    <cfRule type="cellIs" dxfId="4228" priority="4942" operator="equal">
      <formula>"LEVE"</formula>
    </cfRule>
    <cfRule type="cellIs" dxfId="4227" priority="4943" operator="equal">
      <formula>"MODERADO"</formula>
    </cfRule>
    <cfRule type="cellIs" dxfId="4226" priority="4944" operator="equal">
      <formula>"GRAVE"</formula>
    </cfRule>
  </conditionalFormatting>
  <conditionalFormatting sqref="AU110:AV110">
    <cfRule type="cellIs" dxfId="4225" priority="4939" operator="equal">
      <formula>"LEVE"</formula>
    </cfRule>
    <cfRule type="cellIs" dxfId="4224" priority="4940" operator="equal">
      <formula>"MODERADO"</formula>
    </cfRule>
    <cfRule type="cellIs" dxfId="4223" priority="4941" operator="equal">
      <formula>"GRAVE"</formula>
    </cfRule>
  </conditionalFormatting>
  <conditionalFormatting sqref="AU128">
    <cfRule type="cellIs" dxfId="4222" priority="4936" operator="equal">
      <formula>"LEVE"</formula>
    </cfRule>
    <cfRule type="cellIs" dxfId="4221" priority="4937" operator="equal">
      <formula>"MODERADO"</formula>
    </cfRule>
    <cfRule type="cellIs" dxfId="4220" priority="4938" operator="equal">
      <formula>"GRAVE"</formula>
    </cfRule>
  </conditionalFormatting>
  <conditionalFormatting sqref="O140 O143 O146 O137 O149 O152 N134:N154 O134">
    <cfRule type="containsText" dxfId="4219" priority="4925" operator="containsText" text="MEDIA">
      <formula>NOT(ISERROR(SEARCH("MEDIA",N134)))</formula>
    </cfRule>
    <cfRule type="containsText" dxfId="4218" priority="4926" operator="containsText" text="ALTA">
      <formula>NOT(ISERROR(SEARCH("ALTA",N134)))</formula>
    </cfRule>
    <cfRule type="containsText" dxfId="4217" priority="4927" operator="containsText" text="BAJA">
      <formula>NOT(ISERROR(SEARCH("BAJA",N134)))</formula>
    </cfRule>
  </conditionalFormatting>
  <conditionalFormatting sqref="Q137 Q140 Q143 Q146 Q149 Q152 P134:P154 Q134">
    <cfRule type="containsText" dxfId="4216" priority="4922" operator="containsText" text="MEDIO">
      <formula>NOT(ISERROR(SEARCH("MEDIO",P134)))</formula>
    </cfRule>
    <cfRule type="containsText" dxfId="4215" priority="4923" operator="containsText" text="ALTO">
      <formula>NOT(ISERROR(SEARCH("ALTO",P134)))</formula>
    </cfRule>
    <cfRule type="containsText" dxfId="4214" priority="4924" operator="containsText" text="BAJO">
      <formula>NOT(ISERROR(SEARCH("BAJO",P134)))</formula>
    </cfRule>
  </conditionalFormatting>
  <conditionalFormatting sqref="S134:S154">
    <cfRule type="cellIs" dxfId="4213" priority="4921" operator="between">
      <formula>2</formula>
      <formula>3</formula>
    </cfRule>
  </conditionalFormatting>
  <conditionalFormatting sqref="R134:R154">
    <cfRule type="cellIs" dxfId="4212" priority="4918" operator="lessThanOrEqual">
      <formula>3</formula>
    </cfRule>
    <cfRule type="cellIs" dxfId="4211" priority="4919" stopIfTrue="1" operator="between">
      <formula>4</formula>
      <formula>9</formula>
    </cfRule>
    <cfRule type="cellIs" dxfId="4210" priority="4920" operator="greaterThanOrEqual">
      <formula>10</formula>
    </cfRule>
  </conditionalFormatting>
  <conditionalFormatting sqref="N134:N154">
    <cfRule type="containsText" dxfId="4209" priority="4910" operator="containsText" text="MEDIO BAJA">
      <formula>NOT(ISERROR(SEARCH("MEDIO BAJA",N134)))</formula>
    </cfRule>
    <cfRule type="containsText" dxfId="4208" priority="4911" operator="containsText" text="MEDIO ALTA">
      <formula>NOT(ISERROR(SEARCH("MEDIO ALTA",N134)))</formula>
    </cfRule>
  </conditionalFormatting>
  <conditionalFormatting sqref="P134:P154">
    <cfRule type="containsText" dxfId="4207" priority="4908" operator="containsText" text="MEDIO BAJO">
      <formula>NOT(ISERROR(SEARCH("MEDIO BAJO",P134)))</formula>
    </cfRule>
    <cfRule type="containsText" dxfId="4206" priority="4909" operator="containsText" text="MEDIO ALTO">
      <formula>NOT(ISERROR(SEARCH("MEDIO ALTO",P134)))</formula>
    </cfRule>
  </conditionalFormatting>
  <conditionalFormatting sqref="AL134:AL154">
    <cfRule type="expression" dxfId="4205" priority="4907">
      <formula>S134="No_existen"</formula>
    </cfRule>
  </conditionalFormatting>
  <conditionalFormatting sqref="AP134:AP154">
    <cfRule type="expression" dxfId="4204" priority="4906">
      <formula>S134="No_existen"</formula>
    </cfRule>
  </conditionalFormatting>
  <conditionalFormatting sqref="BA135:BA143 BA145 BA148:BA151 BA154">
    <cfRule type="expression" dxfId="4203" priority="4904">
      <formula>AW135&lt;&gt;"COMPARTIR"</formula>
    </cfRule>
    <cfRule type="expression" dxfId="4202" priority="4905">
      <formula>AW135="ASUMIR"</formula>
    </cfRule>
  </conditionalFormatting>
  <conditionalFormatting sqref="AX136 AX139:AX142 AX151 AX154">
    <cfRule type="expression" dxfId="4201" priority="4903">
      <formula>AW136="ASUMIR"</formula>
    </cfRule>
  </conditionalFormatting>
  <conditionalFormatting sqref="AY136:AZ136 AZ135 AY139:AZ142 AZ137:AZ138 AY151:AZ151 AZ143:AZ150 AY154:AZ154">
    <cfRule type="expression" dxfId="4200" priority="4902">
      <formula>AW135="ASUMIR"</formula>
    </cfRule>
  </conditionalFormatting>
  <conditionalFormatting sqref="AK134:AK154">
    <cfRule type="expression" dxfId="4199" priority="4929">
      <formula>S134="No_existen"</formula>
    </cfRule>
  </conditionalFormatting>
  <conditionalFormatting sqref="AF134:AF154">
    <cfRule type="expression" dxfId="4198" priority="4932">
      <formula>S134="No_existen"</formula>
    </cfRule>
  </conditionalFormatting>
  <conditionalFormatting sqref="AB134:AB154">
    <cfRule type="expression" dxfId="4197" priority="4856">
      <formula>AA134="Semiautomatico"</formula>
    </cfRule>
    <cfRule type="expression" dxfId="4196" priority="4862">
      <formula>AA134="Manual"</formula>
    </cfRule>
    <cfRule type="expression" dxfId="4195" priority="4898">
      <formula>S134="No_existen"</formula>
    </cfRule>
  </conditionalFormatting>
  <conditionalFormatting sqref="AA135">
    <cfRule type="expression" dxfId="4194" priority="4897">
      <formula>$S$12="No_existen"</formula>
    </cfRule>
  </conditionalFormatting>
  <conditionalFormatting sqref="AB135:AB154">
    <cfRule type="expression" dxfId="4193" priority="4896">
      <formula>S135="No_existen"</formula>
    </cfRule>
  </conditionalFormatting>
  <conditionalFormatting sqref="AA134">
    <cfRule type="expression" dxfId="4192" priority="4894">
      <formula>S134="No_Existen"</formula>
    </cfRule>
  </conditionalFormatting>
  <conditionalFormatting sqref="AA136">
    <cfRule type="expression" dxfId="4191" priority="4893">
      <formula>S136="No_existen"</formula>
    </cfRule>
  </conditionalFormatting>
  <conditionalFormatting sqref="AA137">
    <cfRule type="expression" dxfId="4190" priority="4892">
      <formula>$S$14="No_existen"</formula>
    </cfRule>
  </conditionalFormatting>
  <conditionalFormatting sqref="AA138">
    <cfRule type="expression" dxfId="4189" priority="4891">
      <formula>$S$15="No_existen"</formula>
    </cfRule>
  </conditionalFormatting>
  <conditionalFormatting sqref="W139">
    <cfRule type="expression" dxfId="4188" priority="4890">
      <formula>S139="No_existen"</formula>
    </cfRule>
  </conditionalFormatting>
  <conditionalFormatting sqref="AA139">
    <cfRule type="expression" dxfId="4187" priority="4889">
      <formula>$S$16="No_existen"</formula>
    </cfRule>
  </conditionalFormatting>
  <conditionalFormatting sqref="AG139">
    <cfRule type="expression" dxfId="4186" priority="4888">
      <formula>S139="No_existen"</formula>
    </cfRule>
  </conditionalFormatting>
  <conditionalFormatting sqref="AA140">
    <cfRule type="expression" dxfId="4185" priority="4887">
      <formula>$S$17="No_existen"</formula>
    </cfRule>
  </conditionalFormatting>
  <conditionalFormatting sqref="AG141">
    <cfRule type="expression" dxfId="4184" priority="4886">
      <formula>S141="No_existen"</formula>
    </cfRule>
  </conditionalFormatting>
  <conditionalFormatting sqref="AA141">
    <cfRule type="expression" dxfId="4183" priority="4885">
      <formula>$S$18="No_existen"</formula>
    </cfRule>
  </conditionalFormatting>
  <conditionalFormatting sqref="W142">
    <cfRule type="expression" dxfId="4182" priority="4884">
      <formula>S142="No_existen"</formula>
    </cfRule>
  </conditionalFormatting>
  <conditionalFormatting sqref="AA142">
    <cfRule type="expression" dxfId="4181" priority="4883">
      <formula>$S$19="No_existen"</formula>
    </cfRule>
  </conditionalFormatting>
  <conditionalFormatting sqref="AG142">
    <cfRule type="expression" dxfId="4180" priority="4882">
      <formula>S142="No_existen"</formula>
    </cfRule>
  </conditionalFormatting>
  <conditionalFormatting sqref="AA143">
    <cfRule type="expression" dxfId="4179" priority="4881">
      <formula>$S$20="No_existen"</formula>
    </cfRule>
  </conditionalFormatting>
  <conditionalFormatting sqref="AG145">
    <cfRule type="expression" dxfId="4178" priority="4858">
      <formula>AF145="No asignado"</formula>
    </cfRule>
    <cfRule type="expression" dxfId="4177" priority="4880">
      <formula>S145="No_existen"</formula>
    </cfRule>
  </conditionalFormatting>
  <conditionalFormatting sqref="AA144">
    <cfRule type="expression" dxfId="4176" priority="4879">
      <formula>$S$21="No_existen"</formula>
    </cfRule>
  </conditionalFormatting>
  <conditionalFormatting sqref="W145">
    <cfRule type="expression" dxfId="4175" priority="4878">
      <formula>S145="No_existen"</formula>
    </cfRule>
  </conditionalFormatting>
  <conditionalFormatting sqref="AA145">
    <cfRule type="expression" dxfId="4174" priority="4877">
      <formula>$S$22="No_existen"</formula>
    </cfRule>
  </conditionalFormatting>
  <conditionalFormatting sqref="AA146">
    <cfRule type="expression" dxfId="4173" priority="4876">
      <formula>$S$23="No_existen"</formula>
    </cfRule>
  </conditionalFormatting>
  <conditionalFormatting sqref="AA147">
    <cfRule type="expression" dxfId="4172" priority="4875">
      <formula>$S$24="No_existen"</formula>
    </cfRule>
  </conditionalFormatting>
  <conditionalFormatting sqref="AA148">
    <cfRule type="expression" dxfId="4171" priority="4874">
      <formula>$S$25="No_existen"</formula>
    </cfRule>
  </conditionalFormatting>
  <conditionalFormatting sqref="W151">
    <cfRule type="expression" dxfId="4170" priority="4873">
      <formula>S151="No_existen"</formula>
    </cfRule>
  </conditionalFormatting>
  <conditionalFormatting sqref="AA149">
    <cfRule type="expression" dxfId="4169" priority="4872">
      <formula>$S$26="No_existen"</formula>
    </cfRule>
  </conditionalFormatting>
  <conditionalFormatting sqref="AA150">
    <cfRule type="expression" dxfId="4168" priority="4871">
      <formula>$S$27="No_existen"</formula>
    </cfRule>
  </conditionalFormatting>
  <conditionalFormatting sqref="AA151">
    <cfRule type="expression" dxfId="4167" priority="4870">
      <formula>$S$28="No_existen"</formula>
    </cfRule>
  </conditionalFormatting>
  <conditionalFormatting sqref="AG150">
    <cfRule type="expression" dxfId="4166" priority="4869">
      <formula>S150="No_existen"</formula>
    </cfRule>
  </conditionalFormatting>
  <conditionalFormatting sqref="AG151">
    <cfRule type="expression" dxfId="4165" priority="4868">
      <formula>S151="No_existen"</formula>
    </cfRule>
  </conditionalFormatting>
  <conditionalFormatting sqref="W154">
    <cfRule type="expression" dxfId="4164" priority="4867">
      <formula>S154="No_existen"</formula>
    </cfRule>
  </conditionalFormatting>
  <conditionalFormatting sqref="AA152">
    <cfRule type="expression" dxfId="4163" priority="4866">
      <formula>$S$29="No_existen"</formula>
    </cfRule>
  </conditionalFormatting>
  <conditionalFormatting sqref="AG154">
    <cfRule type="expression" dxfId="4162" priority="4865">
      <formula>S154="No_existen"</formula>
    </cfRule>
  </conditionalFormatting>
  <conditionalFormatting sqref="AA153">
    <cfRule type="expression" dxfId="4161" priority="4864">
      <formula>$S$30="No_existen"</formula>
    </cfRule>
  </conditionalFormatting>
  <conditionalFormatting sqref="AA154">
    <cfRule type="expression" dxfId="4160" priority="4863">
      <formula>$S$31="No_existen"</formula>
    </cfRule>
  </conditionalFormatting>
  <conditionalFormatting sqref="AG139">
    <cfRule type="expression" dxfId="4159" priority="4860">
      <formula>AF139="No asignado"</formula>
    </cfRule>
  </conditionalFormatting>
  <conditionalFormatting sqref="AG141:AG142">
    <cfRule type="expression" dxfId="4158" priority="4859">
      <formula>AF141="No asignado"</formula>
    </cfRule>
  </conditionalFormatting>
  <conditionalFormatting sqref="AB146:AB148">
    <cfRule type="expression" dxfId="4157" priority="4857">
      <formula>AA146="Manual"</formula>
    </cfRule>
  </conditionalFormatting>
  <conditionalFormatting sqref="AG139 AG141:AG142 AG145 AG150:AG151 AG154">
    <cfRule type="expression" dxfId="4156" priority="4861">
      <formula>AF139="No asignado"</formula>
    </cfRule>
  </conditionalFormatting>
  <conditionalFormatting sqref="AW136:AY136 AW134:AW135 AW139:AY142 AW137:AW138 AW151:AY151 AW143:AW150 AW154:AY154 AW152:AW153">
    <cfRule type="expression" dxfId="4155" priority="4855">
      <formula>$S134="No_existen"</formula>
    </cfRule>
  </conditionalFormatting>
  <conditionalFormatting sqref="G142:I142 G134:H141 G151:I151 G143:H150 G152:H154">
    <cfRule type="expression" dxfId="4154" priority="4854">
      <formula>$G134="N/A"</formula>
    </cfRule>
  </conditionalFormatting>
  <conditionalFormatting sqref="W134">
    <cfRule type="expression" dxfId="4153" priority="4853">
      <formula>S134="No_existen"</formula>
    </cfRule>
  </conditionalFormatting>
  <conditionalFormatting sqref="W135">
    <cfRule type="expression" dxfId="4152" priority="4852">
      <formula>S135="No_existen"</formula>
    </cfRule>
  </conditionalFormatting>
  <conditionalFormatting sqref="W136">
    <cfRule type="expression" dxfId="4151" priority="4851">
      <formula>S136="No_existen"</formula>
    </cfRule>
  </conditionalFormatting>
  <conditionalFormatting sqref="W137">
    <cfRule type="expression" dxfId="4150" priority="4850">
      <formula>S137="No_existen"</formula>
    </cfRule>
  </conditionalFormatting>
  <conditionalFormatting sqref="W138">
    <cfRule type="expression" dxfId="4149" priority="4849">
      <formula>S138="No_existen"</formula>
    </cfRule>
  </conditionalFormatting>
  <conditionalFormatting sqref="AG134">
    <cfRule type="expression" dxfId="4148" priority="4848">
      <formula>$P$11="No_existen"</formula>
    </cfRule>
  </conditionalFormatting>
  <conditionalFormatting sqref="AG137">
    <cfRule type="expression" dxfId="4147" priority="4847">
      <formula>S137="No_existen"</formula>
    </cfRule>
  </conditionalFormatting>
  <conditionalFormatting sqref="AG138">
    <cfRule type="expression" dxfId="4146" priority="4846">
      <formula>S138="No_existen"</formula>
    </cfRule>
  </conditionalFormatting>
  <conditionalFormatting sqref="AG137:AG138">
    <cfRule type="expression" dxfId="4145" priority="4844">
      <formula>AF137="No asignado"</formula>
    </cfRule>
  </conditionalFormatting>
  <conditionalFormatting sqref="AG134:AG138">
    <cfRule type="expression" dxfId="4144" priority="4845">
      <formula>AF134="No asignado"</formula>
    </cfRule>
  </conditionalFormatting>
  <conditionalFormatting sqref="AG135">
    <cfRule type="expression" dxfId="4143" priority="4843">
      <formula>$P$12="No_existen"</formula>
    </cfRule>
  </conditionalFormatting>
  <conditionalFormatting sqref="AG136">
    <cfRule type="expression" dxfId="4142" priority="4842">
      <formula>$P$13="No_existen"</formula>
    </cfRule>
  </conditionalFormatting>
  <conditionalFormatting sqref="W140">
    <cfRule type="expression" dxfId="4141" priority="4841">
      <formula>S140="No_existen"</formula>
    </cfRule>
  </conditionalFormatting>
  <conditionalFormatting sqref="W141">
    <cfRule type="expression" dxfId="4140" priority="4840">
      <formula>S141="No_existen"</formula>
    </cfRule>
  </conditionalFormatting>
  <conditionalFormatting sqref="AG140">
    <cfRule type="expression" dxfId="4139" priority="4839">
      <formula>S140="No_existen"</formula>
    </cfRule>
  </conditionalFormatting>
  <conditionalFormatting sqref="AG140">
    <cfRule type="expression" dxfId="4138" priority="4837">
      <formula>AF140="No asignado"</formula>
    </cfRule>
  </conditionalFormatting>
  <conditionalFormatting sqref="AG140">
    <cfRule type="expression" dxfId="4137" priority="4838">
      <formula>AF140="No asignado"</formula>
    </cfRule>
  </conditionalFormatting>
  <conditionalFormatting sqref="W143">
    <cfRule type="expression" dxfId="4136" priority="4836">
      <formula>S143="No_existen"</formula>
    </cfRule>
  </conditionalFormatting>
  <conditionalFormatting sqref="W144">
    <cfRule type="expression" dxfId="4135" priority="4835">
      <formula>S144="No_existen"</formula>
    </cfRule>
  </conditionalFormatting>
  <conditionalFormatting sqref="AG143:AG144">
    <cfRule type="expression" dxfId="4134" priority="4832">
      <formula>AF143="No asignado"</formula>
    </cfRule>
    <cfRule type="expression" dxfId="4133" priority="4834">
      <formula>S143="No_existen"</formula>
    </cfRule>
  </conditionalFormatting>
  <conditionalFormatting sqref="AG143:AG144">
    <cfRule type="expression" dxfId="4132" priority="4833">
      <formula>AF143="No asignado"</formula>
    </cfRule>
  </conditionalFormatting>
  <conditionalFormatting sqref="W146">
    <cfRule type="expression" dxfId="4131" priority="4831">
      <formula>S146="No_existen"</formula>
    </cfRule>
  </conditionalFormatting>
  <conditionalFormatting sqref="W147">
    <cfRule type="expression" dxfId="4130" priority="4830">
      <formula>S147="No_existen"</formula>
    </cfRule>
  </conditionalFormatting>
  <conditionalFormatting sqref="W148">
    <cfRule type="expression" dxfId="4129" priority="4829">
      <formula>S148="No_existen"</formula>
    </cfRule>
  </conditionalFormatting>
  <conditionalFormatting sqref="AG146">
    <cfRule type="expression" dxfId="4128" priority="4828">
      <formula>S146="No_existen"</formula>
    </cfRule>
  </conditionalFormatting>
  <conditionalFormatting sqref="AG147">
    <cfRule type="expression" dxfId="4127" priority="4827">
      <formula>S147="No_existen"</formula>
    </cfRule>
  </conditionalFormatting>
  <conditionalFormatting sqref="AG148">
    <cfRule type="expression" dxfId="4126" priority="4826">
      <formula>S148="No_existen"</formula>
    </cfRule>
  </conditionalFormatting>
  <conditionalFormatting sqref="AG146:AG148">
    <cfRule type="expression" dxfId="4125" priority="4825">
      <formula>AF146="No asignado"</formula>
    </cfRule>
  </conditionalFormatting>
  <conditionalFormatting sqref="W149">
    <cfRule type="expression" dxfId="4124" priority="4824">
      <formula>S149="No_existen"</formula>
    </cfRule>
  </conditionalFormatting>
  <conditionalFormatting sqref="W150">
    <cfRule type="expression" dxfId="4123" priority="4823">
      <formula>S150="No_existen"</formula>
    </cfRule>
  </conditionalFormatting>
  <conditionalFormatting sqref="AG149">
    <cfRule type="expression" dxfId="4122" priority="4822">
      <formula>S149="No_existen"</formula>
    </cfRule>
  </conditionalFormatting>
  <conditionalFormatting sqref="AG149">
    <cfRule type="expression" dxfId="4121" priority="4821">
      <formula>AF149="No asignado"</formula>
    </cfRule>
  </conditionalFormatting>
  <conditionalFormatting sqref="W152:W153">
    <cfRule type="expression" dxfId="4120" priority="4820">
      <formula>S152="No_existen"</formula>
    </cfRule>
  </conditionalFormatting>
  <conditionalFormatting sqref="AG152">
    <cfRule type="expression" dxfId="4119" priority="4819">
      <formula>S152="No_existen"</formula>
    </cfRule>
  </conditionalFormatting>
  <conditionalFormatting sqref="AG153">
    <cfRule type="expression" dxfId="4118" priority="4818">
      <formula>S153="No_existen"</formula>
    </cfRule>
  </conditionalFormatting>
  <conditionalFormatting sqref="AG152:AG153">
    <cfRule type="expression" dxfId="4117" priority="4817">
      <formula>AF152="No asignado"</formula>
    </cfRule>
  </conditionalFormatting>
  <conditionalFormatting sqref="AU146:AV146 AU149:AV149 AU152:AV152">
    <cfRule type="cellIs" dxfId="4116" priority="4814" operator="equal">
      <formula>"LEVE"</formula>
    </cfRule>
    <cfRule type="cellIs" dxfId="4115" priority="4815" operator="equal">
      <formula>"MODERADO"</formula>
    </cfRule>
    <cfRule type="cellIs" dxfId="4114" priority="4816" operator="equal">
      <formula>"GRAVE"</formula>
    </cfRule>
  </conditionalFormatting>
  <conditionalFormatting sqref="AU134:AV134">
    <cfRule type="cellIs" dxfId="4113" priority="4811" operator="equal">
      <formula>"LEVE"</formula>
    </cfRule>
    <cfRule type="cellIs" dxfId="4112" priority="4812" operator="equal">
      <formula>"MODERADO"</formula>
    </cfRule>
    <cfRule type="cellIs" dxfId="4111" priority="4813" operator="equal">
      <formula>"GRAVE"</formula>
    </cfRule>
  </conditionalFormatting>
  <conditionalFormatting sqref="AU137:AV137">
    <cfRule type="cellIs" dxfId="4110" priority="4808" operator="equal">
      <formula>"LEVE"</formula>
    </cfRule>
    <cfRule type="cellIs" dxfId="4109" priority="4809" operator="equal">
      <formula>"MODERADO"</formula>
    </cfRule>
    <cfRule type="cellIs" dxfId="4108" priority="4810" operator="equal">
      <formula>"GRAVE"</formula>
    </cfRule>
  </conditionalFormatting>
  <conditionalFormatting sqref="AU140:AV140 AU143:AV143">
    <cfRule type="cellIs" dxfId="4107" priority="4805" operator="equal">
      <formula>"LEVE"</formula>
    </cfRule>
    <cfRule type="cellIs" dxfId="4106" priority="4806" operator="equal">
      <formula>"MODERADO"</formula>
    </cfRule>
    <cfRule type="cellIs" dxfId="4105" priority="4807" operator="equal">
      <formula>"GRAVE"</formula>
    </cfRule>
  </conditionalFormatting>
  <conditionalFormatting sqref="BA134">
    <cfRule type="expression" dxfId="4104" priority="4803">
      <formula>AW134&lt;&gt;"COMPARTIR"</formula>
    </cfRule>
    <cfRule type="expression" dxfId="4103" priority="4804">
      <formula>AW134="ASUMIR"</formula>
    </cfRule>
  </conditionalFormatting>
  <conditionalFormatting sqref="AY134:AZ134">
    <cfRule type="expression" dxfId="4102" priority="4802">
      <formula>AW134="ASUMIR"</formula>
    </cfRule>
  </conditionalFormatting>
  <conditionalFormatting sqref="AX134">
    <cfRule type="expression" dxfId="4101" priority="4801">
      <formula>AW134="ASUMIR"</formula>
    </cfRule>
  </conditionalFormatting>
  <conditionalFormatting sqref="AY135">
    <cfRule type="expression" dxfId="4100" priority="4800">
      <formula>AW135="ASUMIR"</formula>
    </cfRule>
  </conditionalFormatting>
  <conditionalFormatting sqref="AX135">
    <cfRule type="expression" dxfId="4099" priority="4799">
      <formula>AW135="ASUMIR"</formula>
    </cfRule>
  </conditionalFormatting>
  <conditionalFormatting sqref="AY137:AY138">
    <cfRule type="expression" dxfId="4098" priority="4798">
      <formula>AW137="ASUMIR"</formula>
    </cfRule>
  </conditionalFormatting>
  <conditionalFormatting sqref="AY143:AY145">
    <cfRule type="expression" dxfId="4097" priority="4797">
      <formula>AW143="ASUMIR"</formula>
    </cfRule>
  </conditionalFormatting>
  <conditionalFormatting sqref="AX143:AX145">
    <cfRule type="expression" dxfId="4096" priority="4796">
      <formula>AW143="ASUMIR"</formula>
    </cfRule>
  </conditionalFormatting>
  <conditionalFormatting sqref="BA144">
    <cfRule type="expression" dxfId="4095" priority="4794">
      <formula>AW144&lt;&gt;"COMPARTIR"</formula>
    </cfRule>
    <cfRule type="expression" dxfId="4094" priority="4795">
      <formula>AW144="ASUMIR"</formula>
    </cfRule>
  </conditionalFormatting>
  <conditionalFormatting sqref="AX148">
    <cfRule type="expression" dxfId="4093" priority="4793">
      <formula>AW148="ASUMIR"</formula>
    </cfRule>
  </conditionalFormatting>
  <conditionalFormatting sqref="AY146:AY148">
    <cfRule type="expression" dxfId="4092" priority="4792">
      <formula>AW146="ASUMIR"</formula>
    </cfRule>
  </conditionalFormatting>
  <conditionalFormatting sqref="AX146:AX147">
    <cfRule type="expression" dxfId="4091" priority="4791">
      <formula>AW146="ASUMIR"</formula>
    </cfRule>
  </conditionalFormatting>
  <conditionalFormatting sqref="BA146:BA147">
    <cfRule type="expression" dxfId="4090" priority="4789">
      <formula>AW146&lt;&gt;"COMPARTIR"</formula>
    </cfRule>
    <cfRule type="expression" dxfId="4089" priority="4790">
      <formula>AW146="ASUMIR"</formula>
    </cfRule>
  </conditionalFormatting>
  <conditionalFormatting sqref="AY149:AY150">
    <cfRule type="expression" dxfId="4088" priority="4788">
      <formula>AW149="ASUMIR"</formula>
    </cfRule>
  </conditionalFormatting>
  <conditionalFormatting sqref="AX149:AX150">
    <cfRule type="expression" dxfId="4087" priority="4787">
      <formula>AW149="ASUMIR"</formula>
    </cfRule>
  </conditionalFormatting>
  <conditionalFormatting sqref="BA152:BA153">
    <cfRule type="expression" dxfId="4086" priority="4785">
      <formula>AW152&lt;&gt;"COMPARTIR"</formula>
    </cfRule>
    <cfRule type="expression" dxfId="4085" priority="4786">
      <formula>AW152="ASUMIR"</formula>
    </cfRule>
  </conditionalFormatting>
  <conditionalFormatting sqref="AY152:AZ153">
    <cfRule type="expression" dxfId="4084" priority="4784">
      <formula>AW152="ASUMIR"</formula>
    </cfRule>
  </conditionalFormatting>
  <conditionalFormatting sqref="AX152:AX153">
    <cfRule type="expression" dxfId="4083" priority="4783">
      <formula>AW152="ASUMIR"</formula>
    </cfRule>
  </conditionalFormatting>
  <conditionalFormatting sqref="O161 O164 O167 O158 O170 N155:N172 O155">
    <cfRule type="containsText" dxfId="4082" priority="4772" operator="containsText" text="MEDIA">
      <formula>NOT(ISERROR(SEARCH("MEDIA",N155)))</formula>
    </cfRule>
    <cfRule type="containsText" dxfId="4081" priority="4773" operator="containsText" text="ALTA">
      <formula>NOT(ISERROR(SEARCH("ALTA",N155)))</formula>
    </cfRule>
    <cfRule type="containsText" dxfId="4080" priority="4774" operator="containsText" text="BAJA">
      <formula>NOT(ISERROR(SEARCH("BAJA",N155)))</formula>
    </cfRule>
  </conditionalFormatting>
  <conditionalFormatting sqref="Q158 Q161 Q164 Q167 Q170 P155:P172 Q155">
    <cfRule type="containsText" dxfId="4079" priority="4769" operator="containsText" text="MEDIO">
      <formula>NOT(ISERROR(SEARCH("MEDIO",P155)))</formula>
    </cfRule>
    <cfRule type="containsText" dxfId="4078" priority="4770" operator="containsText" text="ALTO">
      <formula>NOT(ISERROR(SEARCH("ALTO",P155)))</formula>
    </cfRule>
    <cfRule type="containsText" dxfId="4077" priority="4771" operator="containsText" text="BAJO">
      <formula>NOT(ISERROR(SEARCH("BAJO",P155)))</formula>
    </cfRule>
  </conditionalFormatting>
  <conditionalFormatting sqref="S155:S172">
    <cfRule type="cellIs" dxfId="4076" priority="4768" operator="between">
      <formula>2</formula>
      <formula>3</formula>
    </cfRule>
  </conditionalFormatting>
  <conditionalFormatting sqref="R155:R172">
    <cfRule type="cellIs" dxfId="4075" priority="4765" operator="lessThanOrEqual">
      <formula>3</formula>
    </cfRule>
    <cfRule type="cellIs" dxfId="4074" priority="4766" stopIfTrue="1" operator="between">
      <formula>4</formula>
      <formula>9</formula>
    </cfRule>
    <cfRule type="cellIs" dxfId="4073" priority="4767" operator="greaterThanOrEqual">
      <formula>10</formula>
    </cfRule>
  </conditionalFormatting>
  <conditionalFormatting sqref="AU170:AV170">
    <cfRule type="cellIs" dxfId="4072" priority="4759" operator="equal">
      <formula>"LEVE"</formula>
    </cfRule>
    <cfRule type="cellIs" dxfId="4071" priority="4760" operator="equal">
      <formula>"MODERADO"</formula>
    </cfRule>
    <cfRule type="cellIs" dxfId="4070" priority="4761" operator="equal">
      <formula>"GRAVE"</formula>
    </cfRule>
  </conditionalFormatting>
  <conditionalFormatting sqref="N155:N172">
    <cfRule type="containsText" dxfId="4069" priority="4757" operator="containsText" text="MEDIO BAJA">
      <formula>NOT(ISERROR(SEARCH("MEDIO BAJA",N155)))</formula>
    </cfRule>
    <cfRule type="containsText" dxfId="4068" priority="4758" operator="containsText" text="MEDIO ALTA">
      <formula>NOT(ISERROR(SEARCH("MEDIO ALTA",N155)))</formula>
    </cfRule>
  </conditionalFormatting>
  <conditionalFormatting sqref="P155:P172">
    <cfRule type="containsText" dxfId="4067" priority="4755" operator="containsText" text="MEDIO BAJO">
      <formula>NOT(ISERROR(SEARCH("MEDIO BAJO",P155)))</formula>
    </cfRule>
    <cfRule type="containsText" dxfId="4066" priority="4756" operator="containsText" text="MEDIO ALTO">
      <formula>NOT(ISERROR(SEARCH("MEDIO ALTO",P155)))</formula>
    </cfRule>
  </conditionalFormatting>
  <conditionalFormatting sqref="AL155:AL172">
    <cfRule type="expression" dxfId="4065" priority="4754">
      <formula>S155="No_existen"</formula>
    </cfRule>
  </conditionalFormatting>
  <conditionalFormatting sqref="AP155:AP172">
    <cfRule type="expression" dxfId="4064" priority="4753">
      <formula>S155="No_existen"</formula>
    </cfRule>
  </conditionalFormatting>
  <conditionalFormatting sqref="BA155:BA172">
    <cfRule type="expression" dxfId="4063" priority="4751">
      <formula>AW155&lt;&gt;"COMPARTIR"</formula>
    </cfRule>
    <cfRule type="expression" dxfId="4062" priority="4752">
      <formula>AW155="ASUMIR"</formula>
    </cfRule>
  </conditionalFormatting>
  <conditionalFormatting sqref="AX155:AX169 AX172">
    <cfRule type="expression" dxfId="4061" priority="4750">
      <formula>AW155="ASUMIR"</formula>
    </cfRule>
  </conditionalFormatting>
  <conditionalFormatting sqref="AY155:AZ169 AY172:AZ172 AZ170:AZ171">
    <cfRule type="expression" dxfId="4060" priority="4749">
      <formula>AW155="ASUMIR"</formula>
    </cfRule>
  </conditionalFormatting>
  <conditionalFormatting sqref="AK155:AK172">
    <cfRule type="expression" dxfId="4059" priority="4776">
      <formula>S155="No_existen"</formula>
    </cfRule>
  </conditionalFormatting>
  <conditionalFormatting sqref="AF155:AF172">
    <cfRule type="expression" dxfId="4058" priority="4779">
      <formula>S155="No_existen"</formula>
    </cfRule>
  </conditionalFormatting>
  <conditionalFormatting sqref="AB155:AB172">
    <cfRule type="expression" dxfId="4057" priority="4716">
      <formula>AA155="Semiautomatico"</formula>
    </cfRule>
    <cfRule type="expression" dxfId="4056" priority="4720">
      <formula>AA155="Manual"</formula>
    </cfRule>
    <cfRule type="expression" dxfId="4055" priority="4745">
      <formula>S155="No_existen"</formula>
    </cfRule>
  </conditionalFormatting>
  <conditionalFormatting sqref="AA156">
    <cfRule type="expression" dxfId="4054" priority="4744">
      <formula>$S$12="No_existen"</formula>
    </cfRule>
  </conditionalFormatting>
  <conditionalFormatting sqref="AB156:AB172">
    <cfRule type="expression" dxfId="4053" priority="4743">
      <formula>S156="No_existen"</formula>
    </cfRule>
  </conditionalFormatting>
  <conditionalFormatting sqref="AA155">
    <cfRule type="expression" dxfId="4052" priority="4741">
      <formula>S155="No_Existen"</formula>
    </cfRule>
  </conditionalFormatting>
  <conditionalFormatting sqref="AA157">
    <cfRule type="expression" dxfId="4051" priority="4740">
      <formula>S157="No_existen"</formula>
    </cfRule>
  </conditionalFormatting>
  <conditionalFormatting sqref="AA158">
    <cfRule type="expression" dxfId="4050" priority="4739">
      <formula>$S$14="No_existen"</formula>
    </cfRule>
  </conditionalFormatting>
  <conditionalFormatting sqref="AA159">
    <cfRule type="expression" dxfId="4049" priority="4738">
      <formula>$S$15="No_existen"</formula>
    </cfRule>
  </conditionalFormatting>
  <conditionalFormatting sqref="W160">
    <cfRule type="expression" dxfId="4048" priority="4737">
      <formula>S160="No_existen"</formula>
    </cfRule>
  </conditionalFormatting>
  <conditionalFormatting sqref="AA160">
    <cfRule type="expression" dxfId="4047" priority="4736">
      <formula>$S$16="No_existen"</formula>
    </cfRule>
  </conditionalFormatting>
  <conditionalFormatting sqref="AG160">
    <cfRule type="expression" dxfId="4046" priority="4735">
      <formula>S160="No_existen"</formula>
    </cfRule>
  </conditionalFormatting>
  <conditionalFormatting sqref="AA161">
    <cfRule type="expression" dxfId="4045" priority="4734">
      <formula>$S$17="No_existen"</formula>
    </cfRule>
  </conditionalFormatting>
  <conditionalFormatting sqref="AA162">
    <cfRule type="expression" dxfId="4044" priority="4733">
      <formula>$S$18="No_existen"</formula>
    </cfRule>
  </conditionalFormatting>
  <conditionalFormatting sqref="AA163">
    <cfRule type="expression" dxfId="4043" priority="4732">
      <formula>$S$19="No_existen"</formula>
    </cfRule>
  </conditionalFormatting>
  <conditionalFormatting sqref="AA164">
    <cfRule type="expression" dxfId="4042" priority="4731">
      <formula>$S$20="No_existen"</formula>
    </cfRule>
  </conditionalFormatting>
  <conditionalFormatting sqref="AA165">
    <cfRule type="expression" dxfId="4041" priority="4730">
      <formula>$S$21="No_existen"</formula>
    </cfRule>
  </conditionalFormatting>
  <conditionalFormatting sqref="AA166">
    <cfRule type="expression" dxfId="4040" priority="4729">
      <formula>$S$22="No_existen"</formula>
    </cfRule>
  </conditionalFormatting>
  <conditionalFormatting sqref="AA167">
    <cfRule type="expression" dxfId="4039" priority="4728">
      <formula>$S$23="No_existen"</formula>
    </cfRule>
  </conditionalFormatting>
  <conditionalFormatting sqref="AA168">
    <cfRule type="expression" dxfId="4038" priority="4727">
      <formula>$S$24="No_existen"</formula>
    </cfRule>
  </conditionalFormatting>
  <conditionalFormatting sqref="AA169">
    <cfRule type="expression" dxfId="4037" priority="4726">
      <formula>$S$25="No_existen"</formula>
    </cfRule>
  </conditionalFormatting>
  <conditionalFormatting sqref="W172">
    <cfRule type="expression" dxfId="4036" priority="4725">
      <formula>S172="No_existen"</formula>
    </cfRule>
  </conditionalFormatting>
  <conditionalFormatting sqref="AA170">
    <cfRule type="expression" dxfId="4035" priority="4724">
      <formula>$S$26="No_existen"</formula>
    </cfRule>
  </conditionalFormatting>
  <conditionalFormatting sqref="AA171">
    <cfRule type="expression" dxfId="4034" priority="4723">
      <formula>$S$27="No_existen"</formula>
    </cfRule>
  </conditionalFormatting>
  <conditionalFormatting sqref="AA172">
    <cfRule type="expression" dxfId="4033" priority="4722">
      <formula>$S$28="No_existen"</formula>
    </cfRule>
  </conditionalFormatting>
  <conditionalFormatting sqref="AG172">
    <cfRule type="expression" dxfId="4032" priority="4721">
      <formula>S172="No_existen"</formula>
    </cfRule>
  </conditionalFormatting>
  <conditionalFormatting sqref="AG160">
    <cfRule type="expression" dxfId="4031" priority="4718">
      <formula>AF160="No asignado"</formula>
    </cfRule>
  </conditionalFormatting>
  <conditionalFormatting sqref="AB167:AB169">
    <cfRule type="expression" dxfId="4030" priority="4717">
      <formula>AA167="Manual"</formula>
    </cfRule>
  </conditionalFormatting>
  <conditionalFormatting sqref="AG160 AG172">
    <cfRule type="expression" dxfId="4029" priority="4719">
      <formula>AF160="No asignado"</formula>
    </cfRule>
  </conditionalFormatting>
  <conditionalFormatting sqref="AU158:AV158">
    <cfRule type="cellIs" dxfId="4028" priority="4713" operator="equal">
      <formula>"LEVE"</formula>
    </cfRule>
    <cfRule type="cellIs" dxfId="4027" priority="4714" operator="equal">
      <formula>"MODERADO"</formula>
    </cfRule>
    <cfRule type="cellIs" dxfId="4026" priority="4715" operator="equal">
      <formula>"GRAVE"</formula>
    </cfRule>
  </conditionalFormatting>
  <conditionalFormatting sqref="AW155:AY169 AW172:AY172 AW170:AW171">
    <cfRule type="expression" dxfId="4025" priority="4712">
      <formula>$S155="No_existen"</formula>
    </cfRule>
  </conditionalFormatting>
  <conditionalFormatting sqref="G172:I172 G155:H171">
    <cfRule type="expression" dxfId="4024" priority="4711">
      <formula>$G155="N/A"</formula>
    </cfRule>
  </conditionalFormatting>
  <conditionalFormatting sqref="W155">
    <cfRule type="expression" dxfId="4023" priority="4710">
      <formula>S155="No_existen"</formula>
    </cfRule>
  </conditionalFormatting>
  <conditionalFormatting sqref="W156">
    <cfRule type="expression" dxfId="4022" priority="4709">
      <formula>S156="No_existen"</formula>
    </cfRule>
  </conditionalFormatting>
  <conditionalFormatting sqref="W157">
    <cfRule type="expression" dxfId="4021" priority="4708">
      <formula>S157="No_existen"</formula>
    </cfRule>
  </conditionalFormatting>
  <conditionalFormatting sqref="W158">
    <cfRule type="expression" dxfId="4020" priority="4707">
      <formula>S158="No_existen"</formula>
    </cfRule>
  </conditionalFormatting>
  <conditionalFormatting sqref="W159">
    <cfRule type="expression" dxfId="4019" priority="4706">
      <formula>S159="No_existen"</formula>
    </cfRule>
  </conditionalFormatting>
  <conditionalFormatting sqref="AG155">
    <cfRule type="expression" dxfId="4018" priority="4705">
      <formula>$P$11="No_existen"</formula>
    </cfRule>
  </conditionalFormatting>
  <conditionalFormatting sqref="AG158">
    <cfRule type="expression" dxfId="4017" priority="4704">
      <formula>S158="No_existen"</formula>
    </cfRule>
  </conditionalFormatting>
  <conditionalFormatting sqref="AG159">
    <cfRule type="expression" dxfId="4016" priority="4703">
      <formula>S159="No_existen"</formula>
    </cfRule>
  </conditionalFormatting>
  <conditionalFormatting sqref="AG155:AG159">
    <cfRule type="expression" dxfId="4015" priority="4702">
      <formula>AF155="No asignado"</formula>
    </cfRule>
  </conditionalFormatting>
  <conditionalFormatting sqref="AG156">
    <cfRule type="expression" dxfId="4014" priority="4701">
      <formula>$P$12="No_existen"</formula>
    </cfRule>
  </conditionalFormatting>
  <conditionalFormatting sqref="AG157">
    <cfRule type="expression" dxfId="4013" priority="4700">
      <formula>$P$13="No_existen"</formula>
    </cfRule>
  </conditionalFormatting>
  <conditionalFormatting sqref="W161">
    <cfRule type="expression" dxfId="4012" priority="4699">
      <formula>S161="No_existen"</formula>
    </cfRule>
  </conditionalFormatting>
  <conditionalFormatting sqref="W162">
    <cfRule type="expression" dxfId="4011" priority="4698">
      <formula>S162="No_existen"</formula>
    </cfRule>
  </conditionalFormatting>
  <conditionalFormatting sqref="W163">
    <cfRule type="expression" dxfId="4010" priority="4697">
      <formula>S163="No_existen"</formula>
    </cfRule>
  </conditionalFormatting>
  <conditionalFormatting sqref="W164">
    <cfRule type="expression" dxfId="4009" priority="4696">
      <formula>S164="No_existen"</formula>
    </cfRule>
  </conditionalFormatting>
  <conditionalFormatting sqref="W165">
    <cfRule type="expression" dxfId="4008" priority="4695">
      <formula>S165="No_existen"</formula>
    </cfRule>
  </conditionalFormatting>
  <conditionalFormatting sqref="W166">
    <cfRule type="expression" dxfId="4007" priority="4694">
      <formula>S166="No_existen"</formula>
    </cfRule>
  </conditionalFormatting>
  <conditionalFormatting sqref="W167">
    <cfRule type="expression" dxfId="4006" priority="4693">
      <formula>S167="No_existen"</formula>
    </cfRule>
  </conditionalFormatting>
  <conditionalFormatting sqref="W168">
    <cfRule type="expression" dxfId="4005" priority="4692">
      <formula>S168="No_existen"</formula>
    </cfRule>
  </conditionalFormatting>
  <conditionalFormatting sqref="W169">
    <cfRule type="expression" dxfId="4004" priority="4691">
      <formula>S169="No_existen"</formula>
    </cfRule>
  </conditionalFormatting>
  <conditionalFormatting sqref="AG161">
    <cfRule type="expression" dxfId="4003" priority="4690">
      <formula>S161="No_existen"</formula>
    </cfRule>
  </conditionalFormatting>
  <conditionalFormatting sqref="AG162:AG167">
    <cfRule type="expression" dxfId="4002" priority="4689">
      <formula>S162="No_existen"</formula>
    </cfRule>
  </conditionalFormatting>
  <conditionalFormatting sqref="AG163">
    <cfRule type="expression" dxfId="4001" priority="4688">
      <formula>S163="No_existen"</formula>
    </cfRule>
  </conditionalFormatting>
  <conditionalFormatting sqref="AG164:AG166">
    <cfRule type="expression" dxfId="4000" priority="4681">
      <formula>AF164="No asignado"</formula>
    </cfRule>
    <cfRule type="expression" dxfId="3999" priority="4687">
      <formula>S164="No_existen"</formula>
    </cfRule>
  </conditionalFormatting>
  <conditionalFormatting sqref="AG167">
    <cfRule type="expression" dxfId="3998" priority="4686">
      <formula>S167="No_existen"</formula>
    </cfRule>
  </conditionalFormatting>
  <conditionalFormatting sqref="AG168">
    <cfRule type="expression" dxfId="3997" priority="4685">
      <formula>S168="No_existen"</formula>
    </cfRule>
  </conditionalFormatting>
  <conditionalFormatting sqref="AG169">
    <cfRule type="expression" dxfId="3996" priority="4684">
      <formula>S169="No_existen"</formula>
    </cfRule>
  </conditionalFormatting>
  <conditionalFormatting sqref="AG161:AG169">
    <cfRule type="expression" dxfId="3995" priority="4683">
      <formula>AF161="No asignado"</formula>
    </cfRule>
  </conditionalFormatting>
  <conditionalFormatting sqref="AG161:AG167">
    <cfRule type="expression" dxfId="3994" priority="4682">
      <formula>AF161="No asignado"</formula>
    </cfRule>
  </conditionalFormatting>
  <conditionalFormatting sqref="W170">
    <cfRule type="expression" dxfId="3993" priority="4680">
      <formula>S170="No_existen"</formula>
    </cfRule>
  </conditionalFormatting>
  <conditionalFormatting sqref="W171">
    <cfRule type="expression" dxfId="3992" priority="4679">
      <formula>S171="No_existen"</formula>
    </cfRule>
  </conditionalFormatting>
  <conditionalFormatting sqref="AG170">
    <cfRule type="expression" dxfId="3991" priority="4678">
      <formula>S170="No_existen"</formula>
    </cfRule>
  </conditionalFormatting>
  <conditionalFormatting sqref="AG171">
    <cfRule type="expression" dxfId="3990" priority="4677">
      <formula>S171="No_existen"</formula>
    </cfRule>
  </conditionalFormatting>
  <conditionalFormatting sqref="AG170:AG171">
    <cfRule type="expression" dxfId="3989" priority="4676">
      <formula>AF170="No asignado"</formula>
    </cfRule>
  </conditionalFormatting>
  <conditionalFormatting sqref="AU155:AV155">
    <cfRule type="cellIs" dxfId="3988" priority="4673" operator="equal">
      <formula>"LEVE"</formula>
    </cfRule>
    <cfRule type="cellIs" dxfId="3987" priority="4674" operator="equal">
      <formula>"MODERADO"</formula>
    </cfRule>
    <cfRule type="cellIs" dxfId="3986" priority="4675" operator="equal">
      <formula>"GRAVE"</formula>
    </cfRule>
  </conditionalFormatting>
  <conditionalFormatting sqref="AU161:AV161">
    <cfRule type="cellIs" dxfId="3985" priority="4670" operator="equal">
      <formula>"LEVE"</formula>
    </cfRule>
    <cfRule type="cellIs" dxfId="3984" priority="4671" operator="equal">
      <formula>"MODERADO"</formula>
    </cfRule>
    <cfRule type="cellIs" dxfId="3983" priority="4672" operator="equal">
      <formula>"GRAVE"</formula>
    </cfRule>
  </conditionalFormatting>
  <conditionalFormatting sqref="AU164:AV164">
    <cfRule type="cellIs" dxfId="3982" priority="4667" operator="equal">
      <formula>"LEVE"</formula>
    </cfRule>
    <cfRule type="cellIs" dxfId="3981" priority="4668" operator="equal">
      <formula>"MODERADO"</formula>
    </cfRule>
    <cfRule type="cellIs" dxfId="3980" priority="4669" operator="equal">
      <formula>"GRAVE"</formula>
    </cfRule>
  </conditionalFormatting>
  <conditionalFormatting sqref="AU167:AV167">
    <cfRule type="cellIs" dxfId="3979" priority="4664" operator="equal">
      <formula>"LEVE"</formula>
    </cfRule>
    <cfRule type="cellIs" dxfId="3978" priority="4665" operator="equal">
      <formula>"MODERADO"</formula>
    </cfRule>
    <cfRule type="cellIs" dxfId="3977" priority="4666" operator="equal">
      <formula>"GRAVE"</formula>
    </cfRule>
  </conditionalFormatting>
  <conditionalFormatting sqref="AX170:AX171">
    <cfRule type="expression" dxfId="3976" priority="4662">
      <formula>AW170="ASUMIR"</formula>
    </cfRule>
  </conditionalFormatting>
  <conditionalFormatting sqref="AY171">
    <cfRule type="expression" dxfId="3975" priority="4663">
      <formula>AW170="ASUMIR"</formula>
    </cfRule>
  </conditionalFormatting>
  <conditionalFormatting sqref="O179 O182 O185 O176 N173:N187 O173 O188">
    <cfRule type="containsText" dxfId="3974" priority="4651" operator="containsText" text="MEDIA">
      <formula>NOT(ISERROR(SEARCH("MEDIA",N173)))</formula>
    </cfRule>
    <cfRule type="containsText" dxfId="3973" priority="4652" operator="containsText" text="ALTA">
      <formula>NOT(ISERROR(SEARCH("ALTA",N173)))</formula>
    </cfRule>
    <cfRule type="containsText" dxfId="3972" priority="4653" operator="containsText" text="BAJA">
      <formula>NOT(ISERROR(SEARCH("BAJA",N173)))</formula>
    </cfRule>
  </conditionalFormatting>
  <conditionalFormatting sqref="Q176 Q179 Q182 Q185 P173:P187 Q173 Q188">
    <cfRule type="containsText" dxfId="3971" priority="4648" operator="containsText" text="MEDIO">
      <formula>NOT(ISERROR(SEARCH("MEDIO",P173)))</formula>
    </cfRule>
    <cfRule type="containsText" dxfId="3970" priority="4649" operator="containsText" text="ALTO">
      <formula>NOT(ISERROR(SEARCH("ALTO",P173)))</formula>
    </cfRule>
    <cfRule type="containsText" dxfId="3969" priority="4650" operator="containsText" text="BAJO">
      <formula>NOT(ISERROR(SEARCH("BAJO",P173)))</formula>
    </cfRule>
  </conditionalFormatting>
  <conditionalFormatting sqref="S173:S187">
    <cfRule type="cellIs" dxfId="3968" priority="4647" operator="between">
      <formula>2</formula>
      <formula>3</formula>
    </cfRule>
  </conditionalFormatting>
  <conditionalFormatting sqref="R173:R190">
    <cfRule type="cellIs" dxfId="3967" priority="4644" operator="lessThanOrEqual">
      <formula>3</formula>
    </cfRule>
    <cfRule type="cellIs" dxfId="3966" priority="4645" stopIfTrue="1" operator="between">
      <formula>4</formula>
      <formula>9</formula>
    </cfRule>
    <cfRule type="cellIs" dxfId="3965" priority="4646" operator="greaterThanOrEqual">
      <formula>10</formula>
    </cfRule>
  </conditionalFormatting>
  <conditionalFormatting sqref="N173:N187">
    <cfRule type="containsText" dxfId="3964" priority="4636" operator="containsText" text="MEDIO BAJA">
      <formula>NOT(ISERROR(SEARCH("MEDIO BAJA",N173)))</formula>
    </cfRule>
    <cfRule type="containsText" dxfId="3963" priority="4637" operator="containsText" text="MEDIO ALTA">
      <formula>NOT(ISERROR(SEARCH("MEDIO ALTA",N173)))</formula>
    </cfRule>
  </conditionalFormatting>
  <conditionalFormatting sqref="P173:P187">
    <cfRule type="containsText" dxfId="3962" priority="4634" operator="containsText" text="MEDIO BAJO">
      <formula>NOT(ISERROR(SEARCH("MEDIO BAJO",P173)))</formula>
    </cfRule>
    <cfRule type="containsText" dxfId="3961" priority="4635" operator="containsText" text="MEDIO ALTO">
      <formula>NOT(ISERROR(SEARCH("MEDIO ALTO",P173)))</formula>
    </cfRule>
  </conditionalFormatting>
  <conditionalFormatting sqref="AL173:AL187">
    <cfRule type="expression" dxfId="3960" priority="4633">
      <formula>S173="No_existen"</formula>
    </cfRule>
  </conditionalFormatting>
  <conditionalFormatting sqref="AP173:AP187">
    <cfRule type="expression" dxfId="3959" priority="4632">
      <formula>S173="No_existen"</formula>
    </cfRule>
  </conditionalFormatting>
  <conditionalFormatting sqref="BA173:BA178 BA181:BA187">
    <cfRule type="expression" dxfId="3958" priority="4630">
      <formula>AW173&lt;&gt;"COMPARTIR"</formula>
    </cfRule>
    <cfRule type="expression" dxfId="3957" priority="4631">
      <formula>AW173="ASUMIR"</formula>
    </cfRule>
  </conditionalFormatting>
  <conditionalFormatting sqref="AX176:AX178 AX187 AX181:AX184">
    <cfRule type="expression" dxfId="3956" priority="4629">
      <formula>AW176="ASUMIR"</formula>
    </cfRule>
  </conditionalFormatting>
  <conditionalFormatting sqref="AY176:AZ178 AY187:AZ187 AZ185:AZ186 AY181:AZ184 AZ173:AZ175">
    <cfRule type="expression" dxfId="3955" priority="4628">
      <formula>AW173="ASUMIR"</formula>
    </cfRule>
  </conditionalFormatting>
  <conditionalFormatting sqref="AK173:AK187">
    <cfRule type="expression" dxfId="3954" priority="4655">
      <formula>S173="No_existen"</formula>
    </cfRule>
  </conditionalFormatting>
  <conditionalFormatting sqref="AF173:AF187">
    <cfRule type="expression" dxfId="3953" priority="4658">
      <formula>S173="No_existen"</formula>
    </cfRule>
  </conditionalFormatting>
  <conditionalFormatting sqref="AB173:AB175 AB181 AB183:AB184 AB186:AB187">
    <cfRule type="expression" dxfId="3952" priority="4598">
      <formula>AA173="Semiautomatico"</formula>
    </cfRule>
    <cfRule type="expression" dxfId="3951" priority="4602">
      <formula>AA173="Manual"</formula>
    </cfRule>
    <cfRule type="expression" dxfId="3950" priority="4624">
      <formula>S173="No_existen"</formula>
    </cfRule>
  </conditionalFormatting>
  <conditionalFormatting sqref="AA174">
    <cfRule type="expression" dxfId="3949" priority="4623">
      <formula>$S$12="No_existen"</formula>
    </cfRule>
  </conditionalFormatting>
  <conditionalFormatting sqref="AB174:AB175 AB181 AB183:AB184 AB186:AB187">
    <cfRule type="expression" dxfId="3948" priority="4622">
      <formula>S174="No_existen"</formula>
    </cfRule>
  </conditionalFormatting>
  <conditionalFormatting sqref="AA173">
    <cfRule type="expression" dxfId="3947" priority="4620">
      <formula>S173="No_Existen"</formula>
    </cfRule>
  </conditionalFormatting>
  <conditionalFormatting sqref="AA175">
    <cfRule type="expression" dxfId="3946" priority="4619">
      <formula>S175="No_existen"</formula>
    </cfRule>
  </conditionalFormatting>
  <conditionalFormatting sqref="AA176">
    <cfRule type="expression" dxfId="3945" priority="4618">
      <formula>$S$14="No_existen"</formula>
    </cfRule>
  </conditionalFormatting>
  <conditionalFormatting sqref="AA177">
    <cfRule type="expression" dxfId="3944" priority="4617">
      <formula>$S$15="No_existen"</formula>
    </cfRule>
  </conditionalFormatting>
  <conditionalFormatting sqref="AA178">
    <cfRule type="expression" dxfId="3943" priority="4616">
      <formula>$S$16="No_existen"</formula>
    </cfRule>
  </conditionalFormatting>
  <conditionalFormatting sqref="AA179">
    <cfRule type="expression" dxfId="3942" priority="4615">
      <formula>$S$17="No_existen"</formula>
    </cfRule>
  </conditionalFormatting>
  <conditionalFormatting sqref="AA180">
    <cfRule type="expression" dxfId="3941" priority="4614">
      <formula>$S$18="No_existen"</formula>
    </cfRule>
  </conditionalFormatting>
  <conditionalFormatting sqref="W181">
    <cfRule type="expression" dxfId="3940" priority="4613">
      <formula>S181="No_existen"</formula>
    </cfRule>
  </conditionalFormatting>
  <conditionalFormatting sqref="AA181">
    <cfRule type="expression" dxfId="3939" priority="4612">
      <formula>$S$19="No_existen"</formula>
    </cfRule>
  </conditionalFormatting>
  <conditionalFormatting sqref="AG181">
    <cfRule type="expression" dxfId="3938" priority="4611">
      <formula>S181="No_existen"</formula>
    </cfRule>
  </conditionalFormatting>
  <conditionalFormatting sqref="AA182">
    <cfRule type="expression" dxfId="3937" priority="4610">
      <formula>$S$20="No_existen"</formula>
    </cfRule>
  </conditionalFormatting>
  <conditionalFormatting sqref="AA183">
    <cfRule type="expression" dxfId="3936" priority="4609">
      <formula>$S$21="No_existen"</formula>
    </cfRule>
  </conditionalFormatting>
  <conditionalFormatting sqref="AA184">
    <cfRule type="expression" dxfId="3935" priority="4608">
      <formula>$S$22="No_existen"</formula>
    </cfRule>
  </conditionalFormatting>
  <conditionalFormatting sqref="AA185">
    <cfRule type="expression" dxfId="3934" priority="4607">
      <formula>$S$23="No_existen"</formula>
    </cfRule>
  </conditionalFormatting>
  <conditionalFormatting sqref="AA186">
    <cfRule type="expression" dxfId="3933" priority="4606">
      <formula>$S$24="No_existen"</formula>
    </cfRule>
  </conditionalFormatting>
  <conditionalFormatting sqref="AA187">
    <cfRule type="expression" dxfId="3932" priority="4605">
      <formula>$S$25="No_existen"</formula>
    </cfRule>
  </conditionalFormatting>
  <conditionalFormatting sqref="AG187">
    <cfRule type="expression" dxfId="3931" priority="4604">
      <formula>S187="No_existen"</formula>
    </cfRule>
  </conditionalFormatting>
  <conditionalFormatting sqref="W187">
    <cfRule type="expression" dxfId="3930" priority="4603">
      <formula>S187="No_existen"</formula>
    </cfRule>
  </conditionalFormatting>
  <conditionalFormatting sqref="AG181">
    <cfRule type="expression" dxfId="3929" priority="4600">
      <formula>AF181="No asignado"</formula>
    </cfRule>
  </conditionalFormatting>
  <conditionalFormatting sqref="AB186:AB187">
    <cfRule type="expression" dxfId="3928" priority="4599">
      <formula>AA186="Manual"</formula>
    </cfRule>
  </conditionalFormatting>
  <conditionalFormatting sqref="AG181 AG187">
    <cfRule type="expression" dxfId="3927" priority="4601">
      <formula>AF181="No asignado"</formula>
    </cfRule>
  </conditionalFormatting>
  <conditionalFormatting sqref="AW176:AY178 AW187:AY187 AW185:AW186 AW181:AY184 AW179:AW180 AW173:AW175">
    <cfRule type="expression" dxfId="3926" priority="4597">
      <formula>$S173="No_existen"</formula>
    </cfRule>
  </conditionalFormatting>
  <conditionalFormatting sqref="G178:I178 G173:H177 G187:I187 G179:H186">
    <cfRule type="expression" dxfId="3925" priority="4596">
      <formula>$G173="N/A"</formula>
    </cfRule>
  </conditionalFormatting>
  <conditionalFormatting sqref="W173">
    <cfRule type="expression" dxfId="3924" priority="4595">
      <formula>S173="No_existen"</formula>
    </cfRule>
  </conditionalFormatting>
  <conditionalFormatting sqref="W174">
    <cfRule type="expression" dxfId="3923" priority="4594">
      <formula>S174="No_existen"</formula>
    </cfRule>
  </conditionalFormatting>
  <conditionalFormatting sqref="W175">
    <cfRule type="expression" dxfId="3922" priority="4593">
      <formula>S175="No_existen"</formula>
    </cfRule>
  </conditionalFormatting>
  <conditionalFormatting sqref="W176">
    <cfRule type="expression" dxfId="3921" priority="4592">
      <formula>S176="No_existen"</formula>
    </cfRule>
  </conditionalFormatting>
  <conditionalFormatting sqref="W177">
    <cfRule type="expression" dxfId="3920" priority="4591">
      <formula>S177="No_existen"</formula>
    </cfRule>
  </conditionalFormatting>
  <conditionalFormatting sqref="W178">
    <cfRule type="expression" dxfId="3919" priority="4590">
      <formula>S178="No_existen"</formula>
    </cfRule>
  </conditionalFormatting>
  <conditionalFormatting sqref="W179">
    <cfRule type="expression" dxfId="3918" priority="4589">
      <formula>S179="No_existen"</formula>
    </cfRule>
  </conditionalFormatting>
  <conditionalFormatting sqref="W180">
    <cfRule type="expression" dxfId="3917" priority="4588">
      <formula>S180="No_existen"</formula>
    </cfRule>
  </conditionalFormatting>
  <conditionalFormatting sqref="AB176:AB180">
    <cfRule type="expression" dxfId="3916" priority="4584">
      <formula>AA176="Semiautomatico"</formula>
    </cfRule>
    <cfRule type="expression" dxfId="3915" priority="4585">
      <formula>AA176="Manual"</formula>
    </cfRule>
    <cfRule type="expression" dxfId="3914" priority="4587">
      <formula>S176="No_existen"</formula>
    </cfRule>
  </conditionalFormatting>
  <conditionalFormatting sqref="AB176:AB180">
    <cfRule type="expression" dxfId="3913" priority="4586">
      <formula>S176="No_existen"</formula>
    </cfRule>
  </conditionalFormatting>
  <conditionalFormatting sqref="AG173">
    <cfRule type="expression" dxfId="3912" priority="4583">
      <formula>$P$11="No_existen"</formula>
    </cfRule>
  </conditionalFormatting>
  <conditionalFormatting sqref="AG176">
    <cfRule type="expression" dxfId="3911" priority="4582">
      <formula>S176="No_existen"</formula>
    </cfRule>
  </conditionalFormatting>
  <conditionalFormatting sqref="AG177">
    <cfRule type="expression" dxfId="3910" priority="4581">
      <formula>S177="No_existen"</formula>
    </cfRule>
  </conditionalFormatting>
  <conditionalFormatting sqref="AG178">
    <cfRule type="expression" dxfId="3909" priority="4580">
      <formula>S178="No_existen"</formula>
    </cfRule>
  </conditionalFormatting>
  <conditionalFormatting sqref="AG179">
    <cfRule type="expression" dxfId="3908" priority="4579">
      <formula>S179="No_existen"</formula>
    </cfRule>
  </conditionalFormatting>
  <conditionalFormatting sqref="AG180">
    <cfRule type="expression" dxfId="3907" priority="4578">
      <formula>S180="No_existen"</formula>
    </cfRule>
  </conditionalFormatting>
  <conditionalFormatting sqref="AG176:AG178">
    <cfRule type="expression" dxfId="3906" priority="4576">
      <formula>AF176="No asignado"</formula>
    </cfRule>
  </conditionalFormatting>
  <conditionalFormatting sqref="AG179:AG180">
    <cfRule type="expression" dxfId="3905" priority="4575">
      <formula>AF179="No asignado"</formula>
    </cfRule>
  </conditionalFormatting>
  <conditionalFormatting sqref="AG173:AG180">
    <cfRule type="expression" dxfId="3904" priority="4577">
      <formula>AF173="No asignado"</formula>
    </cfRule>
  </conditionalFormatting>
  <conditionalFormatting sqref="AG174">
    <cfRule type="expression" dxfId="3903" priority="4574">
      <formula>$P$12="No_existen"</formula>
    </cfRule>
  </conditionalFormatting>
  <conditionalFormatting sqref="AG175">
    <cfRule type="expression" dxfId="3902" priority="4573">
      <formula>$P$13="No_existen"</formula>
    </cfRule>
  </conditionalFormatting>
  <conditionalFormatting sqref="AG174">
    <cfRule type="expression" dxfId="3901" priority="4572">
      <formula>S174="No_existen"</formula>
    </cfRule>
  </conditionalFormatting>
  <conditionalFormatting sqref="AU185:AV185">
    <cfRule type="cellIs" dxfId="3900" priority="4569" operator="equal">
      <formula>"LEVE"</formula>
    </cfRule>
    <cfRule type="cellIs" dxfId="3899" priority="4570" operator="equal">
      <formula>"MODERADO"</formula>
    </cfRule>
    <cfRule type="cellIs" dxfId="3898" priority="4571" operator="equal">
      <formula>"GRAVE"</formula>
    </cfRule>
  </conditionalFormatting>
  <conditionalFormatting sqref="AU173:AV173">
    <cfRule type="cellIs" dxfId="3897" priority="4566" operator="equal">
      <formula>"LEVE"</formula>
    </cfRule>
    <cfRule type="cellIs" dxfId="3896" priority="4567" operator="equal">
      <formula>"MODERADO"</formula>
    </cfRule>
    <cfRule type="cellIs" dxfId="3895" priority="4568" operator="equal">
      <formula>"GRAVE"</formula>
    </cfRule>
  </conditionalFormatting>
  <conditionalFormatting sqref="AU176:AV176">
    <cfRule type="cellIs" dxfId="3894" priority="4563" operator="equal">
      <formula>"LEVE"</formula>
    </cfRule>
    <cfRule type="cellIs" dxfId="3893" priority="4564" operator="equal">
      <formula>"MODERADO"</formula>
    </cfRule>
    <cfRule type="cellIs" dxfId="3892" priority="4565" operator="equal">
      <formula>"GRAVE"</formula>
    </cfRule>
  </conditionalFormatting>
  <conditionalFormatting sqref="AU179:AV179 AU182:AV182">
    <cfRule type="cellIs" dxfId="3891" priority="4560" operator="equal">
      <formula>"LEVE"</formula>
    </cfRule>
    <cfRule type="cellIs" dxfId="3890" priority="4561" operator="equal">
      <formula>"MODERADO"</formula>
    </cfRule>
    <cfRule type="cellIs" dxfId="3889" priority="4562" operator="equal">
      <formula>"GRAVE"</formula>
    </cfRule>
  </conditionalFormatting>
  <conditionalFormatting sqref="W182">
    <cfRule type="expression" dxfId="3888" priority="4559">
      <formula>S182="No_existen"</formula>
    </cfRule>
  </conditionalFormatting>
  <conditionalFormatting sqref="W183">
    <cfRule type="expression" dxfId="3887" priority="4558">
      <formula>S183="No_existen"</formula>
    </cfRule>
  </conditionalFormatting>
  <conditionalFormatting sqref="W184">
    <cfRule type="expression" dxfId="3886" priority="4557">
      <formula>S184="No_existen"</formula>
    </cfRule>
  </conditionalFormatting>
  <conditionalFormatting sqref="W185">
    <cfRule type="expression" dxfId="3885" priority="4556">
      <formula>S185="No_existen"</formula>
    </cfRule>
  </conditionalFormatting>
  <conditionalFormatting sqref="W186">
    <cfRule type="expression" dxfId="3884" priority="4555">
      <formula>S186="No_existen"</formula>
    </cfRule>
  </conditionalFormatting>
  <conditionalFormatting sqref="AB182">
    <cfRule type="expression" dxfId="3883" priority="4551">
      <formula>AA182="Semiautomatico"</formula>
    </cfRule>
    <cfRule type="expression" dxfId="3882" priority="4552">
      <formula>AA182="Manual"</formula>
    </cfRule>
    <cfRule type="expression" dxfId="3881" priority="4554">
      <formula>S182="No_existen"</formula>
    </cfRule>
  </conditionalFormatting>
  <conditionalFormatting sqref="AB182">
    <cfRule type="expression" dxfId="3880" priority="4553">
      <formula>S182="No_existen"</formula>
    </cfRule>
  </conditionalFormatting>
  <conditionalFormatting sqref="AB185">
    <cfRule type="expression" dxfId="3879" priority="4546">
      <formula>AA185="Semiautomatico"</formula>
    </cfRule>
    <cfRule type="expression" dxfId="3878" priority="4548">
      <formula>AA185="Manual"</formula>
    </cfRule>
    <cfRule type="expression" dxfId="3877" priority="4550">
      <formula>S185="No_existen"</formula>
    </cfRule>
  </conditionalFormatting>
  <conditionalFormatting sqref="AB185">
    <cfRule type="expression" dxfId="3876" priority="4549">
      <formula>S185="No_existen"</formula>
    </cfRule>
  </conditionalFormatting>
  <conditionalFormatting sqref="AB185">
    <cfRule type="expression" dxfId="3875" priority="4547">
      <formula>AA185="Manual"</formula>
    </cfRule>
  </conditionalFormatting>
  <conditionalFormatting sqref="AG182:AG184">
    <cfRule type="expression" dxfId="3874" priority="4541">
      <formula>AF182="No asignado"</formula>
    </cfRule>
    <cfRule type="expression" dxfId="3873" priority="4545">
      <formula>S182="No_existen"</formula>
    </cfRule>
  </conditionalFormatting>
  <conditionalFormatting sqref="AG185">
    <cfRule type="expression" dxfId="3872" priority="4544">
      <formula>S185="No_existen"</formula>
    </cfRule>
  </conditionalFormatting>
  <conditionalFormatting sqref="AG186">
    <cfRule type="expression" dxfId="3871" priority="4543">
      <formula>S186="No_existen"</formula>
    </cfRule>
  </conditionalFormatting>
  <conditionalFormatting sqref="AG182:AG186">
    <cfRule type="expression" dxfId="3870" priority="4542">
      <formula>AF182="No asignado"</formula>
    </cfRule>
  </conditionalFormatting>
  <conditionalFormatting sqref="AG184">
    <cfRule type="expression" dxfId="3869" priority="4540">
      <formula>S184="No_existen"</formula>
    </cfRule>
  </conditionalFormatting>
  <conditionalFormatting sqref="AG183">
    <cfRule type="expression" dxfId="3868" priority="4539">
      <formula>S183="No_existen"</formula>
    </cfRule>
  </conditionalFormatting>
  <conditionalFormatting sqref="AX185:AX186">
    <cfRule type="expression" dxfId="3867" priority="4538">
      <formula>AW185="ASUMIR"</formula>
    </cfRule>
  </conditionalFormatting>
  <conditionalFormatting sqref="AY185:AY186">
    <cfRule type="expression" dxfId="3866" priority="4537">
      <formula>AW185="ASUMIR"</formula>
    </cfRule>
  </conditionalFormatting>
  <conditionalFormatting sqref="BA179:BA180">
    <cfRule type="expression" dxfId="3865" priority="4535">
      <formula>AW179&lt;&gt;"COMPARTIR"</formula>
    </cfRule>
    <cfRule type="expression" dxfId="3864" priority="4536">
      <formula>AW179="ASUMIR"</formula>
    </cfRule>
  </conditionalFormatting>
  <conditionalFormatting sqref="AX179:AX180">
    <cfRule type="expression" dxfId="3863" priority="4534">
      <formula>AW179="ASUMIR"</formula>
    </cfRule>
  </conditionalFormatting>
  <conditionalFormatting sqref="AY179:AZ180">
    <cfRule type="expression" dxfId="3862" priority="4533">
      <formula>AW179="ASUMIR"</formula>
    </cfRule>
  </conditionalFormatting>
  <conditionalFormatting sqref="AX173:AX175">
    <cfRule type="expression" dxfId="3861" priority="4532">
      <formula>AW173="ASUMIR"</formula>
    </cfRule>
  </conditionalFormatting>
  <conditionalFormatting sqref="AY173:AY175">
    <cfRule type="expression" dxfId="3860" priority="4531">
      <formula>AW173="ASUMIR"</formula>
    </cfRule>
  </conditionalFormatting>
  <conditionalFormatting sqref="O197 O200 O194 N191:N202 O191">
    <cfRule type="containsText" dxfId="3859" priority="4520" operator="containsText" text="MEDIA">
      <formula>NOT(ISERROR(SEARCH("MEDIA",N191)))</formula>
    </cfRule>
    <cfRule type="containsText" dxfId="3858" priority="4521" operator="containsText" text="ALTA">
      <formula>NOT(ISERROR(SEARCH("ALTA",N191)))</formula>
    </cfRule>
    <cfRule type="containsText" dxfId="3857" priority="4522" operator="containsText" text="BAJA">
      <formula>NOT(ISERROR(SEARCH("BAJA",N191)))</formula>
    </cfRule>
  </conditionalFormatting>
  <conditionalFormatting sqref="Q194 Q197 Q200 P191:P202 Q191">
    <cfRule type="containsText" dxfId="3856" priority="4517" operator="containsText" text="MEDIO">
      <formula>NOT(ISERROR(SEARCH("MEDIO",P191)))</formula>
    </cfRule>
    <cfRule type="containsText" dxfId="3855" priority="4518" operator="containsText" text="ALTO">
      <formula>NOT(ISERROR(SEARCH("ALTO",P191)))</formula>
    </cfRule>
    <cfRule type="containsText" dxfId="3854" priority="4519" operator="containsText" text="BAJO">
      <formula>NOT(ISERROR(SEARCH("BAJO",P191)))</formula>
    </cfRule>
  </conditionalFormatting>
  <conditionalFormatting sqref="S191:S202">
    <cfRule type="cellIs" dxfId="3853" priority="4516" operator="between">
      <formula>2</formula>
      <formula>3</formula>
    </cfRule>
  </conditionalFormatting>
  <conditionalFormatting sqref="R191:R202">
    <cfRule type="cellIs" dxfId="3852" priority="4513" operator="lessThanOrEqual">
      <formula>3</formula>
    </cfRule>
    <cfRule type="cellIs" dxfId="3851" priority="4514" stopIfTrue="1" operator="between">
      <formula>4</formula>
      <formula>9</formula>
    </cfRule>
    <cfRule type="cellIs" dxfId="3850" priority="4515" operator="greaterThanOrEqual">
      <formula>10</formula>
    </cfRule>
  </conditionalFormatting>
  <conditionalFormatting sqref="N191:N202">
    <cfRule type="containsText" dxfId="3849" priority="4505" operator="containsText" text="MEDIO BAJA">
      <formula>NOT(ISERROR(SEARCH("MEDIO BAJA",N191)))</formula>
    </cfRule>
    <cfRule type="containsText" dxfId="3848" priority="4506" operator="containsText" text="MEDIO ALTA">
      <formula>NOT(ISERROR(SEARCH("MEDIO ALTA",N191)))</formula>
    </cfRule>
  </conditionalFormatting>
  <conditionalFormatting sqref="P191:P202">
    <cfRule type="containsText" dxfId="3847" priority="4503" operator="containsText" text="MEDIO BAJO">
      <formula>NOT(ISERROR(SEARCH("MEDIO BAJO",P191)))</formula>
    </cfRule>
    <cfRule type="containsText" dxfId="3846" priority="4504" operator="containsText" text="MEDIO ALTO">
      <formula>NOT(ISERROR(SEARCH("MEDIO ALTO",P191)))</formula>
    </cfRule>
  </conditionalFormatting>
  <conditionalFormatting sqref="AL191:AL202">
    <cfRule type="expression" dxfId="3845" priority="4502">
      <formula>S191="No_existen"</formula>
    </cfRule>
  </conditionalFormatting>
  <conditionalFormatting sqref="AP191:AP202">
    <cfRule type="expression" dxfId="3844" priority="4501">
      <formula>S191="No_existen"</formula>
    </cfRule>
  </conditionalFormatting>
  <conditionalFormatting sqref="BA191:BA202">
    <cfRule type="expression" dxfId="3843" priority="4499">
      <formula>AW191&lt;&gt;"COMPARTIR"</formula>
    </cfRule>
    <cfRule type="expression" dxfId="3842" priority="4500">
      <formula>AW191="ASUMIR"</formula>
    </cfRule>
  </conditionalFormatting>
  <conditionalFormatting sqref="AX191:AX196 AX202">
    <cfRule type="expression" dxfId="3841" priority="4498">
      <formula>AW191="ASUMIR"</formula>
    </cfRule>
  </conditionalFormatting>
  <conditionalFormatting sqref="AY191:AZ196 AY202:AZ202 AZ197:AZ201">
    <cfRule type="expression" dxfId="3840" priority="4497">
      <formula>AW191="ASUMIR"</formula>
    </cfRule>
  </conditionalFormatting>
  <conditionalFormatting sqref="AK191:AK202">
    <cfRule type="expression" dxfId="3839" priority="4524">
      <formula>S191="No_existen"</formula>
    </cfRule>
  </conditionalFormatting>
  <conditionalFormatting sqref="AF191:AF202">
    <cfRule type="expression" dxfId="3838" priority="4527">
      <formula>S191="No_existen"</formula>
    </cfRule>
  </conditionalFormatting>
  <conditionalFormatting sqref="AB191:AB193 AB195:AB202">
    <cfRule type="expression" dxfId="3837" priority="4473">
      <formula>AA191="Semiautomatico"</formula>
    </cfRule>
    <cfRule type="expression" dxfId="3836" priority="4476">
      <formula>AA191="Manual"</formula>
    </cfRule>
    <cfRule type="expression" dxfId="3835" priority="4493">
      <formula>S191="No_existen"</formula>
    </cfRule>
  </conditionalFormatting>
  <conditionalFormatting sqref="AA192">
    <cfRule type="expression" dxfId="3834" priority="4492">
      <formula>$S$12="No_existen"</formula>
    </cfRule>
  </conditionalFormatting>
  <conditionalFormatting sqref="AB192:AB193 AB195:AB202">
    <cfRule type="expression" dxfId="3833" priority="4491">
      <formula>S192="No_existen"</formula>
    </cfRule>
  </conditionalFormatting>
  <conditionalFormatting sqref="AA191">
    <cfRule type="expression" dxfId="3832" priority="4489">
      <formula>S191="No_Existen"</formula>
    </cfRule>
  </conditionalFormatting>
  <conditionalFormatting sqref="AA193">
    <cfRule type="expression" dxfId="3831" priority="4488">
      <formula>S193="No_existen"</formula>
    </cfRule>
  </conditionalFormatting>
  <conditionalFormatting sqref="AA194">
    <cfRule type="expression" dxfId="3830" priority="4487">
      <formula>$S$14="No_existen"</formula>
    </cfRule>
  </conditionalFormatting>
  <conditionalFormatting sqref="AA195">
    <cfRule type="expression" dxfId="3829" priority="4486">
      <formula>$S$15="No_existen"</formula>
    </cfRule>
  </conditionalFormatting>
  <conditionalFormatting sqref="AA196">
    <cfRule type="expression" dxfId="3828" priority="4485">
      <formula>$S$16="No_existen"</formula>
    </cfRule>
  </conditionalFormatting>
  <conditionalFormatting sqref="AA197">
    <cfRule type="expression" dxfId="3827" priority="4484">
      <formula>$S$17="No_existen"</formula>
    </cfRule>
  </conditionalFormatting>
  <conditionalFormatting sqref="AA198">
    <cfRule type="expression" dxfId="3826" priority="4483">
      <formula>$S$18="No_existen"</formula>
    </cfRule>
  </conditionalFormatting>
  <conditionalFormatting sqref="AA199">
    <cfRule type="expression" dxfId="3825" priority="4482">
      <formula>$S$19="No_existen"</formula>
    </cfRule>
  </conditionalFormatting>
  <conditionalFormatting sqref="AA200">
    <cfRule type="expression" dxfId="3824" priority="4481">
      <formula>$S$20="No_existen"</formula>
    </cfRule>
  </conditionalFormatting>
  <conditionalFormatting sqref="AG202">
    <cfRule type="expression" dxfId="3823" priority="4474">
      <formula>AF202="No asignado"</formula>
    </cfRule>
    <cfRule type="expression" dxfId="3822" priority="4480">
      <formula>S202="No_existen"</formula>
    </cfRule>
  </conditionalFormatting>
  <conditionalFormatting sqref="AA201">
    <cfRule type="expression" dxfId="3821" priority="4479">
      <formula>$S$21="No_existen"</formula>
    </cfRule>
  </conditionalFormatting>
  <conditionalFormatting sqref="W202">
    <cfRule type="expression" dxfId="3820" priority="4478">
      <formula>S202="No_existen"</formula>
    </cfRule>
  </conditionalFormatting>
  <conditionalFormatting sqref="AA202">
    <cfRule type="expression" dxfId="3819" priority="4477">
      <formula>$S$22="No_existen"</formula>
    </cfRule>
  </conditionalFormatting>
  <conditionalFormatting sqref="AG202">
    <cfRule type="expression" dxfId="3818" priority="4475">
      <formula>AF202="No asignado"</formula>
    </cfRule>
  </conditionalFormatting>
  <conditionalFormatting sqref="AW191:AY196 AW202:AY202 AW197:AW201">
    <cfRule type="expression" dxfId="3817" priority="4472">
      <formula>$S191="No_existen"</formula>
    </cfRule>
  </conditionalFormatting>
  <conditionalFormatting sqref="G201:I202 G191:H200">
    <cfRule type="expression" dxfId="3816" priority="4471">
      <formula>$G191="N/A"</formula>
    </cfRule>
  </conditionalFormatting>
  <conditionalFormatting sqref="W192">
    <cfRule type="expression" dxfId="3815" priority="4470">
      <formula>S192="No_existen"</formula>
    </cfRule>
  </conditionalFormatting>
  <conditionalFormatting sqref="W193">
    <cfRule type="expression" dxfId="3814" priority="4469">
      <formula>S193="No_existen"</formula>
    </cfRule>
  </conditionalFormatting>
  <conditionalFormatting sqref="W196">
    <cfRule type="expression" dxfId="3813" priority="4468">
      <formula>S196="No_existen"</formula>
    </cfRule>
  </conditionalFormatting>
  <conditionalFormatting sqref="W200">
    <cfRule type="expression" dxfId="3812" priority="4467">
      <formula>S200="No_existen"</formula>
    </cfRule>
  </conditionalFormatting>
  <conditionalFormatting sqref="W201">
    <cfRule type="expression" dxfId="3811" priority="4466">
      <formula>S201="No_existen"</formula>
    </cfRule>
  </conditionalFormatting>
  <conditionalFormatting sqref="W191">
    <cfRule type="expression" dxfId="3810" priority="4465">
      <formula>S191="No_existen"</formula>
    </cfRule>
  </conditionalFormatting>
  <conditionalFormatting sqref="W194">
    <cfRule type="expression" dxfId="3809" priority="4464">
      <formula>S194="No_existen"</formula>
    </cfRule>
  </conditionalFormatting>
  <conditionalFormatting sqref="W195">
    <cfRule type="expression" dxfId="3808" priority="4463">
      <formula>S195="No_existen"</formula>
    </cfRule>
  </conditionalFormatting>
  <conditionalFormatting sqref="W197">
    <cfRule type="expression" dxfId="3807" priority="4462">
      <formula>S197="No_existen"</formula>
    </cfRule>
  </conditionalFormatting>
  <conditionalFormatting sqref="W198">
    <cfRule type="expression" dxfId="3806" priority="4461">
      <formula>S198="No_existen"</formula>
    </cfRule>
  </conditionalFormatting>
  <conditionalFormatting sqref="W199">
    <cfRule type="expression" dxfId="3805" priority="4460">
      <formula>S199="No_existen"</formula>
    </cfRule>
  </conditionalFormatting>
  <conditionalFormatting sqref="AB194">
    <cfRule type="expression" dxfId="3804" priority="4456">
      <formula>AA194="Semiautomatico"</formula>
    </cfRule>
    <cfRule type="expression" dxfId="3803" priority="4457">
      <formula>AA194="Manual"</formula>
    </cfRule>
    <cfRule type="expression" dxfId="3802" priority="4459">
      <formula>S194="No_existen"</formula>
    </cfRule>
  </conditionalFormatting>
  <conditionalFormatting sqref="AB194">
    <cfRule type="expression" dxfId="3801" priority="4458">
      <formula>S194="No_existen"</formula>
    </cfRule>
  </conditionalFormatting>
  <conditionalFormatting sqref="AG194">
    <cfRule type="expression" dxfId="3800" priority="4455">
      <formula>S194="No_existen"</formula>
    </cfRule>
  </conditionalFormatting>
  <conditionalFormatting sqref="AG195">
    <cfRule type="expression" dxfId="3799" priority="4454">
      <formula>S195="No_existen"</formula>
    </cfRule>
  </conditionalFormatting>
  <conditionalFormatting sqref="AG196">
    <cfRule type="expression" dxfId="3798" priority="4453">
      <formula>S196="No_existen"</formula>
    </cfRule>
  </conditionalFormatting>
  <conditionalFormatting sqref="AG200:AG201">
    <cfRule type="expression" dxfId="3797" priority="4449">
      <formula>AF200="No asignado"</formula>
    </cfRule>
    <cfRule type="expression" dxfId="3796" priority="4452">
      <formula>S200="No_existen"</formula>
    </cfRule>
  </conditionalFormatting>
  <conditionalFormatting sqref="AG194:AG196">
    <cfRule type="expression" dxfId="3795" priority="4450">
      <formula>AF194="No asignado"</formula>
    </cfRule>
  </conditionalFormatting>
  <conditionalFormatting sqref="AG192:AG196 AG200:AG201">
    <cfRule type="expression" dxfId="3794" priority="4451">
      <formula>AF192="No asignado"</formula>
    </cfRule>
  </conditionalFormatting>
  <conditionalFormatting sqref="AG192">
    <cfRule type="expression" dxfId="3793" priority="4448">
      <formula>$P$12="No_existen"</formula>
    </cfRule>
  </conditionalFormatting>
  <conditionalFormatting sqref="AG193">
    <cfRule type="expression" dxfId="3792" priority="4447">
      <formula>$P$13="No_existen"</formula>
    </cfRule>
  </conditionalFormatting>
  <conditionalFormatting sqref="AG191">
    <cfRule type="expression" dxfId="3791" priority="4446">
      <formula>$P$11="No_existen"</formula>
    </cfRule>
  </conditionalFormatting>
  <conditionalFormatting sqref="AG191">
    <cfRule type="expression" dxfId="3790" priority="4445">
      <formula>AF191="No asignado"</formula>
    </cfRule>
  </conditionalFormatting>
  <conditionalFormatting sqref="AG197">
    <cfRule type="expression" dxfId="3789" priority="4444">
      <formula>S197="No_existen"</formula>
    </cfRule>
  </conditionalFormatting>
  <conditionalFormatting sqref="AG197">
    <cfRule type="expression" dxfId="3788" priority="4442">
      <formula>AF197="No asignado"</formula>
    </cfRule>
  </conditionalFormatting>
  <conditionalFormatting sqref="AG197">
    <cfRule type="expression" dxfId="3787" priority="4443">
      <formula>AF197="No asignado"</formula>
    </cfRule>
  </conditionalFormatting>
  <conditionalFormatting sqref="AG199">
    <cfRule type="expression" dxfId="3786" priority="4441">
      <formula>S199="No_existen"</formula>
    </cfRule>
  </conditionalFormatting>
  <conditionalFormatting sqref="AG199">
    <cfRule type="expression" dxfId="3785" priority="4439">
      <formula>AF199="No asignado"</formula>
    </cfRule>
  </conditionalFormatting>
  <conditionalFormatting sqref="AG199">
    <cfRule type="expression" dxfId="3784" priority="4440">
      <formula>AF199="No asignado"</formula>
    </cfRule>
  </conditionalFormatting>
  <conditionalFormatting sqref="AG198">
    <cfRule type="expression" dxfId="3783" priority="4438">
      <formula>S198="No_existen"</formula>
    </cfRule>
  </conditionalFormatting>
  <conditionalFormatting sqref="AG198">
    <cfRule type="expression" dxfId="3782" priority="4436">
      <formula>AF198="No asignado"</formula>
    </cfRule>
  </conditionalFormatting>
  <conditionalFormatting sqref="AG198">
    <cfRule type="expression" dxfId="3781" priority="4437">
      <formula>AF198="No asignado"</formula>
    </cfRule>
  </conditionalFormatting>
  <conditionalFormatting sqref="AV191">
    <cfRule type="cellIs" dxfId="3780" priority="4433" operator="equal">
      <formula>"LEVE"</formula>
    </cfRule>
    <cfRule type="cellIs" dxfId="3779" priority="4434" operator="equal">
      <formula>"MODERADO"</formula>
    </cfRule>
    <cfRule type="cellIs" dxfId="3778" priority="4435" operator="equal">
      <formula>"GRAVE"</formula>
    </cfRule>
  </conditionalFormatting>
  <conditionalFormatting sqref="AU200:AV200">
    <cfRule type="cellIs" dxfId="3777" priority="4430" operator="equal">
      <formula>"LEVE"</formula>
    </cfRule>
    <cfRule type="cellIs" dxfId="3776" priority="4431" operator="equal">
      <formula>"MODERADO"</formula>
    </cfRule>
    <cfRule type="cellIs" dxfId="3775" priority="4432" operator="equal">
      <formula>"GRAVE"</formula>
    </cfRule>
  </conditionalFormatting>
  <conditionalFormatting sqref="AU191">
    <cfRule type="cellIs" dxfId="3774" priority="4427" operator="equal">
      <formula>"LEVE"</formula>
    </cfRule>
    <cfRule type="cellIs" dxfId="3773" priority="4428" operator="equal">
      <formula>"MODERADO"</formula>
    </cfRule>
    <cfRule type="cellIs" dxfId="3772" priority="4429" operator="equal">
      <formula>"GRAVE"</formula>
    </cfRule>
  </conditionalFormatting>
  <conditionalFormatting sqref="AU194:AV194">
    <cfRule type="cellIs" dxfId="3771" priority="4424" operator="equal">
      <formula>"LEVE"</formula>
    </cfRule>
    <cfRule type="cellIs" dxfId="3770" priority="4425" operator="equal">
      <formula>"MODERADO"</formula>
    </cfRule>
    <cfRule type="cellIs" dxfId="3769" priority="4426" operator="equal">
      <formula>"GRAVE"</formula>
    </cfRule>
  </conditionalFormatting>
  <conditionalFormatting sqref="AU197:AV197">
    <cfRule type="cellIs" dxfId="3768" priority="4421" operator="equal">
      <formula>"LEVE"</formula>
    </cfRule>
    <cfRule type="cellIs" dxfId="3767" priority="4422" operator="equal">
      <formula>"MODERADO"</formula>
    </cfRule>
    <cfRule type="cellIs" dxfId="3766" priority="4423" operator="equal">
      <formula>"GRAVE"</formula>
    </cfRule>
  </conditionalFormatting>
  <conditionalFormatting sqref="AX200:AX201">
    <cfRule type="expression" dxfId="3765" priority="4420">
      <formula>AW200="ASUMIR"</formula>
    </cfRule>
  </conditionalFormatting>
  <conditionalFormatting sqref="AX197:AX199">
    <cfRule type="expression" dxfId="3764" priority="4419">
      <formula>AW197="ASUMIR"</formula>
    </cfRule>
  </conditionalFormatting>
  <conditionalFormatting sqref="AY197:AY199">
    <cfRule type="expression" dxfId="3763" priority="4418">
      <formula>AW197="ASUMIR"</formula>
    </cfRule>
  </conditionalFormatting>
  <conditionalFormatting sqref="AY200">
    <cfRule type="expression" dxfId="3762" priority="4417">
      <formula>AW200="ASUMIR"</formula>
    </cfRule>
  </conditionalFormatting>
  <conditionalFormatting sqref="AY201">
    <cfRule type="expression" dxfId="3761" priority="4416">
      <formula>AW201="ASUMIR"</formula>
    </cfRule>
  </conditionalFormatting>
  <conditionalFormatting sqref="O209 O212 O215 O206 O218 O221 O224 N203:N226 O203">
    <cfRule type="containsText" dxfId="3760" priority="4405" operator="containsText" text="MEDIA">
      <formula>NOT(ISERROR(SEARCH("MEDIA",N203)))</formula>
    </cfRule>
    <cfRule type="containsText" dxfId="3759" priority="4406" operator="containsText" text="ALTA">
      <formula>NOT(ISERROR(SEARCH("ALTA",N203)))</formula>
    </cfRule>
    <cfRule type="containsText" dxfId="3758" priority="4407" operator="containsText" text="BAJA">
      <formula>NOT(ISERROR(SEARCH("BAJA",N203)))</formula>
    </cfRule>
  </conditionalFormatting>
  <conditionalFormatting sqref="Q206 Q209 Q212 Q215 Q218 Q221 Q224 P203:P226 Q203">
    <cfRule type="containsText" dxfId="3757" priority="4402" operator="containsText" text="MEDIO">
      <formula>NOT(ISERROR(SEARCH("MEDIO",P203)))</formula>
    </cfRule>
    <cfRule type="containsText" dxfId="3756" priority="4403" operator="containsText" text="ALTO">
      <formula>NOT(ISERROR(SEARCH("ALTO",P203)))</formula>
    </cfRule>
    <cfRule type="containsText" dxfId="3755" priority="4404" operator="containsText" text="BAJO">
      <formula>NOT(ISERROR(SEARCH("BAJO",P203)))</formula>
    </cfRule>
  </conditionalFormatting>
  <conditionalFormatting sqref="S203:S226">
    <cfRule type="cellIs" dxfId="3754" priority="4401" operator="between">
      <formula>2</formula>
      <formula>3</formula>
    </cfRule>
  </conditionalFormatting>
  <conditionalFormatting sqref="R203:R226">
    <cfRule type="cellIs" dxfId="3753" priority="4398" operator="lessThanOrEqual">
      <formula>3</formula>
    </cfRule>
    <cfRule type="cellIs" dxfId="3752" priority="4399" stopIfTrue="1" operator="between">
      <formula>4</formula>
      <formula>9</formula>
    </cfRule>
    <cfRule type="cellIs" dxfId="3751" priority="4400" operator="greaterThanOrEqual">
      <formula>10</formula>
    </cfRule>
  </conditionalFormatting>
  <conditionalFormatting sqref="N203:N226">
    <cfRule type="containsText" dxfId="3750" priority="4390" operator="containsText" text="MEDIO BAJA">
      <formula>NOT(ISERROR(SEARCH("MEDIO BAJA",N203)))</formula>
    </cfRule>
    <cfRule type="containsText" dxfId="3749" priority="4391" operator="containsText" text="MEDIO ALTA">
      <formula>NOT(ISERROR(SEARCH("MEDIO ALTA",N203)))</formula>
    </cfRule>
  </conditionalFormatting>
  <conditionalFormatting sqref="P203:P226">
    <cfRule type="containsText" dxfId="3748" priority="4388" operator="containsText" text="MEDIO BAJO">
      <formula>NOT(ISERROR(SEARCH("MEDIO BAJO",P203)))</formula>
    </cfRule>
    <cfRule type="containsText" dxfId="3747" priority="4389" operator="containsText" text="MEDIO ALTO">
      <formula>NOT(ISERROR(SEARCH("MEDIO ALTO",P203)))</formula>
    </cfRule>
  </conditionalFormatting>
  <conditionalFormatting sqref="AL203:AL226">
    <cfRule type="expression" dxfId="3746" priority="4387">
      <formula>S203="No_existen"</formula>
    </cfRule>
  </conditionalFormatting>
  <conditionalFormatting sqref="AP203:AP226">
    <cfRule type="expression" dxfId="3745" priority="4386">
      <formula>S203="No_existen"</formula>
    </cfRule>
  </conditionalFormatting>
  <conditionalFormatting sqref="BA203:BA226">
    <cfRule type="expression" dxfId="3744" priority="4384">
      <formula>AW203&lt;&gt;"COMPARTIR"</formula>
    </cfRule>
    <cfRule type="expression" dxfId="3743" priority="4385">
      <formula>AW203="ASUMIR"</formula>
    </cfRule>
  </conditionalFormatting>
  <conditionalFormatting sqref="AX203:AX226">
    <cfRule type="expression" dxfId="3742" priority="4383">
      <formula>AW203="ASUMIR"</formula>
    </cfRule>
  </conditionalFormatting>
  <conditionalFormatting sqref="AY203:AZ226">
    <cfRule type="expression" dxfId="3741" priority="4382">
      <formula>AW203="ASUMIR"</formula>
    </cfRule>
  </conditionalFormatting>
  <conditionalFormatting sqref="AK203:AK226">
    <cfRule type="expression" dxfId="3740" priority="4409">
      <formula>S203="No_existen"</formula>
    </cfRule>
  </conditionalFormatting>
  <conditionalFormatting sqref="AF203:AF226">
    <cfRule type="expression" dxfId="3739" priority="4412">
      <formula>S203="No_existen"</formula>
    </cfRule>
  </conditionalFormatting>
  <conditionalFormatting sqref="AB203:AB226">
    <cfRule type="expression" dxfId="3738" priority="4349">
      <formula>AA203="Semiautomatico"</formula>
    </cfRule>
    <cfRule type="expression" dxfId="3737" priority="4351">
      <formula>AA203="Manual"</formula>
    </cfRule>
    <cfRule type="expression" dxfId="3736" priority="4378">
      <formula>S203="No_existen"</formula>
    </cfRule>
  </conditionalFormatting>
  <conditionalFormatting sqref="AA204">
    <cfRule type="expression" dxfId="3735" priority="4377">
      <formula>$S$12="No_existen"</formula>
    </cfRule>
  </conditionalFormatting>
  <conditionalFormatting sqref="AB204:AB226">
    <cfRule type="expression" dxfId="3734" priority="4376">
      <formula>S204="No_existen"</formula>
    </cfRule>
  </conditionalFormatting>
  <conditionalFormatting sqref="AA203">
    <cfRule type="expression" dxfId="3733" priority="4374">
      <formula>S203="No_Existen"</formula>
    </cfRule>
  </conditionalFormatting>
  <conditionalFormatting sqref="AA205">
    <cfRule type="expression" dxfId="3732" priority="4373">
      <formula>S205="No_existen"</formula>
    </cfRule>
  </conditionalFormatting>
  <conditionalFormatting sqref="AA206">
    <cfRule type="expression" dxfId="3731" priority="4372">
      <formula>$S$14="No_existen"</formula>
    </cfRule>
  </conditionalFormatting>
  <conditionalFormatting sqref="AA207">
    <cfRule type="expression" dxfId="3730" priority="4371">
      <formula>$S$15="No_existen"</formula>
    </cfRule>
  </conditionalFormatting>
  <conditionalFormatting sqref="AA208">
    <cfRule type="expression" dxfId="3729" priority="4370">
      <formula>$S$16="No_existen"</formula>
    </cfRule>
  </conditionalFormatting>
  <conditionalFormatting sqref="AA209">
    <cfRule type="expression" dxfId="3728" priority="4369">
      <formula>$S$17="No_existen"</formula>
    </cfRule>
  </conditionalFormatting>
  <conditionalFormatting sqref="AA210">
    <cfRule type="expression" dxfId="3727" priority="4368">
      <formula>$S$18="No_existen"</formula>
    </cfRule>
  </conditionalFormatting>
  <conditionalFormatting sqref="AA211">
    <cfRule type="expression" dxfId="3726" priority="4367">
      <formula>$S$19="No_existen"</formula>
    </cfRule>
  </conditionalFormatting>
  <conditionalFormatting sqref="AA212">
    <cfRule type="expression" dxfId="3725" priority="4366">
      <formula>$S$20="No_existen"</formula>
    </cfRule>
  </conditionalFormatting>
  <conditionalFormatting sqref="AA213">
    <cfRule type="expression" dxfId="3724" priority="4365">
      <formula>$S$21="No_existen"</formula>
    </cfRule>
  </conditionalFormatting>
  <conditionalFormatting sqref="AA214">
    <cfRule type="expression" dxfId="3723" priority="4364">
      <formula>$S$22="No_existen"</formula>
    </cfRule>
  </conditionalFormatting>
  <conditionalFormatting sqref="AA215">
    <cfRule type="expression" dxfId="3722" priority="4363">
      <formula>$S$23="No_existen"</formula>
    </cfRule>
  </conditionalFormatting>
  <conditionalFormatting sqref="AA216">
    <cfRule type="expression" dxfId="3721" priority="4362">
      <formula>$S$24="No_existen"</formula>
    </cfRule>
  </conditionalFormatting>
  <conditionalFormatting sqref="AA217">
    <cfRule type="expression" dxfId="3720" priority="4361">
      <formula>$S$25="No_existen"</formula>
    </cfRule>
  </conditionalFormatting>
  <conditionalFormatting sqref="AA218">
    <cfRule type="expression" dxfId="3719" priority="4360">
      <formula>$S$26="No_existen"</formula>
    </cfRule>
  </conditionalFormatting>
  <conditionalFormatting sqref="AA219">
    <cfRule type="expression" dxfId="3718" priority="4359">
      <formula>$S$27="No_existen"</formula>
    </cfRule>
  </conditionalFormatting>
  <conditionalFormatting sqref="AA220">
    <cfRule type="expression" dxfId="3717" priority="4358">
      <formula>$S$28="No_existen"</formula>
    </cfRule>
  </conditionalFormatting>
  <conditionalFormatting sqref="AA221">
    <cfRule type="expression" dxfId="3716" priority="4357">
      <formula>$S$29="No_existen"</formula>
    </cfRule>
  </conditionalFormatting>
  <conditionalFormatting sqref="AA222">
    <cfRule type="expression" dxfId="3715" priority="4356">
      <formula>$S$30="No_existen"</formula>
    </cfRule>
  </conditionalFormatting>
  <conditionalFormatting sqref="AA223">
    <cfRule type="expression" dxfId="3714" priority="4355">
      <formula>$S$31="No_existen"</formula>
    </cfRule>
  </conditionalFormatting>
  <conditionalFormatting sqref="AA224">
    <cfRule type="expression" dxfId="3713" priority="4354">
      <formula>$S$32="No_existen"</formula>
    </cfRule>
  </conditionalFormatting>
  <conditionalFormatting sqref="AA225">
    <cfRule type="expression" dxfId="3712" priority="4353">
      <formula>$S$33="No_existen"</formula>
    </cfRule>
  </conditionalFormatting>
  <conditionalFormatting sqref="AA226">
    <cfRule type="expression" dxfId="3711" priority="4352">
      <formula>$S$34="No_existen"</formula>
    </cfRule>
  </conditionalFormatting>
  <conditionalFormatting sqref="AB215:AB217">
    <cfRule type="expression" dxfId="3710" priority="4350">
      <formula>AA215="Manual"</formula>
    </cfRule>
  </conditionalFormatting>
  <conditionalFormatting sqref="AW203:AY226">
    <cfRule type="expression" dxfId="3709" priority="4348">
      <formula>$S203="No_existen"</formula>
    </cfRule>
  </conditionalFormatting>
  <conditionalFormatting sqref="G225:I226 G203:H224">
    <cfRule type="expression" dxfId="3708" priority="4347">
      <formula>$G203="N/A"</formula>
    </cfRule>
  </conditionalFormatting>
  <conditionalFormatting sqref="W207">
    <cfRule type="expression" dxfId="3707" priority="4346">
      <formula>S207="No_existen"</formula>
    </cfRule>
  </conditionalFormatting>
  <conditionalFormatting sqref="W208">
    <cfRule type="expression" dxfId="3706" priority="4345">
      <formula>S208="No_existen"</formula>
    </cfRule>
  </conditionalFormatting>
  <conditionalFormatting sqref="W210">
    <cfRule type="expression" dxfId="3705" priority="4344">
      <formula>S210="No_existen"</formula>
    </cfRule>
  </conditionalFormatting>
  <conditionalFormatting sqref="W211">
    <cfRule type="expression" dxfId="3704" priority="4343">
      <formula>S211="No_existen"</formula>
    </cfRule>
  </conditionalFormatting>
  <conditionalFormatting sqref="W213">
    <cfRule type="expression" dxfId="3703" priority="4342">
      <formula>S213="No_existen"</formula>
    </cfRule>
  </conditionalFormatting>
  <conditionalFormatting sqref="W214">
    <cfRule type="expression" dxfId="3702" priority="4341">
      <formula>S214="No_existen"</formula>
    </cfRule>
  </conditionalFormatting>
  <conditionalFormatting sqref="W217">
    <cfRule type="expression" dxfId="3701" priority="4340">
      <formula>S217="No_existen"</formula>
    </cfRule>
  </conditionalFormatting>
  <conditionalFormatting sqref="W222:W223">
    <cfRule type="expression" dxfId="3700" priority="4339">
      <formula>S222="No_existen"</formula>
    </cfRule>
  </conditionalFormatting>
  <conditionalFormatting sqref="W203">
    <cfRule type="expression" dxfId="3699" priority="4338">
      <formula>S203="No_existen"</formula>
    </cfRule>
  </conditionalFormatting>
  <conditionalFormatting sqref="W204">
    <cfRule type="expression" dxfId="3698" priority="4337">
      <formula>S204="No_existen"</formula>
    </cfRule>
  </conditionalFormatting>
  <conditionalFormatting sqref="W205">
    <cfRule type="expression" dxfId="3697" priority="4336">
      <formula>S205="No_existen"</formula>
    </cfRule>
  </conditionalFormatting>
  <conditionalFormatting sqref="W206">
    <cfRule type="expression" dxfId="3696" priority="4335">
      <formula>S206="No_existen"</formula>
    </cfRule>
  </conditionalFormatting>
  <conditionalFormatting sqref="W209">
    <cfRule type="expression" dxfId="3695" priority="4334">
      <formula>S209="No_existen"</formula>
    </cfRule>
  </conditionalFormatting>
  <conditionalFormatting sqref="W212">
    <cfRule type="expression" dxfId="3694" priority="4333">
      <formula>S212="No_existen"</formula>
    </cfRule>
  </conditionalFormatting>
  <conditionalFormatting sqref="W215">
    <cfRule type="expression" dxfId="3693" priority="4332">
      <formula>S215="No_existen"</formula>
    </cfRule>
  </conditionalFormatting>
  <conditionalFormatting sqref="W216">
    <cfRule type="expression" dxfId="3692" priority="4331">
      <formula>S216="No_existen"</formula>
    </cfRule>
  </conditionalFormatting>
  <conditionalFormatting sqref="W218">
    <cfRule type="expression" dxfId="3691" priority="4330">
      <formula>S218="No_existen"</formula>
    </cfRule>
  </conditionalFormatting>
  <conditionalFormatting sqref="W219">
    <cfRule type="expression" dxfId="3690" priority="4329">
      <formula>S219="No_existen"</formula>
    </cfRule>
  </conditionalFormatting>
  <conditionalFormatting sqref="W220">
    <cfRule type="expression" dxfId="3689" priority="4328">
      <formula>S220="No_existen"</formula>
    </cfRule>
  </conditionalFormatting>
  <conditionalFormatting sqref="W221">
    <cfRule type="expression" dxfId="3688" priority="4327">
      <formula>S221="No_existen"</formula>
    </cfRule>
  </conditionalFormatting>
  <conditionalFormatting sqref="W224:W226">
    <cfRule type="expression" dxfId="3687" priority="4326">
      <formula>S224="No_existen"</formula>
    </cfRule>
  </conditionalFormatting>
  <conditionalFormatting sqref="AG207">
    <cfRule type="expression" dxfId="3686" priority="4325">
      <formula>S207="No_existen"</formula>
    </cfRule>
  </conditionalFormatting>
  <conditionalFormatting sqref="AG208">
    <cfRule type="expression" dxfId="3685" priority="4324">
      <formula>S208="No_existen"</formula>
    </cfRule>
  </conditionalFormatting>
  <conditionalFormatting sqref="AG210">
    <cfRule type="expression" dxfId="3684" priority="4323">
      <formula>S210="No_existen"</formula>
    </cfRule>
  </conditionalFormatting>
  <conditionalFormatting sqref="AG211">
    <cfRule type="expression" dxfId="3683" priority="4322">
      <formula>S211="No_existen"</formula>
    </cfRule>
  </conditionalFormatting>
  <conditionalFormatting sqref="AG213:AG214">
    <cfRule type="expression" dxfId="3682" priority="4315">
      <formula>AF213="No asignado"</formula>
    </cfRule>
    <cfRule type="expression" dxfId="3681" priority="4321">
      <formula>S213="No_existen"</formula>
    </cfRule>
  </conditionalFormatting>
  <conditionalFormatting sqref="AG217">
    <cfRule type="expression" dxfId="3680" priority="4320">
      <formula>S217="No_existen"</formula>
    </cfRule>
  </conditionalFormatting>
  <conditionalFormatting sqref="AG222:AG223">
    <cfRule type="expression" dxfId="3679" priority="4319">
      <formula>S222="No_existen"</formula>
    </cfRule>
  </conditionalFormatting>
  <conditionalFormatting sqref="AG207:AG208">
    <cfRule type="expression" dxfId="3678" priority="4317">
      <formula>AF207="No asignado"</formula>
    </cfRule>
  </conditionalFormatting>
  <conditionalFormatting sqref="AG210:AG211">
    <cfRule type="expression" dxfId="3677" priority="4316">
      <formula>AF210="No asignado"</formula>
    </cfRule>
  </conditionalFormatting>
  <conditionalFormatting sqref="AG207:AG208 AG210:AG211 AG213:AG214 AG217 AG222:AG223">
    <cfRule type="expression" dxfId="3676" priority="4318">
      <formula>AF207="No asignado"</formula>
    </cfRule>
  </conditionalFormatting>
  <conditionalFormatting sqref="AG203">
    <cfRule type="expression" dxfId="3675" priority="4314">
      <formula>$P$11="No_existen"</formula>
    </cfRule>
  </conditionalFormatting>
  <conditionalFormatting sqref="AG203:AG205">
    <cfRule type="expression" dxfId="3674" priority="4313">
      <formula>AF203="No asignado"</formula>
    </cfRule>
  </conditionalFormatting>
  <conditionalFormatting sqref="AG204:AG205">
    <cfRule type="expression" dxfId="3673" priority="4312">
      <formula>$P$12="No_existen"</formula>
    </cfRule>
  </conditionalFormatting>
  <conditionalFormatting sqref="AG205">
    <cfRule type="expression" dxfId="3672" priority="4311">
      <formula>$P$13="No_existen"</formula>
    </cfRule>
  </conditionalFormatting>
  <conditionalFormatting sqref="AG206">
    <cfRule type="expression" dxfId="3671" priority="4310">
      <formula>AF206="No asignado"</formula>
    </cfRule>
  </conditionalFormatting>
  <conditionalFormatting sqref="AG206">
    <cfRule type="expression" dxfId="3670" priority="4309">
      <formula>$P$12="No_existen"</formula>
    </cfRule>
  </conditionalFormatting>
  <conditionalFormatting sqref="AG206">
    <cfRule type="expression" dxfId="3669" priority="4308">
      <formula>$P$13="No_existen"</formula>
    </cfRule>
  </conditionalFormatting>
  <conditionalFormatting sqref="AG209">
    <cfRule type="expression" dxfId="3668" priority="4307">
      <formula>AF209="No asignado"</formula>
    </cfRule>
  </conditionalFormatting>
  <conditionalFormatting sqref="AG209">
    <cfRule type="expression" dxfId="3667" priority="4306">
      <formula>$P$12="No_existen"</formula>
    </cfRule>
  </conditionalFormatting>
  <conditionalFormatting sqref="AG209">
    <cfRule type="expression" dxfId="3666" priority="4305">
      <formula>$P$13="No_existen"</formula>
    </cfRule>
  </conditionalFormatting>
  <conditionalFormatting sqref="AG212">
    <cfRule type="expression" dxfId="3665" priority="4304">
      <formula>AF212="No asignado"</formula>
    </cfRule>
  </conditionalFormatting>
  <conditionalFormatting sqref="AG212">
    <cfRule type="expression" dxfId="3664" priority="4303">
      <formula>$P$12="No_existen"</formula>
    </cfRule>
  </conditionalFormatting>
  <conditionalFormatting sqref="AG212">
    <cfRule type="expression" dxfId="3663" priority="4302">
      <formula>$P$13="No_existen"</formula>
    </cfRule>
  </conditionalFormatting>
  <conditionalFormatting sqref="AG215">
    <cfRule type="expression" dxfId="3662" priority="4301">
      <formula>S215="No_existen"</formula>
    </cfRule>
  </conditionalFormatting>
  <conditionalFormatting sqref="AG216">
    <cfRule type="expression" dxfId="3661" priority="4300">
      <formula>S216="No_existen"</formula>
    </cfRule>
  </conditionalFormatting>
  <conditionalFormatting sqref="AG215:AG216">
    <cfRule type="expression" dxfId="3660" priority="4299">
      <formula>AF215="No asignado"</formula>
    </cfRule>
  </conditionalFormatting>
  <conditionalFormatting sqref="AG216">
    <cfRule type="expression" dxfId="3659" priority="4298">
      <formula>S216="No_existen"</formula>
    </cfRule>
  </conditionalFormatting>
  <conditionalFormatting sqref="AG218">
    <cfRule type="expression" dxfId="3658" priority="4297">
      <formula>S218="No_existen"</formula>
    </cfRule>
  </conditionalFormatting>
  <conditionalFormatting sqref="AG218">
    <cfRule type="expression" dxfId="3657" priority="4296">
      <formula>AF218="No asignado"</formula>
    </cfRule>
  </conditionalFormatting>
  <conditionalFormatting sqref="AG218">
    <cfRule type="expression" dxfId="3656" priority="4295">
      <formula>S218="No_existen"</formula>
    </cfRule>
  </conditionalFormatting>
  <conditionalFormatting sqref="AG219">
    <cfRule type="expression" dxfId="3655" priority="4294">
      <formula>S219="No_existen"</formula>
    </cfRule>
  </conditionalFormatting>
  <conditionalFormatting sqref="AG219">
    <cfRule type="expression" dxfId="3654" priority="4293">
      <formula>AF219="No asignado"</formula>
    </cfRule>
  </conditionalFormatting>
  <conditionalFormatting sqref="AG219">
    <cfRule type="expression" dxfId="3653" priority="4292">
      <formula>S219="No_existen"</formula>
    </cfRule>
  </conditionalFormatting>
  <conditionalFormatting sqref="AG220">
    <cfRule type="expression" dxfId="3652" priority="4291">
      <formula>S220="No_existen"</formula>
    </cfRule>
  </conditionalFormatting>
  <conditionalFormatting sqref="AG220">
    <cfRule type="expression" dxfId="3651" priority="4290">
      <formula>AF220="No asignado"</formula>
    </cfRule>
  </conditionalFormatting>
  <conditionalFormatting sqref="AG220">
    <cfRule type="expression" dxfId="3650" priority="4289">
      <formula>S220="No_existen"</formula>
    </cfRule>
  </conditionalFormatting>
  <conditionalFormatting sqref="AG221">
    <cfRule type="expression" dxfId="3649" priority="4288">
      <formula>S221="No_existen"</formula>
    </cfRule>
  </conditionalFormatting>
  <conditionalFormatting sqref="AG221">
    <cfRule type="expression" dxfId="3648" priority="4287">
      <formula>AF221="No asignado"</formula>
    </cfRule>
  </conditionalFormatting>
  <conditionalFormatting sqref="AG221">
    <cfRule type="expression" dxfId="3647" priority="4286">
      <formula>S221="No_existen"</formula>
    </cfRule>
  </conditionalFormatting>
  <conditionalFormatting sqref="AG224">
    <cfRule type="expression" dxfId="3646" priority="4285">
      <formula>S224="No_existen"</formula>
    </cfRule>
  </conditionalFormatting>
  <conditionalFormatting sqref="AG224">
    <cfRule type="expression" dxfId="3645" priority="4284">
      <formula>AF224="No asignado"</formula>
    </cfRule>
  </conditionalFormatting>
  <conditionalFormatting sqref="AG224">
    <cfRule type="expression" dxfId="3644" priority="4283">
      <formula>S224="No_existen"</formula>
    </cfRule>
  </conditionalFormatting>
  <conditionalFormatting sqref="AG225">
    <cfRule type="expression" dxfId="3643" priority="4282">
      <formula>S225="No_existen"</formula>
    </cfRule>
  </conditionalFormatting>
  <conditionalFormatting sqref="AG225">
    <cfRule type="expression" dxfId="3642" priority="4281">
      <formula>AF225="No asignado"</formula>
    </cfRule>
  </conditionalFormatting>
  <conditionalFormatting sqref="AG225">
    <cfRule type="expression" dxfId="3641" priority="4280">
      <formula>S225="No_existen"</formula>
    </cfRule>
  </conditionalFormatting>
  <conditionalFormatting sqref="AG226">
    <cfRule type="expression" dxfId="3640" priority="4279">
      <formula>S226="No_existen"</formula>
    </cfRule>
  </conditionalFormatting>
  <conditionalFormatting sqref="AG226">
    <cfRule type="expression" dxfId="3639" priority="4278">
      <formula>AF226="No asignado"</formula>
    </cfRule>
  </conditionalFormatting>
  <conditionalFormatting sqref="AG226">
    <cfRule type="expression" dxfId="3638" priority="4277">
      <formula>S226="No_existen"</formula>
    </cfRule>
  </conditionalFormatting>
  <conditionalFormatting sqref="AV203">
    <cfRule type="cellIs" dxfId="3637" priority="4274" operator="equal">
      <formula>"LEVE"</formula>
    </cfRule>
    <cfRule type="cellIs" dxfId="3636" priority="4275" operator="equal">
      <formula>"MODERADO"</formula>
    </cfRule>
    <cfRule type="cellIs" dxfId="3635" priority="4276" operator="equal">
      <formula>"GRAVE"</formula>
    </cfRule>
  </conditionalFormatting>
  <conditionalFormatting sqref="AV206">
    <cfRule type="cellIs" dxfId="3634" priority="4271" operator="equal">
      <formula>"LEVE"</formula>
    </cfRule>
    <cfRule type="cellIs" dxfId="3633" priority="4272" operator="equal">
      <formula>"MODERADO"</formula>
    </cfRule>
    <cfRule type="cellIs" dxfId="3632" priority="4273" operator="equal">
      <formula>"GRAVE"</formula>
    </cfRule>
  </conditionalFormatting>
  <conditionalFormatting sqref="AU203">
    <cfRule type="cellIs" dxfId="3631" priority="4268" operator="equal">
      <formula>"LEVE"</formula>
    </cfRule>
    <cfRule type="cellIs" dxfId="3630" priority="4269" operator="equal">
      <formula>"MODERADO"</formula>
    </cfRule>
    <cfRule type="cellIs" dxfId="3629" priority="4270" operator="equal">
      <formula>"GRAVE"</formula>
    </cfRule>
  </conditionalFormatting>
  <conditionalFormatting sqref="AU206">
    <cfRule type="cellIs" dxfId="3628" priority="4265" operator="equal">
      <formula>"LEVE"</formula>
    </cfRule>
    <cfRule type="cellIs" dxfId="3627" priority="4266" operator="equal">
      <formula>"MODERADO"</formula>
    </cfRule>
    <cfRule type="cellIs" dxfId="3626" priority="4267" operator="equal">
      <formula>"GRAVE"</formula>
    </cfRule>
  </conditionalFormatting>
  <conditionalFormatting sqref="AU209">
    <cfRule type="cellIs" dxfId="3625" priority="4262" operator="equal">
      <formula>"LEVE"</formula>
    </cfRule>
    <cfRule type="cellIs" dxfId="3624" priority="4263" operator="equal">
      <formula>"MODERADO"</formula>
    </cfRule>
    <cfRule type="cellIs" dxfId="3623" priority="4264" operator="equal">
      <formula>"GRAVE"</formula>
    </cfRule>
  </conditionalFormatting>
  <conditionalFormatting sqref="AV209">
    <cfRule type="cellIs" dxfId="3622" priority="4259" operator="equal">
      <formula>"LEVE"</formula>
    </cfRule>
    <cfRule type="cellIs" dxfId="3621" priority="4260" operator="equal">
      <formula>"MODERADO"</formula>
    </cfRule>
    <cfRule type="cellIs" dxfId="3620" priority="4261" operator="equal">
      <formula>"GRAVE"</formula>
    </cfRule>
  </conditionalFormatting>
  <conditionalFormatting sqref="AU212">
    <cfRule type="cellIs" dxfId="3619" priority="4256" operator="equal">
      <formula>"LEVE"</formula>
    </cfRule>
    <cfRule type="cellIs" dxfId="3618" priority="4257" operator="equal">
      <formula>"MODERADO"</formula>
    </cfRule>
    <cfRule type="cellIs" dxfId="3617" priority="4258" operator="equal">
      <formula>"GRAVE"</formula>
    </cfRule>
  </conditionalFormatting>
  <conditionalFormatting sqref="AV212">
    <cfRule type="cellIs" dxfId="3616" priority="4253" operator="equal">
      <formula>"LEVE"</formula>
    </cfRule>
    <cfRule type="cellIs" dxfId="3615" priority="4254" operator="equal">
      <formula>"MODERADO"</formula>
    </cfRule>
    <cfRule type="cellIs" dxfId="3614" priority="4255" operator="equal">
      <formula>"GRAVE"</formula>
    </cfRule>
  </conditionalFormatting>
  <conditionalFormatting sqref="AU215">
    <cfRule type="cellIs" dxfId="3613" priority="4250" operator="equal">
      <formula>"LEVE"</formula>
    </cfRule>
    <cfRule type="cellIs" dxfId="3612" priority="4251" operator="equal">
      <formula>"MODERADO"</formula>
    </cfRule>
    <cfRule type="cellIs" dxfId="3611" priority="4252" operator="equal">
      <formula>"GRAVE"</formula>
    </cfRule>
  </conditionalFormatting>
  <conditionalFormatting sqref="AV215">
    <cfRule type="cellIs" dxfId="3610" priority="4247" operator="equal">
      <formula>"LEVE"</formula>
    </cfRule>
    <cfRule type="cellIs" dxfId="3609" priority="4248" operator="equal">
      <formula>"MODERADO"</formula>
    </cfRule>
    <cfRule type="cellIs" dxfId="3608" priority="4249" operator="equal">
      <formula>"GRAVE"</formula>
    </cfRule>
  </conditionalFormatting>
  <conditionalFormatting sqref="AU218">
    <cfRule type="cellIs" dxfId="3607" priority="4244" operator="equal">
      <formula>"LEVE"</formula>
    </cfRule>
    <cfRule type="cellIs" dxfId="3606" priority="4245" operator="equal">
      <formula>"MODERADO"</formula>
    </cfRule>
    <cfRule type="cellIs" dxfId="3605" priority="4246" operator="equal">
      <formula>"GRAVE"</formula>
    </cfRule>
  </conditionalFormatting>
  <conditionalFormatting sqref="AV218">
    <cfRule type="cellIs" dxfId="3604" priority="4241" operator="equal">
      <formula>"LEVE"</formula>
    </cfRule>
    <cfRule type="cellIs" dxfId="3603" priority="4242" operator="equal">
      <formula>"MODERADO"</formula>
    </cfRule>
    <cfRule type="cellIs" dxfId="3602" priority="4243" operator="equal">
      <formula>"GRAVE"</formula>
    </cfRule>
  </conditionalFormatting>
  <conditionalFormatting sqref="AU221">
    <cfRule type="cellIs" dxfId="3601" priority="4238" operator="equal">
      <formula>"LEVE"</formula>
    </cfRule>
    <cfRule type="cellIs" dxfId="3600" priority="4239" operator="equal">
      <formula>"MODERADO"</formula>
    </cfRule>
    <cfRule type="cellIs" dxfId="3599" priority="4240" operator="equal">
      <formula>"GRAVE"</formula>
    </cfRule>
  </conditionalFormatting>
  <conditionalFormatting sqref="AV221">
    <cfRule type="cellIs" dxfId="3598" priority="4235" operator="equal">
      <formula>"LEVE"</formula>
    </cfRule>
    <cfRule type="cellIs" dxfId="3597" priority="4236" operator="equal">
      <formula>"MODERADO"</formula>
    </cfRule>
    <cfRule type="cellIs" dxfId="3596" priority="4237" operator="equal">
      <formula>"GRAVE"</formula>
    </cfRule>
  </conditionalFormatting>
  <conditionalFormatting sqref="AU224">
    <cfRule type="cellIs" dxfId="3595" priority="4232" operator="equal">
      <formula>"LEVE"</formula>
    </cfRule>
    <cfRule type="cellIs" dxfId="3594" priority="4233" operator="equal">
      <formula>"MODERADO"</formula>
    </cfRule>
    <cfRule type="cellIs" dxfId="3593" priority="4234" operator="equal">
      <formula>"GRAVE"</formula>
    </cfRule>
  </conditionalFormatting>
  <conditionalFormatting sqref="AV224">
    <cfRule type="cellIs" dxfId="3592" priority="4229" operator="equal">
      <formula>"LEVE"</formula>
    </cfRule>
    <cfRule type="cellIs" dxfId="3591" priority="4230" operator="equal">
      <formula>"MODERADO"</formula>
    </cfRule>
    <cfRule type="cellIs" dxfId="3590" priority="4231" operator="equal">
      <formula>"GRAVE"</formula>
    </cfRule>
  </conditionalFormatting>
  <conditionalFormatting sqref="XEX227:XEX229">
    <cfRule type="containsText" dxfId="3589" priority="4226" operator="containsText" text="MEDIA">
      <formula>NOT(ISERROR(SEARCH("MEDIA",XEX227)))</formula>
    </cfRule>
    <cfRule type="containsText" dxfId="3588" priority="4227" operator="containsText" text="ALTA">
      <formula>NOT(ISERROR(SEARCH("ALTA",XEX227)))</formula>
    </cfRule>
    <cfRule type="containsText" dxfId="3587" priority="4228" operator="containsText" text="BAJA">
      <formula>NOT(ISERROR(SEARCH("BAJA",XEX227)))</formula>
    </cfRule>
  </conditionalFormatting>
  <conditionalFormatting sqref="XEX227:XEX229">
    <cfRule type="containsText" dxfId="3586" priority="4224" operator="containsText" text="MEDIO BAJA">
      <formula>NOT(ISERROR(SEARCH("MEDIO BAJA",XEX227)))</formula>
    </cfRule>
    <cfRule type="containsText" dxfId="3585" priority="4225" operator="containsText" text="MEDIO ALTA">
      <formula>NOT(ISERROR(SEARCH("MEDIO ALTA",XEX227)))</formula>
    </cfRule>
  </conditionalFormatting>
  <conditionalFormatting sqref="XEQ228:XES229 XEQ227:XER227">
    <cfRule type="expression" dxfId="3584" priority="4223">
      <formula>$G227="N/A"</formula>
    </cfRule>
  </conditionalFormatting>
  <conditionalFormatting sqref="XEY227:XEY229">
    <cfRule type="containsText" dxfId="3583" priority="4220" operator="containsText" text="MEDIO">
      <formula>NOT(ISERROR(SEARCH("MEDIO",XEY227)))</formula>
    </cfRule>
    <cfRule type="containsText" dxfId="3582" priority="4221" operator="containsText" text="ALTO">
      <formula>NOT(ISERROR(SEARCH("ALTO",XEY227)))</formula>
    </cfRule>
    <cfRule type="containsText" dxfId="3581" priority="4222" operator="containsText" text="BAJO">
      <formula>NOT(ISERROR(SEARCH("BAJO",XEY227)))</formula>
    </cfRule>
  </conditionalFormatting>
  <conditionalFormatting sqref="XEY227:XEY229">
    <cfRule type="containsText" dxfId="3580" priority="4218" operator="containsText" text="MEDIO BAJO">
      <formula>NOT(ISERROR(SEARCH("MEDIO BAJO",XEY227)))</formula>
    </cfRule>
    <cfRule type="containsText" dxfId="3579" priority="4219" operator="containsText" text="MEDIO ALTO">
      <formula>NOT(ISERROR(SEARCH("MEDIO ALTO",XEY227)))</formula>
    </cfRule>
  </conditionalFormatting>
  <conditionalFormatting sqref="XFA227:XFA229">
    <cfRule type="cellIs" dxfId="3578" priority="4217" operator="between">
      <formula>2</formula>
      <formula>3</formula>
    </cfRule>
  </conditionalFormatting>
  <conditionalFormatting sqref="XEZ227:XEZ229">
    <cfRule type="cellIs" dxfId="3577" priority="4214" operator="lessThanOrEqual">
      <formula>3</formula>
    </cfRule>
    <cfRule type="cellIs" dxfId="3576" priority="4215" stopIfTrue="1" operator="between">
      <formula>4</formula>
      <formula>9</formula>
    </cfRule>
    <cfRule type="cellIs" dxfId="3575" priority="4216" operator="greaterThanOrEqual">
      <formula>10</formula>
    </cfRule>
  </conditionalFormatting>
  <conditionalFormatting sqref="XFB227:XFB229">
    <cfRule type="expression" dxfId="3574" priority="4213">
      <formula>XEX227="No_existen"</formula>
    </cfRule>
  </conditionalFormatting>
  <conditionalFormatting sqref="XFD227:XFD229">
    <cfRule type="expression" dxfId="3573" priority="4206">
      <formula>XFC227="Semiautomatico"</formula>
    </cfRule>
    <cfRule type="expression" dxfId="3572" priority="4207">
      <formula>XFC227="Manual"</formula>
    </cfRule>
    <cfRule type="expression" dxfId="3571" priority="4212">
      <formula>XEU227="No_existen"</formula>
    </cfRule>
  </conditionalFormatting>
  <conditionalFormatting sqref="XFD227:XFD229">
    <cfRule type="expression" dxfId="3570" priority="4211">
      <formula>XEU227="No_existen"</formula>
    </cfRule>
  </conditionalFormatting>
  <conditionalFormatting sqref="XFC227">
    <cfRule type="expression" dxfId="3569" priority="4210">
      <formula>$S$32="No_existen"</formula>
    </cfRule>
  </conditionalFormatting>
  <conditionalFormatting sqref="XFC228">
    <cfRule type="expression" dxfId="3568" priority="4209">
      <formula>$S$33="No_existen"</formula>
    </cfRule>
  </conditionalFormatting>
  <conditionalFormatting sqref="XFC229">
    <cfRule type="expression" dxfId="3567" priority="4208">
      <formula>$S$34="No_existen"</formula>
    </cfRule>
  </conditionalFormatting>
  <conditionalFormatting sqref="AG369">
    <cfRule type="expression" dxfId="3566" priority="3310">
      <formula>S369="No_existen"</formula>
    </cfRule>
  </conditionalFormatting>
  <conditionalFormatting sqref="AG371">
    <cfRule type="expression" dxfId="3565" priority="3308">
      <formula>S371="No_existen"</formula>
    </cfRule>
  </conditionalFormatting>
  <conditionalFormatting sqref="AG315">
    <cfRule type="expression" dxfId="3564" priority="3593">
      <formula>S315="No_existen"</formula>
    </cfRule>
  </conditionalFormatting>
  <conditionalFormatting sqref="AG367:AG371">
    <cfRule type="expression" dxfId="3563" priority="3306">
      <formula>AF367="No asignado"</formula>
    </cfRule>
  </conditionalFormatting>
  <conditionalFormatting sqref="AG292">
    <cfRule type="expression" dxfId="3562" priority="3716">
      <formula>S292="No_existen"</formula>
    </cfRule>
  </conditionalFormatting>
  <conditionalFormatting sqref="XEX230:XEX232 XED230:XED232">
    <cfRule type="containsText" dxfId="3561" priority="4172" operator="containsText" text="MEDIA">
      <formula>NOT(ISERROR(SEARCH("MEDIA",XED230)))</formula>
    </cfRule>
    <cfRule type="containsText" dxfId="3560" priority="4173" operator="containsText" text="ALTA">
      <formula>NOT(ISERROR(SEARCH("ALTA",XED230)))</formula>
    </cfRule>
    <cfRule type="containsText" dxfId="3559" priority="4174" operator="containsText" text="BAJA">
      <formula>NOT(ISERROR(SEARCH("BAJA",XED230)))</formula>
    </cfRule>
  </conditionalFormatting>
  <conditionalFormatting sqref="XEX230:XEX232 XED230:XED232">
    <cfRule type="containsText" dxfId="3558" priority="4170" operator="containsText" text="MEDIO BAJA">
      <formula>NOT(ISERROR(SEARCH("MEDIO BAJA",XED230)))</formula>
    </cfRule>
    <cfRule type="containsText" dxfId="3557" priority="4171" operator="containsText" text="MEDIO ALTA">
      <formula>NOT(ISERROR(SEARCH("MEDIO ALTA",XED230)))</formula>
    </cfRule>
  </conditionalFormatting>
  <conditionalFormatting sqref="XEQ231:XES232 XEQ230:XER230 XDW231:XDY232 XDW230:XDX230">
    <cfRule type="expression" dxfId="3556" priority="4169">
      <formula>$G230="N/A"</formula>
    </cfRule>
  </conditionalFormatting>
  <conditionalFormatting sqref="XEY230:XEY232 XEF230:XEF232">
    <cfRule type="cellIs" dxfId="3555" priority="4166" operator="lessThanOrEqual">
      <formula>3</formula>
    </cfRule>
    <cfRule type="cellIs" dxfId="3554" priority="4167" stopIfTrue="1" operator="between">
      <formula>4</formula>
      <formula>9</formula>
    </cfRule>
    <cfRule type="cellIs" dxfId="3553" priority="4168" operator="greaterThanOrEqual">
      <formula>10</formula>
    </cfRule>
  </conditionalFormatting>
  <conditionalFormatting sqref="XEZ230:XEZ232 XEH230:XEH232">
    <cfRule type="expression" dxfId="3552" priority="4165">
      <formula>XED230="No_existen"</formula>
    </cfRule>
  </conditionalFormatting>
  <conditionalFormatting sqref="XFA230">
    <cfRule type="expression" dxfId="3551" priority="4164">
      <formula>$S$32="No_existen"</formula>
    </cfRule>
  </conditionalFormatting>
  <conditionalFormatting sqref="XFA231">
    <cfRule type="expression" dxfId="3550" priority="4163">
      <formula>$S$33="No_existen"</formula>
    </cfRule>
  </conditionalFormatting>
  <conditionalFormatting sqref="XFA232">
    <cfRule type="expression" dxfId="3549" priority="4162">
      <formula>$S$34="No_existen"</formula>
    </cfRule>
  </conditionalFormatting>
  <conditionalFormatting sqref="XFB230:XFB232">
    <cfRule type="expression" dxfId="3548" priority="4161">
      <formula>XEJ230="No_existen"</formula>
    </cfRule>
  </conditionalFormatting>
  <conditionalFormatting sqref="XFC230">
    <cfRule type="cellIs" dxfId="3547" priority="4158" operator="equal">
      <formula>"LEVE"</formula>
    </cfRule>
    <cfRule type="cellIs" dxfId="3546" priority="4159" operator="equal">
      <formula>"MODERADO"</formula>
    </cfRule>
    <cfRule type="cellIs" dxfId="3545" priority="4160" operator="equal">
      <formula>"GRAVE"</formula>
    </cfRule>
  </conditionalFormatting>
  <conditionalFormatting sqref="XFD230">
    <cfRule type="cellIs" dxfId="3544" priority="4155" operator="equal">
      <formula>"LEVE"</formula>
    </cfRule>
    <cfRule type="cellIs" dxfId="3543" priority="4156" operator="equal">
      <formula>"MODERADO"</formula>
    </cfRule>
    <cfRule type="cellIs" dxfId="3542" priority="4157" operator="equal">
      <formula>"GRAVE"</formula>
    </cfRule>
  </conditionalFormatting>
  <conditionalFormatting sqref="XEE230:XEE232">
    <cfRule type="containsText" dxfId="3541" priority="4148" operator="containsText" text="MEDIO">
      <formula>NOT(ISERROR(SEARCH("MEDIO",XEE230)))</formula>
    </cfRule>
    <cfRule type="containsText" dxfId="3540" priority="4149" operator="containsText" text="ALTO">
      <formula>NOT(ISERROR(SEARCH("ALTO",XEE230)))</formula>
    </cfRule>
    <cfRule type="containsText" dxfId="3539" priority="4150" operator="containsText" text="BAJO">
      <formula>NOT(ISERROR(SEARCH("BAJO",XEE230)))</formula>
    </cfRule>
  </conditionalFormatting>
  <conditionalFormatting sqref="XEE230:XEE232">
    <cfRule type="containsText" dxfId="3538" priority="4146" operator="containsText" text="MEDIO BAJO">
      <formula>NOT(ISERROR(SEARCH("MEDIO BAJO",XEE230)))</formula>
    </cfRule>
    <cfRule type="containsText" dxfId="3537" priority="4147" operator="containsText" text="MEDIO ALTO">
      <formula>NOT(ISERROR(SEARCH("MEDIO ALTO",XEE230)))</formula>
    </cfRule>
  </conditionalFormatting>
  <conditionalFormatting sqref="XEG230:XEG232">
    <cfRule type="cellIs" dxfId="3536" priority="4145" operator="between">
      <formula>2</formula>
      <formula>3</formula>
    </cfRule>
  </conditionalFormatting>
  <conditionalFormatting sqref="XEJ230:XEJ232">
    <cfRule type="expression" dxfId="3535" priority="4141">
      <formula>XEI230="Semiautomatico"</formula>
    </cfRule>
    <cfRule type="expression" dxfId="3534" priority="4142">
      <formula>XEI230="Manual"</formula>
    </cfRule>
    <cfRule type="expression" dxfId="3533" priority="4144">
      <formula>XEA230="No_existen"</formula>
    </cfRule>
  </conditionalFormatting>
  <conditionalFormatting sqref="XEJ230:XEJ232">
    <cfRule type="expression" dxfId="3532" priority="4143">
      <formula>XEA230="No_existen"</formula>
    </cfRule>
  </conditionalFormatting>
  <conditionalFormatting sqref="XEX233:XEX235 XED233:XED235 XDJ233:XDJ235">
    <cfRule type="containsText" dxfId="3531" priority="4138" operator="containsText" text="MEDIA">
      <formula>NOT(ISERROR(SEARCH("MEDIA",XDJ233)))</formula>
    </cfRule>
    <cfRule type="containsText" dxfId="3530" priority="4139" operator="containsText" text="ALTA">
      <formula>NOT(ISERROR(SEARCH("ALTA",XDJ233)))</formula>
    </cfRule>
    <cfRule type="containsText" dxfId="3529" priority="4140" operator="containsText" text="BAJA">
      <formula>NOT(ISERROR(SEARCH("BAJA",XDJ233)))</formula>
    </cfRule>
  </conditionalFormatting>
  <conditionalFormatting sqref="XEX233:XEX235 XED233:XED235 XDJ233:XDJ235">
    <cfRule type="containsText" dxfId="3528" priority="4136" operator="containsText" text="MEDIO BAJA">
      <formula>NOT(ISERROR(SEARCH("MEDIO BAJA",XDJ233)))</formula>
    </cfRule>
    <cfRule type="containsText" dxfId="3527" priority="4137" operator="containsText" text="MEDIO ALTA">
      <formula>NOT(ISERROR(SEARCH("MEDIO ALTA",XDJ233)))</formula>
    </cfRule>
  </conditionalFormatting>
  <conditionalFormatting sqref="XEQ234:XES235 XEQ233:XER233 XDW234:XDY235 XDW233:XDX233 XDC234:XDE235 XDC233:XDD233">
    <cfRule type="expression" dxfId="3526" priority="4135">
      <formula>$G233="N/A"</formula>
    </cfRule>
  </conditionalFormatting>
  <conditionalFormatting sqref="XEY233:XEY235 XEF233:XEF235 XDN233:XDN235">
    <cfRule type="expression" dxfId="3525" priority="4134">
      <formula>XDJ233="No_existen"</formula>
    </cfRule>
  </conditionalFormatting>
  <conditionalFormatting sqref="XEZ233:XEZ235 XEH233:XEH235">
    <cfRule type="expression" dxfId="3524" priority="4133">
      <formula>XDP233="No_existen"</formula>
    </cfRule>
  </conditionalFormatting>
  <conditionalFormatting sqref="XFA233 XEI233">
    <cfRule type="cellIs" dxfId="3523" priority="4130" operator="equal">
      <formula>"LEVE"</formula>
    </cfRule>
    <cfRule type="cellIs" dxfId="3522" priority="4131" operator="equal">
      <formula>"MODERADO"</formula>
    </cfRule>
    <cfRule type="cellIs" dxfId="3521" priority="4132" operator="equal">
      <formula>"GRAVE"</formula>
    </cfRule>
  </conditionalFormatting>
  <conditionalFormatting sqref="XEE233:XEE235 XDL233:XDL235">
    <cfRule type="cellIs" dxfId="3520" priority="4127" operator="lessThanOrEqual">
      <formula>3</formula>
    </cfRule>
    <cfRule type="cellIs" dxfId="3519" priority="4128" stopIfTrue="1" operator="between">
      <formula>4</formula>
      <formula>9</formula>
    </cfRule>
    <cfRule type="cellIs" dxfId="3518" priority="4129" operator="greaterThanOrEqual">
      <formula>10</formula>
    </cfRule>
  </conditionalFormatting>
  <conditionalFormatting sqref="XEG233">
    <cfRule type="expression" dxfId="3517" priority="4126">
      <formula>$S$32="No_existen"</formula>
    </cfRule>
  </conditionalFormatting>
  <conditionalFormatting sqref="XEG234">
    <cfRule type="expression" dxfId="3516" priority="4125">
      <formula>$S$33="No_existen"</formula>
    </cfRule>
  </conditionalFormatting>
  <conditionalFormatting sqref="XEG235">
    <cfRule type="expression" dxfId="3515" priority="4124">
      <formula>$S$34="No_existen"</formula>
    </cfRule>
  </conditionalFormatting>
  <conditionalFormatting sqref="XEJ233">
    <cfRule type="cellIs" dxfId="3514" priority="4121" operator="equal">
      <formula>"LEVE"</formula>
    </cfRule>
    <cfRule type="cellIs" dxfId="3513" priority="4122" operator="equal">
      <formula>"MODERADO"</formula>
    </cfRule>
    <cfRule type="cellIs" dxfId="3512" priority="4123" operator="equal">
      <formula>"GRAVE"</formula>
    </cfRule>
  </conditionalFormatting>
  <conditionalFormatting sqref="XDK233:XDK235">
    <cfRule type="containsText" dxfId="3511" priority="4118" operator="containsText" text="MEDIO">
      <formula>NOT(ISERROR(SEARCH("MEDIO",XDK233)))</formula>
    </cfRule>
    <cfRule type="containsText" dxfId="3510" priority="4119" operator="containsText" text="ALTO">
      <formula>NOT(ISERROR(SEARCH("ALTO",XDK233)))</formula>
    </cfRule>
    <cfRule type="containsText" dxfId="3509" priority="4120" operator="containsText" text="BAJO">
      <formula>NOT(ISERROR(SEARCH("BAJO",XDK233)))</formula>
    </cfRule>
  </conditionalFormatting>
  <conditionalFormatting sqref="XDK233:XDK235">
    <cfRule type="containsText" dxfId="3508" priority="4116" operator="containsText" text="MEDIO BAJO">
      <formula>NOT(ISERROR(SEARCH("MEDIO BAJO",XDK233)))</formula>
    </cfRule>
    <cfRule type="containsText" dxfId="3507" priority="4117" operator="containsText" text="MEDIO ALTO">
      <formula>NOT(ISERROR(SEARCH("MEDIO ALTO",XDK233)))</formula>
    </cfRule>
  </conditionalFormatting>
  <conditionalFormatting sqref="XDM233:XDM235">
    <cfRule type="cellIs" dxfId="3506" priority="4115" operator="between">
      <formula>2</formula>
      <formula>3</formula>
    </cfRule>
  </conditionalFormatting>
  <conditionalFormatting sqref="XDP233:XDP235">
    <cfRule type="expression" dxfId="3505" priority="4111">
      <formula>XDO233="Semiautomatico"</formula>
    </cfRule>
    <cfRule type="expression" dxfId="3504" priority="4112">
      <formula>XDO233="Manual"</formula>
    </cfRule>
    <cfRule type="expression" dxfId="3503" priority="4114">
      <formula>XDG233="No_existen"</formula>
    </cfRule>
  </conditionalFormatting>
  <conditionalFormatting sqref="XDP233:XDP235">
    <cfRule type="expression" dxfId="3502" priority="4113">
      <formula>XDG233="No_existen"</formula>
    </cfRule>
  </conditionalFormatting>
  <conditionalFormatting sqref="XEX236:XEX238 XED236:XED238 XDJ236:XDJ238 XCP236:XCP238">
    <cfRule type="containsText" dxfId="3501" priority="4108" operator="containsText" text="MEDIA">
      <formula>NOT(ISERROR(SEARCH("MEDIA",XCP236)))</formula>
    </cfRule>
    <cfRule type="containsText" dxfId="3500" priority="4109" operator="containsText" text="ALTA">
      <formula>NOT(ISERROR(SEARCH("ALTA",XCP236)))</formula>
    </cfRule>
    <cfRule type="containsText" dxfId="3499" priority="4110" operator="containsText" text="BAJA">
      <formula>NOT(ISERROR(SEARCH("BAJA",XCP236)))</formula>
    </cfRule>
  </conditionalFormatting>
  <conditionalFormatting sqref="XEX236:XEX238 XED236:XED238 XDJ236:XDJ238 XCP236:XCP238">
    <cfRule type="containsText" dxfId="3498" priority="4106" operator="containsText" text="MEDIO BAJA">
      <formula>NOT(ISERROR(SEARCH("MEDIO BAJA",XCP236)))</formula>
    </cfRule>
    <cfRule type="containsText" dxfId="3497" priority="4107" operator="containsText" text="MEDIO ALTA">
      <formula>NOT(ISERROR(SEARCH("MEDIO ALTA",XCP236)))</formula>
    </cfRule>
  </conditionalFormatting>
  <conditionalFormatting sqref="XEQ237:XES238 XEQ236:XER236 XDW237:XDY238 XDW236:XDX236 XDC237:XDE238 XDC236:XDD236 XCI237:XCK238 XCI236:XCJ236">
    <cfRule type="expression" dxfId="3496" priority="4105">
      <formula>$G236="N/A"</formula>
    </cfRule>
  </conditionalFormatting>
  <conditionalFormatting sqref="XEY236:XEY238 XEF236:XEF238 XDN236:XDN238">
    <cfRule type="expression" dxfId="3495" priority="4104">
      <formula>XCV236="No_existen"</formula>
    </cfRule>
  </conditionalFormatting>
  <conditionalFormatting sqref="XEE236:XEE238 XDL236:XDL238 XCT236:XCT238">
    <cfRule type="expression" dxfId="3494" priority="4103">
      <formula>XCP236="No_existen"</formula>
    </cfRule>
  </conditionalFormatting>
  <conditionalFormatting sqref="XEG236 XDO236">
    <cfRule type="cellIs" dxfId="3493" priority="4100" operator="equal">
      <formula>"LEVE"</formula>
    </cfRule>
    <cfRule type="cellIs" dxfId="3492" priority="4101" operator="equal">
      <formula>"MODERADO"</formula>
    </cfRule>
    <cfRule type="cellIs" dxfId="3491" priority="4102" operator="equal">
      <formula>"GRAVE"</formula>
    </cfRule>
  </conditionalFormatting>
  <conditionalFormatting sqref="XDK236:XDK238 XCR236:XCR238">
    <cfRule type="cellIs" dxfId="3490" priority="4097" operator="lessThanOrEqual">
      <formula>3</formula>
    </cfRule>
    <cfRule type="cellIs" dxfId="3489" priority="4098" stopIfTrue="1" operator="between">
      <formula>4</formula>
      <formula>9</formula>
    </cfRule>
    <cfRule type="cellIs" dxfId="3488" priority="4099" operator="greaterThanOrEqual">
      <formula>10</formula>
    </cfRule>
  </conditionalFormatting>
  <conditionalFormatting sqref="XDM236">
    <cfRule type="expression" dxfId="3487" priority="4096">
      <formula>$S$32="No_existen"</formula>
    </cfRule>
  </conditionalFormatting>
  <conditionalFormatting sqref="XDM237">
    <cfRule type="expression" dxfId="3486" priority="4095">
      <formula>$S$33="No_existen"</formula>
    </cfRule>
  </conditionalFormatting>
  <conditionalFormatting sqref="XDM238">
    <cfRule type="expression" dxfId="3485" priority="4094">
      <formula>$S$34="No_existen"</formula>
    </cfRule>
  </conditionalFormatting>
  <conditionalFormatting sqref="XDP236">
    <cfRule type="cellIs" dxfId="3484" priority="4091" operator="equal">
      <formula>"LEVE"</formula>
    </cfRule>
    <cfRule type="cellIs" dxfId="3483" priority="4092" operator="equal">
      <formula>"MODERADO"</formula>
    </cfRule>
    <cfRule type="cellIs" dxfId="3482" priority="4093" operator="equal">
      <formula>"GRAVE"</formula>
    </cfRule>
  </conditionalFormatting>
  <conditionalFormatting sqref="XCQ236:XCQ238">
    <cfRule type="containsText" dxfId="3481" priority="4088" operator="containsText" text="MEDIO">
      <formula>NOT(ISERROR(SEARCH("MEDIO",XCQ236)))</formula>
    </cfRule>
    <cfRule type="containsText" dxfId="3480" priority="4089" operator="containsText" text="ALTO">
      <formula>NOT(ISERROR(SEARCH("ALTO",XCQ236)))</formula>
    </cfRule>
    <cfRule type="containsText" dxfId="3479" priority="4090" operator="containsText" text="BAJO">
      <formula>NOT(ISERROR(SEARCH("BAJO",XCQ236)))</formula>
    </cfRule>
  </conditionalFormatting>
  <conditionalFormatting sqref="XCQ236:XCQ238">
    <cfRule type="containsText" dxfId="3478" priority="4086" operator="containsText" text="MEDIO BAJO">
      <formula>NOT(ISERROR(SEARCH("MEDIO BAJO",XCQ236)))</formula>
    </cfRule>
    <cfRule type="containsText" dxfId="3477" priority="4087" operator="containsText" text="MEDIO ALTO">
      <formula>NOT(ISERROR(SEARCH("MEDIO ALTO",XCQ236)))</formula>
    </cfRule>
  </conditionalFormatting>
  <conditionalFormatting sqref="XCS236:XCS238">
    <cfRule type="cellIs" dxfId="3476" priority="4085" operator="between">
      <formula>2</formula>
      <formula>3</formula>
    </cfRule>
  </conditionalFormatting>
  <conditionalFormatting sqref="XCV236:XCV238">
    <cfRule type="expression" dxfId="3475" priority="4081">
      <formula>XCU236="Semiautomatico"</formula>
    </cfRule>
    <cfRule type="expression" dxfId="3474" priority="4082">
      <formula>XCU236="Manual"</formula>
    </cfRule>
    <cfRule type="expression" dxfId="3473" priority="4084">
      <formula>XCM236="No_existen"</formula>
    </cfRule>
  </conditionalFormatting>
  <conditionalFormatting sqref="XCV236:XCV238">
    <cfRule type="expression" dxfId="3472" priority="4083">
      <formula>XCM236="No_existen"</formula>
    </cfRule>
  </conditionalFormatting>
  <conditionalFormatting sqref="XEX239:XEX241 XED239:XED241 XDJ239:XDJ241 XCP239:XCP241 XBV239:XBV241">
    <cfRule type="containsText" dxfId="3471" priority="4078" operator="containsText" text="MEDIA">
      <formula>NOT(ISERROR(SEARCH("MEDIA",XBV239)))</formula>
    </cfRule>
    <cfRule type="containsText" dxfId="3470" priority="4079" operator="containsText" text="ALTA">
      <formula>NOT(ISERROR(SEARCH("ALTA",XBV239)))</formula>
    </cfRule>
    <cfRule type="containsText" dxfId="3469" priority="4080" operator="containsText" text="BAJA">
      <formula>NOT(ISERROR(SEARCH("BAJA",XBV239)))</formula>
    </cfRule>
  </conditionalFormatting>
  <conditionalFormatting sqref="XEX239:XEX241 XED239:XED241 XDJ239:XDJ241 XCP239:XCP241 XBV239:XBV241">
    <cfRule type="containsText" dxfId="3468" priority="4076" operator="containsText" text="MEDIO BAJA">
      <formula>NOT(ISERROR(SEARCH("MEDIO BAJA",XBV239)))</formula>
    </cfRule>
    <cfRule type="containsText" dxfId="3467" priority="4077" operator="containsText" text="MEDIO ALTA">
      <formula>NOT(ISERROR(SEARCH("MEDIO ALTA",XBV239)))</formula>
    </cfRule>
  </conditionalFormatting>
  <conditionalFormatting sqref="XEQ240:XES241 XEQ239:XER239 XDW240:XDY241 XDW239:XDX239 XDC240:XDE241 XDC239:XDD239 XCI240:XCK241 XCI239:XCJ239 XBO240:XBQ241 XBO239:XBP239">
    <cfRule type="expression" dxfId="3466" priority="4075">
      <formula>$G239="N/A"</formula>
    </cfRule>
  </conditionalFormatting>
  <conditionalFormatting sqref="XEE239:XEE241 XDL239:XDL241 XCT239:XCT241">
    <cfRule type="expression" dxfId="3465" priority="4074">
      <formula>XCB239="No_existen"</formula>
    </cfRule>
  </conditionalFormatting>
  <conditionalFormatting sqref="XDK239:XDK241 XCR239:XCR241 XBZ239:XBZ241">
    <cfRule type="expression" dxfId="3464" priority="4073">
      <formula>XBV239="No_existen"</formula>
    </cfRule>
  </conditionalFormatting>
  <conditionalFormatting sqref="XDM239 XCU239">
    <cfRule type="cellIs" dxfId="3463" priority="4070" operator="equal">
      <formula>"LEVE"</formula>
    </cfRule>
    <cfRule type="cellIs" dxfId="3462" priority="4071" operator="equal">
      <formula>"MODERADO"</formula>
    </cfRule>
    <cfRule type="cellIs" dxfId="3461" priority="4072" operator="equal">
      <formula>"GRAVE"</formula>
    </cfRule>
  </conditionalFormatting>
  <conditionalFormatting sqref="XCQ239:XCQ241 XBX239:XBX241">
    <cfRule type="cellIs" dxfId="3460" priority="4067" operator="lessThanOrEqual">
      <formula>3</formula>
    </cfRule>
    <cfRule type="cellIs" dxfId="3459" priority="4068" stopIfTrue="1" operator="between">
      <formula>4</formula>
      <formula>9</formula>
    </cfRule>
    <cfRule type="cellIs" dxfId="3458" priority="4069" operator="greaterThanOrEqual">
      <formula>10</formula>
    </cfRule>
  </conditionalFormatting>
  <conditionalFormatting sqref="XCS239">
    <cfRule type="expression" dxfId="3457" priority="4066">
      <formula>$S$32="No_existen"</formula>
    </cfRule>
  </conditionalFormatting>
  <conditionalFormatting sqref="XCS240">
    <cfRule type="expression" dxfId="3456" priority="4065">
      <formula>$S$33="No_existen"</formula>
    </cfRule>
  </conditionalFormatting>
  <conditionalFormatting sqref="XCS241">
    <cfRule type="expression" dxfId="3455" priority="4064">
      <formula>$S$34="No_existen"</formula>
    </cfRule>
  </conditionalFormatting>
  <conditionalFormatting sqref="XCV239">
    <cfRule type="cellIs" dxfId="3454" priority="4061" operator="equal">
      <formula>"LEVE"</formula>
    </cfRule>
    <cfRule type="cellIs" dxfId="3453" priority="4062" operator="equal">
      <formula>"MODERADO"</formula>
    </cfRule>
    <cfRule type="cellIs" dxfId="3452" priority="4063" operator="equal">
      <formula>"GRAVE"</formula>
    </cfRule>
  </conditionalFormatting>
  <conditionalFormatting sqref="XBW239:XBW241">
    <cfRule type="containsText" dxfId="3451" priority="4058" operator="containsText" text="MEDIO">
      <formula>NOT(ISERROR(SEARCH("MEDIO",XBW239)))</formula>
    </cfRule>
    <cfRule type="containsText" dxfId="3450" priority="4059" operator="containsText" text="ALTO">
      <formula>NOT(ISERROR(SEARCH("ALTO",XBW239)))</formula>
    </cfRule>
    <cfRule type="containsText" dxfId="3449" priority="4060" operator="containsText" text="BAJO">
      <formula>NOT(ISERROR(SEARCH("BAJO",XBW239)))</formula>
    </cfRule>
  </conditionalFormatting>
  <conditionalFormatting sqref="XBW239:XBW241">
    <cfRule type="containsText" dxfId="3448" priority="4056" operator="containsText" text="MEDIO BAJO">
      <formula>NOT(ISERROR(SEARCH("MEDIO BAJO",XBW239)))</formula>
    </cfRule>
    <cfRule type="containsText" dxfId="3447" priority="4057" operator="containsText" text="MEDIO ALTO">
      <formula>NOT(ISERROR(SEARCH("MEDIO ALTO",XBW239)))</formula>
    </cfRule>
  </conditionalFormatting>
  <conditionalFormatting sqref="XBY239:XBY241">
    <cfRule type="cellIs" dxfId="3446" priority="4055" operator="between">
      <formula>2</formula>
      <formula>3</formula>
    </cfRule>
  </conditionalFormatting>
  <conditionalFormatting sqref="XCB239:XCB241">
    <cfRule type="expression" dxfId="3445" priority="4051">
      <formula>XCA239="Semiautomatico"</formula>
    </cfRule>
    <cfRule type="expression" dxfId="3444" priority="4052">
      <formula>XCA239="Manual"</formula>
    </cfRule>
    <cfRule type="expression" dxfId="3443" priority="4054">
      <formula>XBS239="No_existen"</formula>
    </cfRule>
  </conditionalFormatting>
  <conditionalFormatting sqref="XCB239:XCB241">
    <cfRule type="expression" dxfId="3442" priority="4053">
      <formula>XBS239="No_existen"</formula>
    </cfRule>
  </conditionalFormatting>
  <conditionalFormatting sqref="XBB242:XBB430 XBV242:XBV430 XCP242:XCP430 XDJ242:XDJ430 XED242:XED430 XEX242:XEX430">
    <cfRule type="containsText" dxfId="3441" priority="4048" operator="containsText" text="MEDIA">
      <formula>NOT(ISERROR(SEARCH("MEDIA",XBB242)))</formula>
    </cfRule>
    <cfRule type="containsText" dxfId="3440" priority="4049" operator="containsText" text="ALTA">
      <formula>NOT(ISERROR(SEARCH("ALTA",XBB242)))</formula>
    </cfRule>
    <cfRule type="containsText" dxfId="3439" priority="4050" operator="containsText" text="BAJA">
      <formula>NOT(ISERROR(SEARCH("BAJA",XBB242)))</formula>
    </cfRule>
  </conditionalFormatting>
  <conditionalFormatting sqref="XBB242:XBB430 XBV242:XBV430 XCP242:XCP430 XDJ242:XDJ430 XED242:XED430 XEX242:XEX430">
    <cfRule type="containsText" dxfId="3438" priority="4046" operator="containsText" text="MEDIO BAJA">
      <formula>NOT(ISERROR(SEARCH("MEDIO BAJA",XBB242)))</formula>
    </cfRule>
    <cfRule type="containsText" dxfId="3437" priority="4047" operator="containsText" text="MEDIO ALTA">
      <formula>NOT(ISERROR(SEARCH("MEDIO ALTA",XBB242)))</formula>
    </cfRule>
  </conditionalFormatting>
  <conditionalFormatting sqref="XEQ242:XER242 XDW242:XDX242 XDC242:XDD242 XCI242:XCJ242 XBO242:XBP242 XAU242:XAV242 XAU243:XAW430 XBO243:XBQ430 XCI243:XCK430 XDC243:XDE430 XDW243:XDY430 XEQ243:XES430">
    <cfRule type="expression" dxfId="3436" priority="4045">
      <formula>$G242="N/A"</formula>
    </cfRule>
  </conditionalFormatting>
  <conditionalFormatting sqref="XBZ242:XBZ430 XCR242:XCR430 XDK242:XDK430">
    <cfRule type="expression" dxfId="3435" priority="4044">
      <formula>XBH242="No_existen"</formula>
    </cfRule>
  </conditionalFormatting>
  <conditionalFormatting sqref="XBF242:XBF430 XBX242:XBX430 XCQ242:XCQ430">
    <cfRule type="expression" dxfId="3434" priority="4043">
      <formula>XBB242="No_existen"</formula>
    </cfRule>
  </conditionalFormatting>
  <conditionalFormatting sqref="XCS242 XCA242">
    <cfRule type="cellIs" dxfId="3433" priority="4040" operator="equal">
      <formula>"LEVE"</formula>
    </cfRule>
    <cfRule type="cellIs" dxfId="3432" priority="4041" operator="equal">
      <formula>"MODERADO"</formula>
    </cfRule>
    <cfRule type="cellIs" dxfId="3431" priority="4042" operator="equal">
      <formula>"GRAVE"</formula>
    </cfRule>
  </conditionalFormatting>
  <conditionalFormatting sqref="XBD242:XBD430 XBW242:XBW430">
    <cfRule type="cellIs" dxfId="3430" priority="4037" operator="lessThanOrEqual">
      <formula>3</formula>
    </cfRule>
    <cfRule type="cellIs" dxfId="3429" priority="4038" stopIfTrue="1" operator="between">
      <formula>4</formula>
      <formula>9</formula>
    </cfRule>
    <cfRule type="cellIs" dxfId="3428" priority="4039" operator="greaterThanOrEqual">
      <formula>10</formula>
    </cfRule>
  </conditionalFormatting>
  <conditionalFormatting sqref="XBY242">
    <cfRule type="expression" dxfId="3427" priority="4036">
      <formula>$S$32="No_existen"</formula>
    </cfRule>
  </conditionalFormatting>
  <conditionalFormatting sqref="XBY243">
    <cfRule type="expression" dxfId="3426" priority="4035">
      <formula>$S$33="No_existen"</formula>
    </cfRule>
  </conditionalFormatting>
  <conditionalFormatting sqref="XBY244:XBY430">
    <cfRule type="expression" dxfId="3425" priority="4034">
      <formula>$S$34="No_existen"</formula>
    </cfRule>
  </conditionalFormatting>
  <conditionalFormatting sqref="XCB242">
    <cfRule type="cellIs" dxfId="3424" priority="4031" operator="equal">
      <formula>"LEVE"</formula>
    </cfRule>
    <cfRule type="cellIs" dxfId="3423" priority="4032" operator="equal">
      <formula>"MODERADO"</formula>
    </cfRule>
    <cfRule type="cellIs" dxfId="3422" priority="4033" operator="equal">
      <formula>"GRAVE"</formula>
    </cfRule>
  </conditionalFormatting>
  <conditionalFormatting sqref="XBC242:XBC430">
    <cfRule type="containsText" dxfId="3421" priority="4028" operator="containsText" text="MEDIO">
      <formula>NOT(ISERROR(SEARCH("MEDIO",XBC242)))</formula>
    </cfRule>
    <cfRule type="containsText" dxfId="3420" priority="4029" operator="containsText" text="ALTO">
      <formula>NOT(ISERROR(SEARCH("ALTO",XBC242)))</formula>
    </cfRule>
    <cfRule type="containsText" dxfId="3419" priority="4030" operator="containsText" text="BAJO">
      <formula>NOT(ISERROR(SEARCH("BAJO",XBC242)))</formula>
    </cfRule>
  </conditionalFormatting>
  <conditionalFormatting sqref="XBC242:XBC430">
    <cfRule type="containsText" dxfId="3418" priority="4026" operator="containsText" text="MEDIO BAJO">
      <formula>NOT(ISERROR(SEARCH("MEDIO BAJO",XBC242)))</formula>
    </cfRule>
    <cfRule type="containsText" dxfId="3417" priority="4027" operator="containsText" text="MEDIO ALTO">
      <formula>NOT(ISERROR(SEARCH("MEDIO ALTO",XBC242)))</formula>
    </cfRule>
  </conditionalFormatting>
  <conditionalFormatting sqref="XBE242:XBE430">
    <cfRule type="cellIs" dxfId="3416" priority="4025" operator="between">
      <formula>2</formula>
      <formula>3</formula>
    </cfRule>
  </conditionalFormatting>
  <conditionalFormatting sqref="XBH242:XBH430">
    <cfRule type="expression" dxfId="3415" priority="4021">
      <formula>XBG242="Semiautomatico"</formula>
    </cfRule>
    <cfRule type="expression" dxfId="3414" priority="4022">
      <formula>XBG242="Manual"</formula>
    </cfRule>
    <cfRule type="expression" dxfId="3413" priority="4024">
      <formula>XAY242="No_existen"</formula>
    </cfRule>
  </conditionalFormatting>
  <conditionalFormatting sqref="XBH242:XBH430">
    <cfRule type="expression" dxfId="3412" priority="4023">
      <formula>XAY242="No_existen"</formula>
    </cfRule>
  </conditionalFormatting>
  <conditionalFormatting sqref="O233 O236 O239 O230 O242 O245 O248 O251 O254 O257 O260 O263 O266 N227:N268 O227">
    <cfRule type="containsText" dxfId="3411" priority="4010" operator="containsText" text="MEDIA">
      <formula>NOT(ISERROR(SEARCH("MEDIA",N227)))</formula>
    </cfRule>
    <cfRule type="containsText" dxfId="3410" priority="4011" operator="containsText" text="ALTA">
      <formula>NOT(ISERROR(SEARCH("ALTA",N227)))</formula>
    </cfRule>
    <cfRule type="containsText" dxfId="3409" priority="4012" operator="containsText" text="BAJA">
      <formula>NOT(ISERROR(SEARCH("BAJA",N227)))</formula>
    </cfRule>
  </conditionalFormatting>
  <conditionalFormatting sqref="Q230 Q233 Q236 Q239 Q242 Q245 Q248 Q251 Q254 Q257 Q260 Q263 Q266 P227:P268 Q227">
    <cfRule type="containsText" dxfId="3408" priority="4007" operator="containsText" text="MEDIO">
      <formula>NOT(ISERROR(SEARCH("MEDIO",P227)))</formula>
    </cfRule>
    <cfRule type="containsText" dxfId="3407" priority="4008" operator="containsText" text="ALTO">
      <formula>NOT(ISERROR(SEARCH("ALTO",P227)))</formula>
    </cfRule>
    <cfRule type="containsText" dxfId="3406" priority="4009" operator="containsText" text="BAJO">
      <formula>NOT(ISERROR(SEARCH("BAJO",P227)))</formula>
    </cfRule>
  </conditionalFormatting>
  <conditionalFormatting sqref="S227:S268">
    <cfRule type="cellIs" dxfId="3405" priority="4006" operator="between">
      <formula>2</formula>
      <formula>3</formula>
    </cfRule>
  </conditionalFormatting>
  <conditionalFormatting sqref="R227:R268">
    <cfRule type="cellIs" dxfId="3404" priority="4003" operator="lessThanOrEqual">
      <formula>3</formula>
    </cfRule>
    <cfRule type="cellIs" dxfId="3403" priority="4004" stopIfTrue="1" operator="between">
      <formula>4</formula>
      <formula>9</formula>
    </cfRule>
    <cfRule type="cellIs" dxfId="3402" priority="4005" operator="greaterThanOrEqual">
      <formula>10</formula>
    </cfRule>
  </conditionalFormatting>
  <conditionalFormatting sqref="N227:N268">
    <cfRule type="containsText" dxfId="3401" priority="3995" operator="containsText" text="MEDIO BAJA">
      <formula>NOT(ISERROR(SEARCH("MEDIO BAJA",N227)))</formula>
    </cfRule>
    <cfRule type="containsText" dxfId="3400" priority="3996" operator="containsText" text="MEDIO ALTA">
      <formula>NOT(ISERROR(SEARCH("MEDIO ALTA",N227)))</formula>
    </cfRule>
  </conditionalFormatting>
  <conditionalFormatting sqref="P227:P268">
    <cfRule type="containsText" dxfId="3399" priority="3993" operator="containsText" text="MEDIO BAJO">
      <formula>NOT(ISERROR(SEARCH("MEDIO BAJO",P227)))</formula>
    </cfRule>
    <cfRule type="containsText" dxfId="3398" priority="3994" operator="containsText" text="MEDIO ALTO">
      <formula>NOT(ISERROR(SEARCH("MEDIO ALTO",P227)))</formula>
    </cfRule>
  </conditionalFormatting>
  <conditionalFormatting sqref="AL227:AL268">
    <cfRule type="expression" dxfId="3397" priority="3992">
      <formula>S227="No_existen"</formula>
    </cfRule>
  </conditionalFormatting>
  <conditionalFormatting sqref="AP227:AP268">
    <cfRule type="expression" dxfId="3396" priority="3991">
      <formula>S227="No_existen"</formula>
    </cfRule>
  </conditionalFormatting>
  <conditionalFormatting sqref="BA227:BA268 BA615:BA616">
    <cfRule type="expression" dxfId="3395" priority="3989">
      <formula>AW227&lt;&gt;"COMPARTIR"</formula>
    </cfRule>
    <cfRule type="expression" dxfId="3394" priority="3990">
      <formula>AW227="ASUMIR"</formula>
    </cfRule>
  </conditionalFormatting>
  <conditionalFormatting sqref="AX227:AX247 AX251:AX262 AX264:AX268">
    <cfRule type="expression" dxfId="3393" priority="3988">
      <formula>AW227="ASUMIR"</formula>
    </cfRule>
  </conditionalFormatting>
  <conditionalFormatting sqref="AY227:AZ247 AY251:AZ262 AZ248:AZ250 AY264:AZ268 AZ263 AZ615:AZ616">
    <cfRule type="expression" dxfId="3392" priority="3987">
      <formula>AW227="ASUMIR"</formula>
    </cfRule>
  </conditionalFormatting>
  <conditionalFormatting sqref="AK227:AK268">
    <cfRule type="expression" dxfId="3391" priority="4014">
      <formula>S227="No_existen"</formula>
    </cfRule>
  </conditionalFormatting>
  <conditionalFormatting sqref="AF227:AF268">
    <cfRule type="expression" dxfId="3390" priority="4017">
      <formula>S227="No_existen"</formula>
    </cfRule>
  </conditionalFormatting>
  <conditionalFormatting sqref="AB227:AB268">
    <cfRule type="expression" dxfId="3389" priority="3934">
      <formula>AA227="Semiautomatico"</formula>
    </cfRule>
    <cfRule type="expression" dxfId="3388" priority="3937">
      <formula>AA227="Manual"</formula>
    </cfRule>
    <cfRule type="expression" dxfId="3387" priority="3983">
      <formula>S227="No_existen"</formula>
    </cfRule>
  </conditionalFormatting>
  <conditionalFormatting sqref="AA228">
    <cfRule type="expression" dxfId="3386" priority="3982">
      <formula>$S$12="No_existen"</formula>
    </cfRule>
  </conditionalFormatting>
  <conditionalFormatting sqref="AB228:AB268">
    <cfRule type="expression" dxfId="3385" priority="3981">
      <formula>S228="No_existen"</formula>
    </cfRule>
  </conditionalFormatting>
  <conditionalFormatting sqref="AA227">
    <cfRule type="expression" dxfId="3384" priority="3979">
      <formula>S227="No_Existen"</formula>
    </cfRule>
  </conditionalFormatting>
  <conditionalFormatting sqref="AA229">
    <cfRule type="expression" dxfId="3383" priority="3978">
      <formula>S229="No_existen"</formula>
    </cfRule>
  </conditionalFormatting>
  <conditionalFormatting sqref="AA230">
    <cfRule type="expression" dxfId="3382" priority="3977">
      <formula>$S$14="No_existen"</formula>
    </cfRule>
  </conditionalFormatting>
  <conditionalFormatting sqref="AA231">
    <cfRule type="expression" dxfId="3381" priority="3976">
      <formula>$S$15="No_existen"</formula>
    </cfRule>
  </conditionalFormatting>
  <conditionalFormatting sqref="AA232">
    <cfRule type="expression" dxfId="3380" priority="3975">
      <formula>$S$16="No_existen"</formula>
    </cfRule>
  </conditionalFormatting>
  <conditionalFormatting sqref="AA233">
    <cfRule type="expression" dxfId="3379" priority="3974">
      <formula>$S$17="No_existen"</formula>
    </cfRule>
  </conditionalFormatting>
  <conditionalFormatting sqref="AA234">
    <cfRule type="expression" dxfId="3378" priority="3973">
      <formula>$S$18="No_existen"</formula>
    </cfRule>
  </conditionalFormatting>
  <conditionalFormatting sqref="AA235">
    <cfRule type="expression" dxfId="3377" priority="3972">
      <formula>$S$19="No_existen"</formula>
    </cfRule>
  </conditionalFormatting>
  <conditionalFormatting sqref="AA236">
    <cfRule type="expression" dxfId="3376" priority="3971">
      <formula>$S$20="No_existen"</formula>
    </cfRule>
  </conditionalFormatting>
  <conditionalFormatting sqref="AA237">
    <cfRule type="expression" dxfId="3375" priority="3970">
      <formula>$S$21="No_existen"</formula>
    </cfRule>
  </conditionalFormatting>
  <conditionalFormatting sqref="AA238">
    <cfRule type="expression" dxfId="3374" priority="3969">
      <formula>$S$22="No_existen"</formula>
    </cfRule>
  </conditionalFormatting>
  <conditionalFormatting sqref="AA239">
    <cfRule type="expression" dxfId="3373" priority="3968">
      <formula>$S$23="No_existen"</formula>
    </cfRule>
  </conditionalFormatting>
  <conditionalFormatting sqref="AA240">
    <cfRule type="expression" dxfId="3372" priority="3967">
      <formula>$S$24="No_existen"</formula>
    </cfRule>
  </conditionalFormatting>
  <conditionalFormatting sqref="AA241">
    <cfRule type="expression" dxfId="3371" priority="3966">
      <formula>$S$25="No_existen"</formula>
    </cfRule>
  </conditionalFormatting>
  <conditionalFormatting sqref="AA242">
    <cfRule type="expression" dxfId="3370" priority="3965">
      <formula>$S$26="No_existen"</formula>
    </cfRule>
  </conditionalFormatting>
  <conditionalFormatting sqref="AA243">
    <cfRule type="expression" dxfId="3369" priority="3964">
      <formula>$S$27="No_existen"</formula>
    </cfRule>
  </conditionalFormatting>
  <conditionalFormatting sqref="AA244">
    <cfRule type="expression" dxfId="3368" priority="3963">
      <formula>$S$28="No_existen"</formula>
    </cfRule>
  </conditionalFormatting>
  <conditionalFormatting sqref="AA245">
    <cfRule type="expression" dxfId="3367" priority="3962">
      <formula>$S$29="No_existen"</formula>
    </cfRule>
  </conditionalFormatting>
  <conditionalFormatting sqref="AA246">
    <cfRule type="expression" dxfId="3366" priority="3961">
      <formula>$S$30="No_existen"</formula>
    </cfRule>
  </conditionalFormatting>
  <conditionalFormatting sqref="AA247">
    <cfRule type="expression" dxfId="3365" priority="3960">
      <formula>$S$31="No_existen"</formula>
    </cfRule>
  </conditionalFormatting>
  <conditionalFormatting sqref="AA248">
    <cfRule type="expression" dxfId="3364" priority="3959">
      <formula>$S$32="No_existen"</formula>
    </cfRule>
  </conditionalFormatting>
  <conditionalFormatting sqref="AA249">
    <cfRule type="expression" dxfId="3363" priority="3958">
      <formula>$S$33="No_existen"</formula>
    </cfRule>
  </conditionalFormatting>
  <conditionalFormatting sqref="AA250">
    <cfRule type="expression" dxfId="3362" priority="3957">
      <formula>$S$34="No_existen"</formula>
    </cfRule>
  </conditionalFormatting>
  <conditionalFormatting sqref="AA251">
    <cfRule type="expression" dxfId="3361" priority="3956">
      <formula>$S$35="No_existen"</formula>
    </cfRule>
  </conditionalFormatting>
  <conditionalFormatting sqref="AA252">
    <cfRule type="expression" dxfId="3360" priority="3955">
      <formula>$S$36="No_existen"</formula>
    </cfRule>
  </conditionalFormatting>
  <conditionalFormatting sqref="AA253">
    <cfRule type="expression" dxfId="3359" priority="3954">
      <formula>$S$37="No_existen"</formula>
    </cfRule>
  </conditionalFormatting>
  <conditionalFormatting sqref="AA254">
    <cfRule type="expression" dxfId="3358" priority="3953">
      <formula>$S$38="No_existen"</formula>
    </cfRule>
  </conditionalFormatting>
  <conditionalFormatting sqref="AA255">
    <cfRule type="expression" dxfId="3357" priority="3952">
      <formula>$S$39="No_existen"</formula>
    </cfRule>
  </conditionalFormatting>
  <conditionalFormatting sqref="AA256">
    <cfRule type="expression" dxfId="3356" priority="3951">
      <formula>$S$40="No_existen"</formula>
    </cfRule>
  </conditionalFormatting>
  <conditionalFormatting sqref="AA257">
    <cfRule type="expression" dxfId="3355" priority="3950">
      <formula>$S$41="No_existen"</formula>
    </cfRule>
  </conditionalFormatting>
  <conditionalFormatting sqref="AA258">
    <cfRule type="expression" dxfId="3354" priority="3949">
      <formula>$S$42="No_existen"</formula>
    </cfRule>
  </conditionalFormatting>
  <conditionalFormatting sqref="AA259">
    <cfRule type="expression" dxfId="3353" priority="3948">
      <formula>$S$43="No_existen"</formula>
    </cfRule>
  </conditionalFormatting>
  <conditionalFormatting sqref="AA260">
    <cfRule type="expression" dxfId="3352" priority="3947">
      <formula>$S$44="No_existen"</formula>
    </cfRule>
  </conditionalFormatting>
  <conditionalFormatting sqref="AA261">
    <cfRule type="expression" dxfId="3351" priority="3946">
      <formula>$S$45="No_existen"</formula>
    </cfRule>
  </conditionalFormatting>
  <conditionalFormatting sqref="AA262">
    <cfRule type="expression" dxfId="3350" priority="3945">
      <formula>$S$46="No_existen"</formula>
    </cfRule>
  </conditionalFormatting>
  <conditionalFormatting sqref="AA263">
    <cfRule type="expression" dxfId="3349" priority="3944">
      <formula>$S$47="No_existen"</formula>
    </cfRule>
  </conditionalFormatting>
  <conditionalFormatting sqref="AA264">
    <cfRule type="expression" dxfId="3348" priority="3943">
      <formula>$S$48="No_existen"</formula>
    </cfRule>
  </conditionalFormatting>
  <conditionalFormatting sqref="AA265">
    <cfRule type="expression" dxfId="3347" priority="3942">
      <formula>$S$49="No_existen"</formula>
    </cfRule>
  </conditionalFormatting>
  <conditionalFormatting sqref="AG268">
    <cfRule type="expression" dxfId="3346" priority="3941">
      <formula>S268="No_existen"</formula>
    </cfRule>
  </conditionalFormatting>
  <conditionalFormatting sqref="AA266">
    <cfRule type="expression" dxfId="3345" priority="3940">
      <formula>$S$50="No_existen"</formula>
    </cfRule>
  </conditionalFormatting>
  <conditionalFormatting sqref="AA267">
    <cfRule type="expression" dxfId="3344" priority="3939">
      <formula>$S$51="No_existen"</formula>
    </cfRule>
  </conditionalFormatting>
  <conditionalFormatting sqref="AA268">
    <cfRule type="expression" dxfId="3343" priority="3938">
      <formula>$S$52="No_existen"</formula>
    </cfRule>
  </conditionalFormatting>
  <conditionalFormatting sqref="AB239:AB241">
    <cfRule type="expression" dxfId="3342" priority="3935">
      <formula>AA239="Manual"</formula>
    </cfRule>
  </conditionalFormatting>
  <conditionalFormatting sqref="AG268">
    <cfRule type="expression" dxfId="3341" priority="3936">
      <formula>AF268="No asignado"</formula>
    </cfRule>
  </conditionalFormatting>
  <conditionalFormatting sqref="AW227:AY247 AW251:AY262 AW248:AW250 AW264:AY268 AW263 AW615:AW616">
    <cfRule type="expression" dxfId="3340" priority="3933">
      <formula>$S227="No_existen"</formula>
    </cfRule>
  </conditionalFormatting>
  <conditionalFormatting sqref="G227:H268 G615:H616">
    <cfRule type="expression" dxfId="3339" priority="3932">
      <formula>$G227="N/A"</formula>
    </cfRule>
  </conditionalFormatting>
  <conditionalFormatting sqref="W227">
    <cfRule type="expression" dxfId="3338" priority="3931">
      <formula>S227="No_existen"</formula>
    </cfRule>
  </conditionalFormatting>
  <conditionalFormatting sqref="W229">
    <cfRule type="expression" dxfId="3337" priority="3930">
      <formula>S229="No_existen"</formula>
    </cfRule>
  </conditionalFormatting>
  <conditionalFormatting sqref="W232">
    <cfRule type="expression" dxfId="3336" priority="3929">
      <formula>S232="No_existen"</formula>
    </cfRule>
  </conditionalFormatting>
  <conditionalFormatting sqref="W234">
    <cfRule type="expression" dxfId="3335" priority="3928">
      <formula>S234="No_existen"</formula>
    </cfRule>
  </conditionalFormatting>
  <conditionalFormatting sqref="W235">
    <cfRule type="expression" dxfId="3334" priority="3927">
      <formula>S235="No_existen"</formula>
    </cfRule>
  </conditionalFormatting>
  <conditionalFormatting sqref="W253">
    <cfRule type="expression" dxfId="3333" priority="3925">
      <formula>S253="No_existen"</formula>
    </cfRule>
  </conditionalFormatting>
  <conditionalFormatting sqref="W247">
    <cfRule type="expression" dxfId="3332" priority="3926">
      <formula>S247="No_existen"</formula>
    </cfRule>
  </conditionalFormatting>
  <conditionalFormatting sqref="W255:W256">
    <cfRule type="expression" dxfId="3331" priority="3924">
      <formula>S255="No_existen"</formula>
    </cfRule>
  </conditionalFormatting>
  <conditionalFormatting sqref="W258:W259">
    <cfRule type="expression" dxfId="3330" priority="3923">
      <formula>S258="No_existen"</formula>
    </cfRule>
  </conditionalFormatting>
  <conditionalFormatting sqref="W261:W262">
    <cfRule type="expression" dxfId="3329" priority="3922">
      <formula>S261="No_existen"</formula>
    </cfRule>
  </conditionalFormatting>
  <conditionalFormatting sqref="W264:W265">
    <cfRule type="expression" dxfId="3328" priority="3921">
      <formula>S264="No_existen"</formula>
    </cfRule>
  </conditionalFormatting>
  <conditionalFormatting sqref="W268">
    <cfRule type="expression" dxfId="3327" priority="3920">
      <formula>S268="No_existen"</formula>
    </cfRule>
  </conditionalFormatting>
  <conditionalFormatting sqref="W228">
    <cfRule type="expression" dxfId="3326" priority="3919">
      <formula>S228="No_existen"</formula>
    </cfRule>
  </conditionalFormatting>
  <conditionalFormatting sqref="W230">
    <cfRule type="expression" dxfId="3325" priority="3918">
      <formula>S230="No_existen"</formula>
    </cfRule>
  </conditionalFormatting>
  <conditionalFormatting sqref="W231">
    <cfRule type="expression" dxfId="3324" priority="3917">
      <formula>S231="No_existen"</formula>
    </cfRule>
  </conditionalFormatting>
  <conditionalFormatting sqref="W233">
    <cfRule type="expression" dxfId="3323" priority="3916">
      <formula>S233="No_existen"</formula>
    </cfRule>
  </conditionalFormatting>
  <conditionalFormatting sqref="W236">
    <cfRule type="expression" dxfId="3322" priority="3915">
      <formula>S236="No_existen"</formula>
    </cfRule>
  </conditionalFormatting>
  <conditionalFormatting sqref="W237">
    <cfRule type="expression" dxfId="3321" priority="3914">
      <formula>S237="No_existen"</formula>
    </cfRule>
  </conditionalFormatting>
  <conditionalFormatting sqref="W238">
    <cfRule type="expression" dxfId="3320" priority="3913">
      <formula>S238="No_existen"</formula>
    </cfRule>
  </conditionalFormatting>
  <conditionalFormatting sqref="W239:W241">
    <cfRule type="expression" dxfId="3319" priority="3912">
      <formula>S239="No_existen"</formula>
    </cfRule>
  </conditionalFormatting>
  <conditionalFormatting sqref="W242:W244">
    <cfRule type="expression" dxfId="3318" priority="3911">
      <formula>S242="No_existen"</formula>
    </cfRule>
  </conditionalFormatting>
  <conditionalFormatting sqref="W245:W246">
    <cfRule type="expression" dxfId="3317" priority="3910">
      <formula>S245="No_existen"</formula>
    </cfRule>
  </conditionalFormatting>
  <conditionalFormatting sqref="W248:W250">
    <cfRule type="expression" dxfId="3316" priority="3909">
      <formula>S248="No_existen"</formula>
    </cfRule>
  </conditionalFormatting>
  <conditionalFormatting sqref="W251:W252">
    <cfRule type="expression" dxfId="3315" priority="3908">
      <formula>S251="No_existen"</formula>
    </cfRule>
  </conditionalFormatting>
  <conditionalFormatting sqref="W254">
    <cfRule type="expression" dxfId="3314" priority="3907">
      <formula>S254="No_existen"</formula>
    </cfRule>
  </conditionalFormatting>
  <conditionalFormatting sqref="W257">
    <cfRule type="expression" dxfId="3313" priority="3906">
      <formula>S257="No_existen"</formula>
    </cfRule>
  </conditionalFormatting>
  <conditionalFormatting sqref="W260">
    <cfRule type="expression" dxfId="3312" priority="3905">
      <formula>S260="No_existen"</formula>
    </cfRule>
  </conditionalFormatting>
  <conditionalFormatting sqref="W263">
    <cfRule type="expression" dxfId="3311" priority="3904">
      <formula>S263="No_existen"</formula>
    </cfRule>
  </conditionalFormatting>
  <conditionalFormatting sqref="W266:W267">
    <cfRule type="expression" dxfId="3310" priority="3903">
      <formula>S266="No_existen"</formula>
    </cfRule>
  </conditionalFormatting>
  <conditionalFormatting sqref="AG227">
    <cfRule type="expression" dxfId="3309" priority="3902">
      <formula>$P$11="No_existen"</formula>
    </cfRule>
  </conditionalFormatting>
  <conditionalFormatting sqref="AG230">
    <cfRule type="expression" dxfId="3308" priority="3901">
      <formula>S230="No_existen"</formula>
    </cfRule>
  </conditionalFormatting>
  <conditionalFormatting sqref="AG231">
    <cfRule type="expression" dxfId="3307" priority="3900">
      <formula>S231="No_existen"</formula>
    </cfRule>
  </conditionalFormatting>
  <conditionalFormatting sqref="AG232">
    <cfRule type="expression" dxfId="3306" priority="3899">
      <formula>S232="No_existen"</formula>
    </cfRule>
  </conditionalFormatting>
  <conditionalFormatting sqref="AG233">
    <cfRule type="expression" dxfId="3305" priority="3898">
      <formula>S233="No_existen"</formula>
    </cfRule>
  </conditionalFormatting>
  <conditionalFormatting sqref="AG234">
    <cfRule type="expression" dxfId="3304" priority="3897">
      <formula>S234="No_existen"</formula>
    </cfRule>
  </conditionalFormatting>
  <conditionalFormatting sqref="AG235">
    <cfRule type="expression" dxfId="3303" priority="3896">
      <formula>S235="No_existen"</formula>
    </cfRule>
  </conditionalFormatting>
  <conditionalFormatting sqref="AG236:AG238">
    <cfRule type="expression" dxfId="3302" priority="3869">
      <formula>AF236="No asignado"</formula>
    </cfRule>
    <cfRule type="expression" dxfId="3301" priority="3895">
      <formula>S236="No_existen"</formula>
    </cfRule>
  </conditionalFormatting>
  <conditionalFormatting sqref="AG239">
    <cfRule type="expression" dxfId="3300" priority="3894">
      <formula>S239="No_existen"</formula>
    </cfRule>
  </conditionalFormatting>
  <conditionalFormatting sqref="AG240">
    <cfRule type="expression" dxfId="3299" priority="3893">
      <formula>S240="No_existen"</formula>
    </cfRule>
  </conditionalFormatting>
  <conditionalFormatting sqref="AG241">
    <cfRule type="expression" dxfId="3298" priority="3892">
      <formula>S241="No_existen"</formula>
    </cfRule>
  </conditionalFormatting>
  <conditionalFormatting sqref="AG242">
    <cfRule type="expression" dxfId="3297" priority="3891">
      <formula>S242="No_existen"</formula>
    </cfRule>
  </conditionalFormatting>
  <conditionalFormatting sqref="AG243">
    <cfRule type="expression" dxfId="3296" priority="3890">
      <formula>S243="No_existen"</formula>
    </cfRule>
  </conditionalFormatting>
  <conditionalFormatting sqref="AG244">
    <cfRule type="expression" dxfId="3295" priority="3889">
      <formula>S244="No_existen"</formula>
    </cfRule>
  </conditionalFormatting>
  <conditionalFormatting sqref="AG245:AG247">
    <cfRule type="expression" dxfId="3294" priority="3888">
      <formula>S245="No_existen"</formula>
    </cfRule>
  </conditionalFormatting>
  <conditionalFormatting sqref="AG253">
    <cfRule type="expression" dxfId="3293" priority="3887">
      <formula>S253="No_existen"</formula>
    </cfRule>
  </conditionalFormatting>
  <conditionalFormatting sqref="AG254">
    <cfRule type="expression" dxfId="3292" priority="3886">
      <formula>S254="No_existen"</formula>
    </cfRule>
  </conditionalFormatting>
  <conditionalFormatting sqref="AG255">
    <cfRule type="expression" dxfId="3291" priority="3885">
      <formula>S255="No_existen"</formula>
    </cfRule>
  </conditionalFormatting>
  <conditionalFormatting sqref="AG256">
    <cfRule type="expression" dxfId="3290" priority="3884">
      <formula>S256="No_existen"</formula>
    </cfRule>
  </conditionalFormatting>
  <conditionalFormatting sqref="AG257">
    <cfRule type="expression" dxfId="3289" priority="3883">
      <formula>S257="No_existen"</formula>
    </cfRule>
  </conditionalFormatting>
  <conditionalFormatting sqref="AG258">
    <cfRule type="expression" dxfId="3288" priority="3882">
      <formula>S258="No_existen"</formula>
    </cfRule>
  </conditionalFormatting>
  <conditionalFormatting sqref="AG259">
    <cfRule type="expression" dxfId="3287" priority="3881">
      <formula>S259="No_existen"</formula>
    </cfRule>
  </conditionalFormatting>
  <conditionalFormatting sqref="AG260">
    <cfRule type="expression" dxfId="3286" priority="3880">
      <formula>S260="No_existen"</formula>
    </cfRule>
  </conditionalFormatting>
  <conditionalFormatting sqref="AG261">
    <cfRule type="expression" dxfId="3285" priority="3879">
      <formula>S261="No_existen"</formula>
    </cfRule>
  </conditionalFormatting>
  <conditionalFormatting sqref="AG262">
    <cfRule type="expression" dxfId="3284" priority="3878">
      <formula>S262="No_existen"</formula>
    </cfRule>
  </conditionalFormatting>
  <conditionalFormatting sqref="AG263">
    <cfRule type="expression" dxfId="3283" priority="3877">
      <formula>S263="No_existen"</formula>
    </cfRule>
  </conditionalFormatting>
  <conditionalFormatting sqref="AG264">
    <cfRule type="expression" dxfId="3282" priority="3876">
      <formula>S264="No_existen"</formula>
    </cfRule>
  </conditionalFormatting>
  <conditionalFormatting sqref="AG265">
    <cfRule type="expression" dxfId="3281" priority="3875">
      <formula>S265="No_existen"</formula>
    </cfRule>
  </conditionalFormatting>
  <conditionalFormatting sqref="AG266">
    <cfRule type="expression" dxfId="3280" priority="3874">
      <formula>S266="No_existen"</formula>
    </cfRule>
  </conditionalFormatting>
  <conditionalFormatting sqref="AG267">
    <cfRule type="expression" dxfId="3279" priority="3873">
      <formula>S267="No_existen"</formula>
    </cfRule>
  </conditionalFormatting>
  <conditionalFormatting sqref="AG230:AG232">
    <cfRule type="expression" dxfId="3278" priority="3871">
      <formula>AF230="No asignado"</formula>
    </cfRule>
  </conditionalFormatting>
  <conditionalFormatting sqref="AG233:AG235">
    <cfRule type="expression" dxfId="3277" priority="3870">
      <formula>AF233="No asignado"</formula>
    </cfRule>
  </conditionalFormatting>
  <conditionalFormatting sqref="AG227:AG247 AG253:AG267">
    <cfRule type="expression" dxfId="3276" priority="3872">
      <formula>AF227="No asignado"</formula>
    </cfRule>
  </conditionalFormatting>
  <conditionalFormatting sqref="AG228">
    <cfRule type="expression" dxfId="3275" priority="3868">
      <formula>$P$12="No_existen"</formula>
    </cfRule>
  </conditionalFormatting>
  <conditionalFormatting sqref="AG229">
    <cfRule type="expression" dxfId="3274" priority="3867">
      <formula>$P$13="No_existen"</formula>
    </cfRule>
  </conditionalFormatting>
  <conditionalFormatting sqref="AG230">
    <cfRule type="expression" dxfId="3273" priority="3866">
      <formula>$P$12="No_existen"</formula>
    </cfRule>
  </conditionalFormatting>
  <conditionalFormatting sqref="AG243">
    <cfRule type="expression" dxfId="3272" priority="3865">
      <formula>S243="No_existen"</formula>
    </cfRule>
  </conditionalFormatting>
  <conditionalFormatting sqref="AG248">
    <cfRule type="expression" dxfId="3271" priority="3864">
      <formula>S248="No_existen"</formula>
    </cfRule>
  </conditionalFormatting>
  <conditionalFormatting sqref="AG248">
    <cfRule type="expression" dxfId="3270" priority="3862">
      <formula>AF248="No asignado"</formula>
    </cfRule>
  </conditionalFormatting>
  <conditionalFormatting sqref="AG248">
    <cfRule type="expression" dxfId="3269" priority="3863">
      <formula>AF248="No asignado"</formula>
    </cfRule>
  </conditionalFormatting>
  <conditionalFormatting sqref="AG249">
    <cfRule type="expression" dxfId="3268" priority="3861">
      <formula>S249="No_existen"</formula>
    </cfRule>
  </conditionalFormatting>
  <conditionalFormatting sqref="AG249">
    <cfRule type="expression" dxfId="3267" priority="3859">
      <formula>AF249="No asignado"</formula>
    </cfRule>
  </conditionalFormatting>
  <conditionalFormatting sqref="AG249">
    <cfRule type="expression" dxfId="3266" priority="3860">
      <formula>AF249="No asignado"</formula>
    </cfRule>
  </conditionalFormatting>
  <conditionalFormatting sqref="AG250">
    <cfRule type="expression" dxfId="3265" priority="3858">
      <formula>S250="No_existen"</formula>
    </cfRule>
  </conditionalFormatting>
  <conditionalFormatting sqref="AG250">
    <cfRule type="expression" dxfId="3264" priority="3856">
      <formula>AF250="No asignado"</formula>
    </cfRule>
  </conditionalFormatting>
  <conditionalFormatting sqref="AG250">
    <cfRule type="expression" dxfId="3263" priority="3857">
      <formula>AF250="No asignado"</formula>
    </cfRule>
  </conditionalFormatting>
  <conditionalFormatting sqref="AG251">
    <cfRule type="expression" dxfId="3262" priority="3855">
      <formula>S251="No_existen"</formula>
    </cfRule>
  </conditionalFormatting>
  <conditionalFormatting sqref="AG252">
    <cfRule type="expression" dxfId="3261" priority="3854">
      <formula>S252="No_existen"</formula>
    </cfRule>
  </conditionalFormatting>
  <conditionalFormatting sqref="AG251:AG252">
    <cfRule type="expression" dxfId="3260" priority="3853">
      <formula>AF251="No asignado"</formula>
    </cfRule>
  </conditionalFormatting>
  <conditionalFormatting sqref="AG252">
    <cfRule type="expression" dxfId="3259" priority="3852">
      <formula>S252="No_existen"</formula>
    </cfRule>
  </conditionalFormatting>
  <conditionalFormatting sqref="AG260">
    <cfRule type="expression" dxfId="3258" priority="3851">
      <formula>S260="No_existen"</formula>
    </cfRule>
  </conditionalFormatting>
  <conditionalFormatting sqref="AG267">
    <cfRule type="expression" dxfId="3257" priority="3850">
      <formula>S267="No_existen"</formula>
    </cfRule>
  </conditionalFormatting>
  <conditionalFormatting sqref="AG267">
    <cfRule type="expression" dxfId="3256" priority="3849">
      <formula>S267="No_existen"</formula>
    </cfRule>
  </conditionalFormatting>
  <conditionalFormatting sqref="AU260:AV260 AU263:AV263 AU266:AV266 AV242 AV245 AV251">
    <cfRule type="cellIs" dxfId="3255" priority="3846" operator="equal">
      <formula>"LEVE"</formula>
    </cfRule>
    <cfRule type="cellIs" dxfId="3254" priority="3847" operator="equal">
      <formula>"MODERADO"</formula>
    </cfRule>
    <cfRule type="cellIs" dxfId="3253" priority="3848" operator="equal">
      <formula>"GRAVE"</formula>
    </cfRule>
  </conditionalFormatting>
  <conditionalFormatting sqref="AU227:AV227">
    <cfRule type="cellIs" dxfId="3252" priority="3843" operator="equal">
      <formula>"LEVE"</formula>
    </cfRule>
    <cfRule type="cellIs" dxfId="3251" priority="3844" operator="equal">
      <formula>"MODERADO"</formula>
    </cfRule>
    <cfRule type="cellIs" dxfId="3250" priority="3845" operator="equal">
      <formula>"GRAVE"</formula>
    </cfRule>
  </conditionalFormatting>
  <conditionalFormatting sqref="AV230">
    <cfRule type="cellIs" dxfId="3249" priority="3840" operator="equal">
      <formula>"LEVE"</formula>
    </cfRule>
    <cfRule type="cellIs" dxfId="3248" priority="3841" operator="equal">
      <formula>"MODERADO"</formula>
    </cfRule>
    <cfRule type="cellIs" dxfId="3247" priority="3842" operator="equal">
      <formula>"GRAVE"</formula>
    </cfRule>
  </conditionalFormatting>
  <conditionalFormatting sqref="AV233 AV236">
    <cfRule type="cellIs" dxfId="3246" priority="3837" operator="equal">
      <formula>"LEVE"</formula>
    </cfRule>
    <cfRule type="cellIs" dxfId="3245" priority="3838" operator="equal">
      <formula>"MODERADO"</formula>
    </cfRule>
    <cfRule type="cellIs" dxfId="3244" priority="3839" operator="equal">
      <formula>"GRAVE"</formula>
    </cfRule>
  </conditionalFormatting>
  <conditionalFormatting sqref="AV239">
    <cfRule type="cellIs" dxfId="3243" priority="3834" operator="equal">
      <formula>"LEVE"</formula>
    </cfRule>
    <cfRule type="cellIs" dxfId="3242" priority="3835" operator="equal">
      <formula>"MODERADO"</formula>
    </cfRule>
    <cfRule type="cellIs" dxfId="3241" priority="3836" operator="equal">
      <formula>"GRAVE"</formula>
    </cfRule>
  </conditionalFormatting>
  <conditionalFormatting sqref="AU230">
    <cfRule type="cellIs" dxfId="3240" priority="3831" operator="equal">
      <formula>"LEVE"</formula>
    </cfRule>
    <cfRule type="cellIs" dxfId="3239" priority="3832" operator="equal">
      <formula>"MODERADO"</formula>
    </cfRule>
    <cfRule type="cellIs" dxfId="3238" priority="3833" operator="equal">
      <formula>"GRAVE"</formula>
    </cfRule>
  </conditionalFormatting>
  <conditionalFormatting sqref="AU236">
    <cfRule type="cellIs" dxfId="3237" priority="3828" operator="equal">
      <formula>"LEVE"</formula>
    </cfRule>
    <cfRule type="cellIs" dxfId="3236" priority="3829" operator="equal">
      <formula>"MODERADO"</formula>
    </cfRule>
    <cfRule type="cellIs" dxfId="3235" priority="3830" operator="equal">
      <formula>"GRAVE"</formula>
    </cfRule>
  </conditionalFormatting>
  <conditionalFormatting sqref="AU233">
    <cfRule type="cellIs" dxfId="3234" priority="3825" operator="equal">
      <formula>"LEVE"</formula>
    </cfRule>
    <cfRule type="cellIs" dxfId="3233" priority="3826" operator="equal">
      <formula>"MODERADO"</formula>
    </cfRule>
    <cfRule type="cellIs" dxfId="3232" priority="3827" operator="equal">
      <formula>"GRAVE"</formula>
    </cfRule>
  </conditionalFormatting>
  <conditionalFormatting sqref="AU239 AU242 AU245">
    <cfRule type="cellIs" dxfId="3231" priority="3822" operator="equal">
      <formula>"LEVE"</formula>
    </cfRule>
    <cfRule type="cellIs" dxfId="3230" priority="3823" operator="equal">
      <formula>"MODERADO"</formula>
    </cfRule>
    <cfRule type="cellIs" dxfId="3229" priority="3824" operator="equal">
      <formula>"GRAVE"</formula>
    </cfRule>
  </conditionalFormatting>
  <conditionalFormatting sqref="AV248">
    <cfRule type="cellIs" dxfId="3228" priority="3819" operator="equal">
      <formula>"LEVE"</formula>
    </cfRule>
    <cfRule type="cellIs" dxfId="3227" priority="3820" operator="equal">
      <formula>"MODERADO"</formula>
    </cfRule>
    <cfRule type="cellIs" dxfId="3226" priority="3821" operator="equal">
      <formula>"GRAVE"</formula>
    </cfRule>
  </conditionalFormatting>
  <conditionalFormatting sqref="AU248">
    <cfRule type="cellIs" dxfId="3225" priority="3816" operator="equal">
      <formula>"LEVE"</formula>
    </cfRule>
    <cfRule type="cellIs" dxfId="3224" priority="3817" operator="equal">
      <formula>"MODERADO"</formula>
    </cfRule>
    <cfRule type="cellIs" dxfId="3223" priority="3818" operator="equal">
      <formula>"GRAVE"</formula>
    </cfRule>
  </conditionalFormatting>
  <conditionalFormatting sqref="AU251">
    <cfRule type="cellIs" dxfId="3222" priority="3813" operator="equal">
      <formula>"LEVE"</formula>
    </cfRule>
    <cfRule type="cellIs" dxfId="3221" priority="3814" operator="equal">
      <formula>"MODERADO"</formula>
    </cfRule>
    <cfRule type="cellIs" dxfId="3220" priority="3815" operator="equal">
      <formula>"GRAVE"</formula>
    </cfRule>
  </conditionalFormatting>
  <conditionalFormatting sqref="AU254">
    <cfRule type="cellIs" dxfId="3219" priority="3810" operator="equal">
      <formula>"LEVE"</formula>
    </cfRule>
    <cfRule type="cellIs" dxfId="3218" priority="3811" operator="equal">
      <formula>"MODERADO"</formula>
    </cfRule>
    <cfRule type="cellIs" dxfId="3217" priority="3812" operator="equal">
      <formula>"GRAVE"</formula>
    </cfRule>
  </conditionalFormatting>
  <conditionalFormatting sqref="AV254">
    <cfRule type="cellIs" dxfId="3216" priority="3807" operator="equal">
      <formula>"LEVE"</formula>
    </cfRule>
    <cfRule type="cellIs" dxfId="3215" priority="3808" operator="equal">
      <formula>"MODERADO"</formula>
    </cfRule>
    <cfRule type="cellIs" dxfId="3214" priority="3809" operator="equal">
      <formula>"GRAVE"</formula>
    </cfRule>
  </conditionalFormatting>
  <conditionalFormatting sqref="AV257">
    <cfRule type="cellIs" dxfId="3213" priority="3804" operator="equal">
      <formula>"LEVE"</formula>
    </cfRule>
    <cfRule type="cellIs" dxfId="3212" priority="3805" operator="equal">
      <formula>"MODERADO"</formula>
    </cfRule>
    <cfRule type="cellIs" dxfId="3211" priority="3806" operator="equal">
      <formula>"GRAVE"</formula>
    </cfRule>
  </conditionalFormatting>
  <conditionalFormatting sqref="AU257">
    <cfRule type="cellIs" dxfId="3210" priority="3801" operator="equal">
      <formula>"LEVE"</formula>
    </cfRule>
    <cfRule type="cellIs" dxfId="3209" priority="3802" operator="equal">
      <formula>"MODERADO"</formula>
    </cfRule>
    <cfRule type="cellIs" dxfId="3208" priority="3803" operator="equal">
      <formula>"GRAVE"</formula>
    </cfRule>
  </conditionalFormatting>
  <conditionalFormatting sqref="AX248:AX250">
    <cfRule type="expression" dxfId="3207" priority="3800">
      <formula>AW248="ASUMIR"</formula>
    </cfRule>
  </conditionalFormatting>
  <conditionalFormatting sqref="AY248:AY250">
    <cfRule type="expression" dxfId="3206" priority="3799">
      <formula>AW248="ASUMIR"</formula>
    </cfRule>
  </conditionalFormatting>
  <conditionalFormatting sqref="AY263">
    <cfRule type="expression" dxfId="3205" priority="3798">
      <formula>AW263="ASUMIR"</formula>
    </cfRule>
  </conditionalFormatting>
  <conditionalFormatting sqref="AX263">
    <cfRule type="expression" dxfId="3204" priority="3797">
      <formula>AW263="ASUMIR"</formula>
    </cfRule>
  </conditionalFormatting>
  <conditionalFormatting sqref="O275 O278 O281 O272 O284 O287 O290 N269:N292 O269">
    <cfRule type="containsText" dxfId="3203" priority="3786" operator="containsText" text="MEDIA">
      <formula>NOT(ISERROR(SEARCH("MEDIA",N269)))</formula>
    </cfRule>
    <cfRule type="containsText" dxfId="3202" priority="3787" operator="containsText" text="ALTA">
      <formula>NOT(ISERROR(SEARCH("ALTA",N269)))</formula>
    </cfRule>
    <cfRule type="containsText" dxfId="3201" priority="3788" operator="containsText" text="BAJA">
      <formula>NOT(ISERROR(SEARCH("BAJA",N269)))</formula>
    </cfRule>
  </conditionalFormatting>
  <conditionalFormatting sqref="Q272 Q275 Q278 Q281 Q284 Q287 Q290 P269:P292 Q269">
    <cfRule type="containsText" dxfId="3200" priority="3783" operator="containsText" text="MEDIO">
      <formula>NOT(ISERROR(SEARCH("MEDIO",P269)))</formula>
    </cfRule>
    <cfRule type="containsText" dxfId="3199" priority="3784" operator="containsText" text="ALTO">
      <formula>NOT(ISERROR(SEARCH("ALTO",P269)))</formula>
    </cfRule>
    <cfRule type="containsText" dxfId="3198" priority="3785" operator="containsText" text="BAJO">
      <formula>NOT(ISERROR(SEARCH("BAJO",P269)))</formula>
    </cfRule>
  </conditionalFormatting>
  <conditionalFormatting sqref="S269:S292">
    <cfRule type="cellIs" dxfId="3197" priority="3782" operator="between">
      <formula>2</formula>
      <formula>3</formula>
    </cfRule>
  </conditionalFormatting>
  <conditionalFormatting sqref="R269:R292">
    <cfRule type="cellIs" dxfId="3196" priority="3779" operator="lessThanOrEqual">
      <formula>3</formula>
    </cfRule>
    <cfRule type="cellIs" dxfId="3195" priority="3780" stopIfTrue="1" operator="between">
      <formula>4</formula>
      <formula>9</formula>
    </cfRule>
    <cfRule type="cellIs" dxfId="3194" priority="3781" operator="greaterThanOrEqual">
      <formula>10</formula>
    </cfRule>
  </conditionalFormatting>
  <conditionalFormatting sqref="N269:N292">
    <cfRule type="containsText" dxfId="3193" priority="3771" operator="containsText" text="MEDIO BAJA">
      <formula>NOT(ISERROR(SEARCH("MEDIO BAJA",N269)))</formula>
    </cfRule>
    <cfRule type="containsText" dxfId="3192" priority="3772" operator="containsText" text="MEDIO ALTA">
      <formula>NOT(ISERROR(SEARCH("MEDIO ALTA",N269)))</formula>
    </cfRule>
  </conditionalFormatting>
  <conditionalFormatting sqref="P269:P292">
    <cfRule type="containsText" dxfId="3191" priority="3769" operator="containsText" text="MEDIO BAJO">
      <formula>NOT(ISERROR(SEARCH("MEDIO BAJO",P269)))</formula>
    </cfRule>
    <cfRule type="containsText" dxfId="3190" priority="3770" operator="containsText" text="MEDIO ALTO">
      <formula>NOT(ISERROR(SEARCH("MEDIO ALTO",P269)))</formula>
    </cfRule>
  </conditionalFormatting>
  <conditionalFormatting sqref="AL269:AL292">
    <cfRule type="expression" dxfId="3189" priority="3768">
      <formula>S269="No_existen"</formula>
    </cfRule>
  </conditionalFormatting>
  <conditionalFormatting sqref="AP269:AP292">
    <cfRule type="expression" dxfId="3188" priority="3767">
      <formula>S269="No_existen"</formula>
    </cfRule>
  </conditionalFormatting>
  <conditionalFormatting sqref="BA269:BA292">
    <cfRule type="expression" dxfId="3187" priority="3765">
      <formula>AW269&lt;&gt;"COMPARTIR"</formula>
    </cfRule>
    <cfRule type="expression" dxfId="3186" priority="3766">
      <formula>AW269="ASUMIR"</formula>
    </cfRule>
  </conditionalFormatting>
  <conditionalFormatting sqref="AX269:AX274 AX276:AX280 AX282:AX292">
    <cfRule type="expression" dxfId="3185" priority="3764">
      <formula>AW269="ASUMIR"</formula>
    </cfRule>
  </conditionalFormatting>
  <conditionalFormatting sqref="AY269:AZ274 AY276:AZ280 AZ275 AY282:AZ292 AZ281">
    <cfRule type="expression" dxfId="3184" priority="3763">
      <formula>AW269="ASUMIR"</formula>
    </cfRule>
  </conditionalFormatting>
  <conditionalFormatting sqref="AK269:AK292">
    <cfRule type="expression" dxfId="3183" priority="3790">
      <formula>S269="No_existen"</formula>
    </cfRule>
  </conditionalFormatting>
  <conditionalFormatting sqref="AF269:AF292">
    <cfRule type="expression" dxfId="3182" priority="3793">
      <formula>S269="No_existen"</formula>
    </cfRule>
  </conditionalFormatting>
  <conditionalFormatting sqref="AB269:AB292">
    <cfRule type="expression" dxfId="3181" priority="3709">
      <formula>AA269="Semiautomatico"</formula>
    </cfRule>
    <cfRule type="expression" dxfId="3180" priority="3715">
      <formula>AA269="Manual"</formula>
    </cfRule>
    <cfRule type="expression" dxfId="3179" priority="3759">
      <formula>S269="No_existen"</formula>
    </cfRule>
  </conditionalFormatting>
  <conditionalFormatting sqref="AA270">
    <cfRule type="expression" dxfId="3178" priority="3758">
      <formula>$S$12="No_existen"</formula>
    </cfRule>
  </conditionalFormatting>
  <conditionalFormatting sqref="AB270:AB292">
    <cfRule type="expression" dxfId="3177" priority="3757">
      <formula>S270="No_existen"</formula>
    </cfRule>
  </conditionalFormatting>
  <conditionalFormatting sqref="AG269">
    <cfRule type="expression" dxfId="3176" priority="3755">
      <formula>$S$11="No_existen"</formula>
    </cfRule>
  </conditionalFormatting>
  <conditionalFormatting sqref="AA269">
    <cfRule type="expression" dxfId="3175" priority="3754">
      <formula>S269="No_Existen"</formula>
    </cfRule>
  </conditionalFormatting>
  <conditionalFormatting sqref="AA271">
    <cfRule type="expression" dxfId="3174" priority="3753">
      <formula>S271="No_existen"</formula>
    </cfRule>
  </conditionalFormatting>
  <conditionalFormatting sqref="AA272">
    <cfRule type="expression" dxfId="3173" priority="3752">
      <formula>$S$14="No_existen"</formula>
    </cfRule>
  </conditionalFormatting>
  <conditionalFormatting sqref="AG272">
    <cfRule type="expression" dxfId="3172" priority="3751">
      <formula>S272="No_existen"</formula>
    </cfRule>
  </conditionalFormatting>
  <conditionalFormatting sqref="AA273">
    <cfRule type="expression" dxfId="3171" priority="3750">
      <formula>$S$15="No_existen"</formula>
    </cfRule>
  </conditionalFormatting>
  <conditionalFormatting sqref="AG273">
    <cfRule type="expression" dxfId="3170" priority="3749">
      <formula>S273="No_existen"</formula>
    </cfRule>
  </conditionalFormatting>
  <conditionalFormatting sqref="AA274">
    <cfRule type="expression" dxfId="3169" priority="3748">
      <formula>$S$16="No_existen"</formula>
    </cfRule>
  </conditionalFormatting>
  <conditionalFormatting sqref="AG274">
    <cfRule type="expression" dxfId="3168" priority="3747">
      <formula>S274="No_existen"</formula>
    </cfRule>
  </conditionalFormatting>
  <conditionalFormatting sqref="AA275">
    <cfRule type="expression" dxfId="3167" priority="3746">
      <formula>$S$17="No_existen"</formula>
    </cfRule>
  </conditionalFormatting>
  <conditionalFormatting sqref="AG275">
    <cfRule type="expression" dxfId="3166" priority="3745">
      <formula>S275="No_existen"</formula>
    </cfRule>
  </conditionalFormatting>
  <conditionalFormatting sqref="AG276">
    <cfRule type="expression" dxfId="3165" priority="3744">
      <formula>S276="No_existen"</formula>
    </cfRule>
  </conditionalFormatting>
  <conditionalFormatting sqref="AA276">
    <cfRule type="expression" dxfId="3164" priority="3743">
      <formula>$S$18="No_existen"</formula>
    </cfRule>
  </conditionalFormatting>
  <conditionalFormatting sqref="AA277">
    <cfRule type="expression" dxfId="3163" priority="3742">
      <formula>$S$19="No_existen"</formula>
    </cfRule>
  </conditionalFormatting>
  <conditionalFormatting sqref="AG277">
    <cfRule type="expression" dxfId="3162" priority="3741">
      <formula>S277="No_existen"</formula>
    </cfRule>
  </conditionalFormatting>
  <conditionalFormatting sqref="AA278">
    <cfRule type="expression" dxfId="3161" priority="3740">
      <formula>$S$20="No_existen"</formula>
    </cfRule>
  </conditionalFormatting>
  <conditionalFormatting sqref="AG278:AG280">
    <cfRule type="expression" dxfId="3160" priority="3711">
      <formula>AF278="No asignado"</formula>
    </cfRule>
    <cfRule type="expression" dxfId="3159" priority="3739">
      <formula>S278="No_existen"</formula>
    </cfRule>
  </conditionalFormatting>
  <conditionalFormatting sqref="AA279">
    <cfRule type="expression" dxfId="3158" priority="3738">
      <formula>$S$21="No_existen"</formula>
    </cfRule>
  </conditionalFormatting>
  <conditionalFormatting sqref="AA280">
    <cfRule type="expression" dxfId="3157" priority="3737">
      <formula>$S$22="No_existen"</formula>
    </cfRule>
  </conditionalFormatting>
  <conditionalFormatting sqref="AA281">
    <cfRule type="expression" dxfId="3156" priority="3736">
      <formula>$S$23="No_existen"</formula>
    </cfRule>
  </conditionalFormatting>
  <conditionalFormatting sqref="AA282">
    <cfRule type="expression" dxfId="3155" priority="3735">
      <formula>$S$24="No_existen"</formula>
    </cfRule>
  </conditionalFormatting>
  <conditionalFormatting sqref="AA283">
    <cfRule type="expression" dxfId="3154" priority="3734">
      <formula>$S$25="No_existen"</formula>
    </cfRule>
  </conditionalFormatting>
  <conditionalFormatting sqref="AG281">
    <cfRule type="expression" dxfId="3153" priority="3733">
      <formula>S281="No_existen"</formula>
    </cfRule>
  </conditionalFormatting>
  <conditionalFormatting sqref="AG282">
    <cfRule type="expression" dxfId="3152" priority="3732">
      <formula>S282="No_existen"</formula>
    </cfRule>
  </conditionalFormatting>
  <conditionalFormatting sqref="AG283">
    <cfRule type="expression" dxfId="3151" priority="3731">
      <formula>S283="No_existen"</formula>
    </cfRule>
  </conditionalFormatting>
  <conditionalFormatting sqref="AA284">
    <cfRule type="expression" dxfId="3150" priority="3730">
      <formula>$S$26="No_existen"</formula>
    </cfRule>
  </conditionalFormatting>
  <conditionalFormatting sqref="AA285">
    <cfRule type="expression" dxfId="3149" priority="3729">
      <formula>$S$27="No_existen"</formula>
    </cfRule>
  </conditionalFormatting>
  <conditionalFormatting sqref="AA286">
    <cfRule type="expression" dxfId="3148" priority="3728">
      <formula>$S$28="No_existen"</formula>
    </cfRule>
  </conditionalFormatting>
  <conditionalFormatting sqref="AG284">
    <cfRule type="expression" dxfId="3147" priority="3727">
      <formula>S284="No_existen"</formula>
    </cfRule>
  </conditionalFormatting>
  <conditionalFormatting sqref="AG285">
    <cfRule type="expression" dxfId="3146" priority="3726">
      <formula>S285="No_existen"</formula>
    </cfRule>
  </conditionalFormatting>
  <conditionalFormatting sqref="AG286">
    <cfRule type="expression" dxfId="3145" priority="3725">
      <formula>S286="No_existen"</formula>
    </cfRule>
  </conditionalFormatting>
  <conditionalFormatting sqref="AA287">
    <cfRule type="expression" dxfId="3144" priority="3724">
      <formula>$S$29="No_existen"</formula>
    </cfRule>
  </conditionalFormatting>
  <conditionalFormatting sqref="AG287:AG289">
    <cfRule type="expression" dxfId="3143" priority="3723">
      <formula>S287="No_existen"</formula>
    </cfRule>
  </conditionalFormatting>
  <conditionalFormatting sqref="AA288">
    <cfRule type="expression" dxfId="3142" priority="3722">
      <formula>$S$30="No_existen"</formula>
    </cfRule>
  </conditionalFormatting>
  <conditionalFormatting sqref="AA289">
    <cfRule type="expression" dxfId="3141" priority="3721">
      <formula>$S$31="No_existen"</formula>
    </cfRule>
  </conditionalFormatting>
  <conditionalFormatting sqref="W292">
    <cfRule type="expression" dxfId="3140" priority="3720">
      <formula>S292="No_existen"</formula>
    </cfRule>
  </conditionalFormatting>
  <conditionalFormatting sqref="AA290">
    <cfRule type="expression" dxfId="3139" priority="3719">
      <formula>$S$32="No_existen"</formula>
    </cfRule>
  </conditionalFormatting>
  <conditionalFormatting sqref="AA291">
    <cfRule type="expression" dxfId="3138" priority="3718">
      <formula>$S$33="No_existen"</formula>
    </cfRule>
  </conditionalFormatting>
  <conditionalFormatting sqref="AA292">
    <cfRule type="expression" dxfId="3137" priority="3717">
      <formula>$S$34="No_existen"</formula>
    </cfRule>
  </conditionalFormatting>
  <conditionalFormatting sqref="AG363">
    <cfRule type="expression" dxfId="3136" priority="3302">
      <formula>S363="No_existen"</formula>
    </cfRule>
  </conditionalFormatting>
  <conditionalFormatting sqref="AG272:AG274">
    <cfRule type="expression" dxfId="3135" priority="3713">
      <formula>AF272="No asignado"</formula>
    </cfRule>
  </conditionalFormatting>
  <conditionalFormatting sqref="AG275:AG277">
    <cfRule type="expression" dxfId="3134" priority="3712">
      <formula>AF275="No asignado"</formula>
    </cfRule>
  </conditionalFormatting>
  <conditionalFormatting sqref="AB281:AB283">
    <cfRule type="expression" dxfId="3133" priority="3710">
      <formula>AA281="Manual"</formula>
    </cfRule>
  </conditionalFormatting>
  <conditionalFormatting sqref="AG269:AG289 AG292">
    <cfRule type="expression" dxfId="3132" priority="3714">
      <formula>AF269="No asignado"</formula>
    </cfRule>
  </conditionalFormatting>
  <conditionalFormatting sqref="AG270">
    <cfRule type="expression" dxfId="3131" priority="3708">
      <formula>$S$12="No_existen"</formula>
    </cfRule>
  </conditionalFormatting>
  <conditionalFormatting sqref="AG271">
    <cfRule type="expression" dxfId="3130" priority="3707">
      <formula>$S$13="No_existen"</formula>
    </cfRule>
  </conditionalFormatting>
  <conditionalFormatting sqref="AW269:AY274 AW276:AY280 AW275 AW282:AY292 AW281">
    <cfRule type="expression" dxfId="3129" priority="3706">
      <formula>$S269="No_existen"</formula>
    </cfRule>
  </conditionalFormatting>
  <conditionalFormatting sqref="G291:H292 G269:G290">
    <cfRule type="expression" dxfId="3128" priority="3705">
      <formula>$G269="N/A"</formula>
    </cfRule>
  </conditionalFormatting>
  <conditionalFormatting sqref="W269">
    <cfRule type="expression" dxfId="3127" priority="3704">
      <formula>S269="No_existen"</formula>
    </cfRule>
  </conditionalFormatting>
  <conditionalFormatting sqref="W270">
    <cfRule type="expression" dxfId="3126" priority="3703">
      <formula>S270="No_existen"</formula>
    </cfRule>
  </conditionalFormatting>
  <conditionalFormatting sqref="W271">
    <cfRule type="expression" dxfId="3125" priority="3702">
      <formula>S271="No_existen"</formula>
    </cfRule>
  </conditionalFormatting>
  <conditionalFormatting sqref="W272">
    <cfRule type="expression" dxfId="3124" priority="3701">
      <formula>S272="No_existen"</formula>
    </cfRule>
  </conditionalFormatting>
  <conditionalFormatting sqref="W273">
    <cfRule type="expression" dxfId="3123" priority="3700">
      <formula>S273="No_existen"</formula>
    </cfRule>
  </conditionalFormatting>
  <conditionalFormatting sqref="W274">
    <cfRule type="expression" dxfId="3122" priority="3699">
      <formula>S274="No_existen"</formula>
    </cfRule>
  </conditionalFormatting>
  <conditionalFormatting sqref="W275">
    <cfRule type="expression" dxfId="3121" priority="3698">
      <formula>S275="No_existen"</formula>
    </cfRule>
  </conditionalFormatting>
  <conditionalFormatting sqref="W276">
    <cfRule type="expression" dxfId="3120" priority="3697">
      <formula>S276="No_existen"</formula>
    </cfRule>
  </conditionalFormatting>
  <conditionalFormatting sqref="W277">
    <cfRule type="expression" dxfId="3119" priority="3696">
      <formula>S277="No_existen"</formula>
    </cfRule>
  </conditionalFormatting>
  <conditionalFormatting sqref="W278">
    <cfRule type="expression" dxfId="3118" priority="3695">
      <formula>S278="No_existen"</formula>
    </cfRule>
  </conditionalFormatting>
  <conditionalFormatting sqref="W279">
    <cfRule type="expression" dxfId="3117" priority="3694">
      <formula>S279="No_existen"</formula>
    </cfRule>
  </conditionalFormatting>
  <conditionalFormatting sqref="W280">
    <cfRule type="expression" dxfId="3116" priority="3693">
      <formula>S280="No_existen"</formula>
    </cfRule>
  </conditionalFormatting>
  <conditionalFormatting sqref="W281">
    <cfRule type="expression" dxfId="3115" priority="3692">
      <formula>S281="No_existen"</formula>
    </cfRule>
  </conditionalFormatting>
  <conditionalFormatting sqref="W282">
    <cfRule type="expression" dxfId="3114" priority="3691">
      <formula>S282="No_existen"</formula>
    </cfRule>
  </conditionalFormatting>
  <conditionalFormatting sqref="W283">
    <cfRule type="expression" dxfId="3113" priority="3690">
      <formula>S283="No_existen"</formula>
    </cfRule>
  </conditionalFormatting>
  <conditionalFormatting sqref="W284">
    <cfRule type="expression" dxfId="3112" priority="3689">
      <formula>S284="No_existen"</formula>
    </cfRule>
  </conditionalFormatting>
  <conditionalFormatting sqref="W285">
    <cfRule type="expression" dxfId="3111" priority="3688">
      <formula>S285="No_existen"</formula>
    </cfRule>
  </conditionalFormatting>
  <conditionalFormatting sqref="W286">
    <cfRule type="expression" dxfId="3110" priority="3687">
      <formula>S286="No_existen"</formula>
    </cfRule>
  </conditionalFormatting>
  <conditionalFormatting sqref="W287:W289">
    <cfRule type="expression" dxfId="3109" priority="3686">
      <formula>S287="No_existen"</formula>
    </cfRule>
  </conditionalFormatting>
  <conditionalFormatting sqref="W290">
    <cfRule type="expression" dxfId="3108" priority="3685">
      <formula>S290="No_existen"</formula>
    </cfRule>
  </conditionalFormatting>
  <conditionalFormatting sqref="W291">
    <cfRule type="expression" dxfId="3107" priority="3684">
      <formula>S291="No_existen"</formula>
    </cfRule>
  </conditionalFormatting>
  <conditionalFormatting sqref="AG290">
    <cfRule type="expression" dxfId="3106" priority="3683">
      <formula>S290="No_existen"</formula>
    </cfRule>
  </conditionalFormatting>
  <conditionalFormatting sqref="AG291">
    <cfRule type="expression" dxfId="3105" priority="3682">
      <formula>S291="No_existen"</formula>
    </cfRule>
  </conditionalFormatting>
  <conditionalFormatting sqref="AG290:AG291">
    <cfRule type="expression" dxfId="3104" priority="3681">
      <formula>AF290="No asignado"</formula>
    </cfRule>
  </conditionalFormatting>
  <conditionalFormatting sqref="AU281:AV281 AU284:AV284 AU287:AV287 AU290">
    <cfRule type="cellIs" dxfId="3103" priority="3678" operator="equal">
      <formula>"LEVE"</formula>
    </cfRule>
    <cfRule type="cellIs" dxfId="3102" priority="3679" operator="equal">
      <formula>"MODERADO"</formula>
    </cfRule>
    <cfRule type="cellIs" dxfId="3101" priority="3680" operator="equal">
      <formula>"GRAVE"</formula>
    </cfRule>
  </conditionalFormatting>
  <conditionalFormatting sqref="AU269:AV269">
    <cfRule type="cellIs" dxfId="3100" priority="3675" operator="equal">
      <formula>"LEVE"</formula>
    </cfRule>
    <cfRule type="cellIs" dxfId="3099" priority="3676" operator="equal">
      <formula>"MODERADO"</formula>
    </cfRule>
    <cfRule type="cellIs" dxfId="3098" priority="3677" operator="equal">
      <formula>"GRAVE"</formula>
    </cfRule>
  </conditionalFormatting>
  <conditionalFormatting sqref="AU272:AV272">
    <cfRule type="cellIs" dxfId="3097" priority="3672" operator="equal">
      <formula>"LEVE"</formula>
    </cfRule>
    <cfRule type="cellIs" dxfId="3096" priority="3673" operator="equal">
      <formula>"MODERADO"</formula>
    </cfRule>
    <cfRule type="cellIs" dxfId="3095" priority="3674" operator="equal">
      <formula>"GRAVE"</formula>
    </cfRule>
  </conditionalFormatting>
  <conditionalFormatting sqref="AU275:AV275 AU278:AV278">
    <cfRule type="cellIs" dxfId="3094" priority="3669" operator="equal">
      <formula>"LEVE"</formula>
    </cfRule>
    <cfRule type="cellIs" dxfId="3093" priority="3670" operator="equal">
      <formula>"MODERADO"</formula>
    </cfRule>
    <cfRule type="cellIs" dxfId="3092" priority="3671" operator="equal">
      <formula>"GRAVE"</formula>
    </cfRule>
  </conditionalFormatting>
  <conditionalFormatting sqref="AV290">
    <cfRule type="cellIs" dxfId="3091" priority="3666" operator="equal">
      <formula>"LEVE"</formula>
    </cfRule>
    <cfRule type="cellIs" dxfId="3090" priority="3667" operator="equal">
      <formula>"MODERADO"</formula>
    </cfRule>
    <cfRule type="cellIs" dxfId="3089" priority="3668" operator="equal">
      <formula>"GRAVE"</formula>
    </cfRule>
  </conditionalFormatting>
  <conditionalFormatting sqref="AX275">
    <cfRule type="expression" dxfId="3088" priority="3665">
      <formula>AW275="ASUMIR"</formula>
    </cfRule>
  </conditionalFormatting>
  <conditionalFormatting sqref="AY275">
    <cfRule type="expression" dxfId="3087" priority="3664">
      <formula>AW275="ASUMIR"</formula>
    </cfRule>
  </conditionalFormatting>
  <conditionalFormatting sqref="AX281">
    <cfRule type="expression" dxfId="3086" priority="3663">
      <formula>AW281="ASUMIR"</formula>
    </cfRule>
  </conditionalFormatting>
  <conditionalFormatting sqref="AY281">
    <cfRule type="expression" dxfId="3085" priority="3662">
      <formula>AW281="ASUMIR"</formula>
    </cfRule>
  </conditionalFormatting>
  <conditionalFormatting sqref="O299 O302 O305 O296 O308 O311 O314 O317 N293:N319 O293">
    <cfRule type="containsText" dxfId="3084" priority="3646" operator="containsText" text="MEDIA">
      <formula>NOT(ISERROR(SEARCH("MEDIA",N293)))</formula>
    </cfRule>
    <cfRule type="containsText" dxfId="3083" priority="3647" operator="containsText" text="ALTA">
      <formula>NOT(ISERROR(SEARCH("ALTA",N293)))</formula>
    </cfRule>
    <cfRule type="containsText" dxfId="3082" priority="3648" operator="containsText" text="BAJA">
      <formula>NOT(ISERROR(SEARCH("BAJA",N293)))</formula>
    </cfRule>
  </conditionalFormatting>
  <conditionalFormatting sqref="Q296 Q299 Q302 Q305 Q308 Q311 Q314 Q317 P293:P319 Q293">
    <cfRule type="containsText" dxfId="3081" priority="3643" operator="containsText" text="MEDIO">
      <formula>NOT(ISERROR(SEARCH("MEDIO",P293)))</formula>
    </cfRule>
    <cfRule type="containsText" dxfId="3080" priority="3644" operator="containsText" text="ALTO">
      <formula>NOT(ISERROR(SEARCH("ALTO",P293)))</formula>
    </cfRule>
    <cfRule type="containsText" dxfId="3079" priority="3645" operator="containsText" text="BAJO">
      <formula>NOT(ISERROR(SEARCH("BAJO",P293)))</formula>
    </cfRule>
  </conditionalFormatting>
  <conditionalFormatting sqref="R293:R319">
    <cfRule type="cellIs" dxfId="3078" priority="3640" operator="lessThanOrEqual">
      <formula>3</formula>
    </cfRule>
    <cfRule type="cellIs" dxfId="3077" priority="3641" stopIfTrue="1" operator="between">
      <formula>4</formula>
      <formula>9</formula>
    </cfRule>
    <cfRule type="cellIs" dxfId="3076" priority="3642" operator="greaterThanOrEqual">
      <formula>10</formula>
    </cfRule>
  </conditionalFormatting>
  <conditionalFormatting sqref="N293:N319">
    <cfRule type="containsText" dxfId="3075" priority="3632" operator="containsText" text="MEDIO BAJA">
      <formula>NOT(ISERROR(SEARCH("MEDIO BAJA",N293)))</formula>
    </cfRule>
    <cfRule type="containsText" dxfId="3074" priority="3633" operator="containsText" text="MEDIO ALTA">
      <formula>NOT(ISERROR(SEARCH("MEDIO ALTA",N293)))</formula>
    </cfRule>
  </conditionalFormatting>
  <conditionalFormatting sqref="P293:P319">
    <cfRule type="containsText" dxfId="3073" priority="3630" operator="containsText" text="MEDIO BAJO">
      <formula>NOT(ISERROR(SEARCH("MEDIO BAJO",P293)))</formula>
    </cfRule>
    <cfRule type="containsText" dxfId="3072" priority="3631" operator="containsText" text="MEDIO ALTO">
      <formula>NOT(ISERROR(SEARCH("MEDIO ALTO",P293)))</formula>
    </cfRule>
  </conditionalFormatting>
  <conditionalFormatting sqref="AL293:AL319">
    <cfRule type="expression" dxfId="3071" priority="3629">
      <formula>S293="No_existen"</formula>
    </cfRule>
  </conditionalFormatting>
  <conditionalFormatting sqref="AP293:AP319">
    <cfRule type="expression" dxfId="3070" priority="3628">
      <formula>S293="No_existen"</formula>
    </cfRule>
  </conditionalFormatting>
  <conditionalFormatting sqref="BA293:BA319">
    <cfRule type="expression" dxfId="3069" priority="3626">
      <formula>AW293&lt;&gt;"COMPARTIR"</formula>
    </cfRule>
    <cfRule type="expression" dxfId="3068" priority="3627">
      <formula>AW293="ASUMIR"</formula>
    </cfRule>
  </conditionalFormatting>
  <conditionalFormatting sqref="AX293:AX316">
    <cfRule type="expression" dxfId="3067" priority="3625">
      <formula>AW293="ASUMIR"</formula>
    </cfRule>
  </conditionalFormatting>
  <conditionalFormatting sqref="AY293:AZ316 AZ317:AZ319">
    <cfRule type="expression" dxfId="3066" priority="3624">
      <formula>AW293="ASUMIR"</formula>
    </cfRule>
  </conditionalFormatting>
  <conditionalFormatting sqref="AK293:AK319">
    <cfRule type="expression" dxfId="3065" priority="3650">
      <formula>S293="No_existen"</formula>
    </cfRule>
  </conditionalFormatting>
  <conditionalFormatting sqref="AF293:AF319">
    <cfRule type="expression" dxfId="3064" priority="3653">
      <formula>S293="No_existen"</formula>
    </cfRule>
  </conditionalFormatting>
  <conditionalFormatting sqref="AB293:AB319">
    <cfRule type="expression" dxfId="3063" priority="3584">
      <formula>AA293="Semiautomatico"</formula>
    </cfRule>
    <cfRule type="expression" dxfId="3062" priority="3588">
      <formula>AA293="Manual"</formula>
    </cfRule>
    <cfRule type="expression" dxfId="3061" priority="3620">
      <formula>S293="No_existen"</formula>
    </cfRule>
  </conditionalFormatting>
  <conditionalFormatting sqref="AA294">
    <cfRule type="expression" dxfId="3060" priority="3619">
      <formula>$S$12="No_existen"</formula>
    </cfRule>
  </conditionalFormatting>
  <conditionalFormatting sqref="AB294:AB319">
    <cfRule type="expression" dxfId="3059" priority="3618">
      <formula>S294="No_existen"</formula>
    </cfRule>
  </conditionalFormatting>
  <conditionalFormatting sqref="AA293">
    <cfRule type="expression" dxfId="3058" priority="3616">
      <formula>S293="No_Existen"</formula>
    </cfRule>
  </conditionalFormatting>
  <conditionalFormatting sqref="AA295">
    <cfRule type="expression" dxfId="3057" priority="3615">
      <formula>S295="No_existen"</formula>
    </cfRule>
  </conditionalFormatting>
  <conditionalFormatting sqref="AA296">
    <cfRule type="expression" dxfId="3056" priority="3614">
      <formula>$S$14="No_existen"</formula>
    </cfRule>
  </conditionalFormatting>
  <conditionalFormatting sqref="AG299 AG302 AG309 AG312">
    <cfRule type="expression" dxfId="3055" priority="3613">
      <formula>S299="No_existen"</formula>
    </cfRule>
  </conditionalFormatting>
  <conditionalFormatting sqref="AA297">
    <cfRule type="expression" dxfId="3054" priority="3657">
      <formula>$S$15="No_existen"</formula>
    </cfRule>
  </conditionalFormatting>
  <conditionalFormatting sqref="AA298">
    <cfRule type="expression" dxfId="3053" priority="3612">
      <formula>$S$16="No_existen"</formula>
    </cfRule>
  </conditionalFormatting>
  <conditionalFormatting sqref="AA299">
    <cfRule type="expression" dxfId="3052" priority="3611">
      <formula>$S$17="No_existen"</formula>
    </cfRule>
  </conditionalFormatting>
  <conditionalFormatting sqref="AA300">
    <cfRule type="expression" dxfId="3051" priority="3610">
      <formula>$S$18="No_existen"</formula>
    </cfRule>
  </conditionalFormatting>
  <conditionalFormatting sqref="AA301">
    <cfRule type="expression" dxfId="3050" priority="3609">
      <formula>$S$19="No_existen"</formula>
    </cfRule>
  </conditionalFormatting>
  <conditionalFormatting sqref="AA302">
    <cfRule type="expression" dxfId="3049" priority="3608">
      <formula>$S$20="No_existen"</formula>
    </cfRule>
  </conditionalFormatting>
  <conditionalFormatting sqref="AA303">
    <cfRule type="expression" dxfId="3048" priority="3607">
      <formula>$S$21="No_existen"</formula>
    </cfRule>
  </conditionalFormatting>
  <conditionalFormatting sqref="AA304">
    <cfRule type="expression" dxfId="3047" priority="3606">
      <formula>$S$22="No_existen"</formula>
    </cfRule>
  </conditionalFormatting>
  <conditionalFormatting sqref="AA305">
    <cfRule type="expression" dxfId="3046" priority="3605">
      <formula>$S$23="No_existen"</formula>
    </cfRule>
  </conditionalFormatting>
  <conditionalFormatting sqref="AA306">
    <cfRule type="expression" dxfId="3045" priority="3604">
      <formula>$S$24="No_existen"</formula>
    </cfRule>
  </conditionalFormatting>
  <conditionalFormatting sqref="AA307">
    <cfRule type="expression" dxfId="3044" priority="3603">
      <formula>$S$25="No_existen"</formula>
    </cfRule>
  </conditionalFormatting>
  <conditionalFormatting sqref="AA308">
    <cfRule type="expression" dxfId="3043" priority="3602">
      <formula>$S$26="No_existen"</formula>
    </cfRule>
  </conditionalFormatting>
  <conditionalFormatting sqref="AA309">
    <cfRule type="expression" dxfId="3042" priority="3601">
      <formula>$S$27="No_existen"</formula>
    </cfRule>
  </conditionalFormatting>
  <conditionalFormatting sqref="AA310">
    <cfRule type="expression" dxfId="3041" priority="3600">
      <formula>$S$28="No_existen"</formula>
    </cfRule>
  </conditionalFormatting>
  <conditionalFormatting sqref="AA311">
    <cfRule type="expression" dxfId="3040" priority="3599">
      <formula>$S$29="No_existen"</formula>
    </cfRule>
  </conditionalFormatting>
  <conditionalFormatting sqref="AA312">
    <cfRule type="expression" dxfId="3039" priority="3598">
      <formula>$S$30="No_existen"</formula>
    </cfRule>
  </conditionalFormatting>
  <conditionalFormatting sqref="AA313">
    <cfRule type="expression" dxfId="3038" priority="3597">
      <formula>$S$31="No_existen"</formula>
    </cfRule>
  </conditionalFormatting>
  <conditionalFormatting sqref="AA314">
    <cfRule type="expression" dxfId="3037" priority="3596">
      <formula>$S$32="No_existen"</formula>
    </cfRule>
  </conditionalFormatting>
  <conditionalFormatting sqref="AA315">
    <cfRule type="expression" dxfId="3036" priority="3595">
      <formula>$S$33="No_existen"</formula>
    </cfRule>
  </conditionalFormatting>
  <conditionalFormatting sqref="AA316">
    <cfRule type="expression" dxfId="3035" priority="3594">
      <formula>$S$34="No_existen"</formula>
    </cfRule>
  </conditionalFormatting>
  <conditionalFormatting sqref="AG316">
    <cfRule type="expression" dxfId="3034" priority="3592">
      <formula>S316="No_existen"</formula>
    </cfRule>
  </conditionalFormatting>
  <conditionalFormatting sqref="AA317">
    <cfRule type="expression" dxfId="3033" priority="3591">
      <formula>$S$35="No_existen"</formula>
    </cfRule>
  </conditionalFormatting>
  <conditionalFormatting sqref="AA318">
    <cfRule type="expression" dxfId="3032" priority="3590">
      <formula>$S$36="No_existen"</formula>
    </cfRule>
  </conditionalFormatting>
  <conditionalFormatting sqref="AA319">
    <cfRule type="expression" dxfId="3031" priority="3589">
      <formula>$S$37="No_existen"</formula>
    </cfRule>
  </conditionalFormatting>
  <conditionalFormatting sqref="AG299 AG302 AG309 AG312">
    <cfRule type="expression" dxfId="3030" priority="3586">
      <formula>AF299="No asignado"</formula>
    </cfRule>
  </conditionalFormatting>
  <conditionalFormatting sqref="AB305:AB307">
    <cfRule type="expression" dxfId="3029" priority="3585">
      <formula>AA305="Manual"</formula>
    </cfRule>
  </conditionalFormatting>
  <conditionalFormatting sqref="AG294 AG315:AG316">
    <cfRule type="expression" dxfId="3028" priority="3587">
      <formula>AF294="No asignado"</formula>
    </cfRule>
  </conditionalFormatting>
  <conditionalFormatting sqref="AG294">
    <cfRule type="expression" dxfId="3027" priority="3583">
      <formula>$S$12="No_existen"</formula>
    </cfRule>
  </conditionalFormatting>
  <conditionalFormatting sqref="AW293:AY316 AW317:AW319">
    <cfRule type="expression" dxfId="3026" priority="3582">
      <formula>$S293="No_existen"</formula>
    </cfRule>
  </conditionalFormatting>
  <conditionalFormatting sqref="G296:I301 G293:H295 G303:I304 G302:H302 G307:I307 G305:H306 G309:I310 G308:H308 G312:I313 G311:H311 G316:I316 G314:H315 G317:H319">
    <cfRule type="expression" dxfId="3025" priority="3581">
      <formula>$G293="N/A"</formula>
    </cfRule>
  </conditionalFormatting>
  <conditionalFormatting sqref="I294:I295">
    <cfRule type="expression" dxfId="3024" priority="3580">
      <formula>$G294="N/A"</formula>
    </cfRule>
  </conditionalFormatting>
  <conditionalFormatting sqref="S293:S319">
    <cfRule type="cellIs" dxfId="3023" priority="3579" operator="between">
      <formula>2</formula>
      <formula>3</formula>
    </cfRule>
  </conditionalFormatting>
  <conditionalFormatting sqref="W293:W295">
    <cfRule type="expression" dxfId="3022" priority="3578">
      <formula>S293="No_existen"</formula>
    </cfRule>
  </conditionalFormatting>
  <conditionalFormatting sqref="W296:W297">
    <cfRule type="expression" dxfId="3021" priority="3577">
      <formula>S297="No_existen"</formula>
    </cfRule>
  </conditionalFormatting>
  <conditionalFormatting sqref="W298:W299">
    <cfRule type="expression" dxfId="3020" priority="3576">
      <formula>S298="No_existen"</formula>
    </cfRule>
  </conditionalFormatting>
  <conditionalFormatting sqref="W300">
    <cfRule type="expression" dxfId="3019" priority="3574">
      <formula>T300=""</formula>
    </cfRule>
    <cfRule type="expression" dxfId="3018" priority="3575">
      <formula>T300="No_existen"</formula>
    </cfRule>
  </conditionalFormatting>
  <conditionalFormatting sqref="W302:W303">
    <cfRule type="expression" dxfId="3017" priority="3573">
      <formula>S301="No_existen"</formula>
    </cfRule>
  </conditionalFormatting>
  <conditionalFormatting sqref="W304:W319">
    <cfRule type="expression" dxfId="3016" priority="3572">
      <formula>S304="No_existen"</formula>
    </cfRule>
  </conditionalFormatting>
  <conditionalFormatting sqref="AG293">
    <cfRule type="expression" dxfId="3015" priority="3571">
      <formula>$P$11="No_existen"</formula>
    </cfRule>
  </conditionalFormatting>
  <conditionalFormatting sqref="AG293">
    <cfRule type="expression" dxfId="3014" priority="3570">
      <formula>AF293="No asignado"</formula>
    </cfRule>
  </conditionalFormatting>
  <conditionalFormatting sqref="AG295">
    <cfRule type="expression" dxfId="3013" priority="3567">
      <formula>$P$11="No_existen"</formula>
    </cfRule>
  </conditionalFormatting>
  <conditionalFormatting sqref="AG295">
    <cfRule type="expression" dxfId="3012" priority="3566">
      <formula>AF295="No asignado"</formula>
    </cfRule>
  </conditionalFormatting>
  <conditionalFormatting sqref="AG295">
    <cfRule type="expression" dxfId="3011" priority="3568">
      <formula>$P$12="No_existen"</formula>
    </cfRule>
  </conditionalFormatting>
  <conditionalFormatting sqref="AG295">
    <cfRule type="expression" dxfId="3010" priority="3569">
      <formula>$P$13="No_existen"</formula>
    </cfRule>
  </conditionalFormatting>
  <conditionalFormatting sqref="AG296">
    <cfRule type="expression" dxfId="3009" priority="3565">
      <formula>AF296="No asignado"</formula>
    </cfRule>
  </conditionalFormatting>
  <conditionalFormatting sqref="AG296">
    <cfRule type="expression" dxfId="3008" priority="3564">
      <formula>S296="No_existen"</formula>
    </cfRule>
  </conditionalFormatting>
  <conditionalFormatting sqref="AG297 AG300 AG303">
    <cfRule type="expression" dxfId="3007" priority="3658">
      <formula>AF298="No asignado"</formula>
    </cfRule>
  </conditionalFormatting>
  <conditionalFormatting sqref="AG297 AG300 AG303">
    <cfRule type="expression" dxfId="3006" priority="3659">
      <formula>S298="No_existen"</formula>
    </cfRule>
  </conditionalFormatting>
  <conditionalFormatting sqref="AG308 AG311">
    <cfRule type="expression" dxfId="3005" priority="3660">
      <formula>S310="No_existen"</formula>
    </cfRule>
  </conditionalFormatting>
  <conditionalFormatting sqref="AG308 AG311">
    <cfRule type="expression" dxfId="3004" priority="3661">
      <formula>AF310="No asignado"</formula>
    </cfRule>
  </conditionalFormatting>
  <conditionalFormatting sqref="AG317:AG319">
    <cfRule type="expression" dxfId="3003" priority="3563">
      <formula>AF317="No asignado"</formula>
    </cfRule>
  </conditionalFormatting>
  <conditionalFormatting sqref="AG317:AG319">
    <cfRule type="expression" dxfId="3002" priority="3562">
      <formula>S317="No_existen"</formula>
    </cfRule>
  </conditionalFormatting>
  <conditionalFormatting sqref="AG317:AG319">
    <cfRule type="expression" dxfId="3001" priority="3561">
      <formula>$P$11="No_existen"</formula>
    </cfRule>
  </conditionalFormatting>
  <conditionalFormatting sqref="AG314">
    <cfRule type="expression" dxfId="3000" priority="3559">
      <formula>S316="No_existen"</formula>
    </cfRule>
  </conditionalFormatting>
  <conditionalFormatting sqref="AG314">
    <cfRule type="expression" dxfId="2999" priority="3560">
      <formula>AF316="No asignado"</formula>
    </cfRule>
  </conditionalFormatting>
  <conditionalFormatting sqref="AG306">
    <cfRule type="expression" dxfId="2998" priority="3558">
      <formula>S306="No_existen"</formula>
    </cfRule>
  </conditionalFormatting>
  <conditionalFormatting sqref="AG306">
    <cfRule type="expression" dxfId="2997" priority="3557">
      <formula>AF306="No asignado"</formula>
    </cfRule>
  </conditionalFormatting>
  <conditionalFormatting sqref="AG305">
    <cfRule type="expression" dxfId="2996" priority="3555">
      <formula>S307="No_existen"</formula>
    </cfRule>
  </conditionalFormatting>
  <conditionalFormatting sqref="AG305">
    <cfRule type="expression" dxfId="2995" priority="3556">
      <formula>AF307="No asignado"</formula>
    </cfRule>
  </conditionalFormatting>
  <conditionalFormatting sqref="AU293:AV293">
    <cfRule type="cellIs" dxfId="2994" priority="3549" operator="equal">
      <formula>"LEVE"</formula>
    </cfRule>
    <cfRule type="cellIs" dxfId="2993" priority="3550" operator="equal">
      <formula>"MODERADO"</formula>
    </cfRule>
    <cfRule type="cellIs" dxfId="2992" priority="3551" operator="equal">
      <formula>"GRAVE"</formula>
    </cfRule>
  </conditionalFormatting>
  <conditionalFormatting sqref="AU296:AV296">
    <cfRule type="cellIs" dxfId="2991" priority="3546" operator="equal">
      <formula>"LEVE"</formula>
    </cfRule>
    <cfRule type="cellIs" dxfId="2990" priority="3547" operator="equal">
      <formula>"MODERADO"</formula>
    </cfRule>
    <cfRule type="cellIs" dxfId="2989" priority="3548" operator="equal">
      <formula>"GRAVE"</formula>
    </cfRule>
  </conditionalFormatting>
  <conditionalFormatting sqref="AU299:AV299 AU302:AV302">
    <cfRule type="cellIs" dxfId="2988" priority="3543" operator="equal">
      <formula>"LEVE"</formula>
    </cfRule>
    <cfRule type="cellIs" dxfId="2987" priority="3544" operator="equal">
      <formula>"MODERADO"</formula>
    </cfRule>
    <cfRule type="cellIs" dxfId="2986" priority="3545" operator="equal">
      <formula>"GRAVE"</formula>
    </cfRule>
  </conditionalFormatting>
  <conditionalFormatting sqref="AU305:AV305 AU308:AV308 AU311:AV311 AU314:AV314 AU317:AV317">
    <cfRule type="cellIs" dxfId="2985" priority="3552" operator="equal">
      <formula>"LEVE"</formula>
    </cfRule>
    <cfRule type="cellIs" dxfId="2984" priority="3553" operator="equal">
      <formula>"MODERADO"</formula>
    </cfRule>
    <cfRule type="cellIs" dxfId="2983" priority="3554" operator="equal">
      <formula>"GRAVE"</formula>
    </cfRule>
  </conditionalFormatting>
  <conditionalFormatting sqref="AX317:AX319">
    <cfRule type="expression" dxfId="2982" priority="3542">
      <formula>AW317="ASUMIR"</formula>
    </cfRule>
  </conditionalFormatting>
  <conditionalFormatting sqref="AY317:AY319">
    <cfRule type="expression" dxfId="2981" priority="3541">
      <formula>AW317="ASUMIR"</formula>
    </cfRule>
  </conditionalFormatting>
  <conditionalFormatting sqref="O362 O365 O368 O359 O371 N356:N373 O356">
    <cfRule type="containsText" dxfId="2980" priority="3402" operator="containsText" text="MEDIA">
      <formula>NOT(ISERROR(SEARCH("MEDIA",N356)))</formula>
    </cfRule>
    <cfRule type="containsText" dxfId="2979" priority="3403" operator="containsText" text="ALTA">
      <formula>NOT(ISERROR(SEARCH("ALTA",N356)))</formula>
    </cfRule>
    <cfRule type="containsText" dxfId="2978" priority="3404" operator="containsText" text="BAJA">
      <formula>NOT(ISERROR(SEARCH("BAJA",N356)))</formula>
    </cfRule>
  </conditionalFormatting>
  <conditionalFormatting sqref="Q359 Q362 Q365 Q368 Q371 P356:P373 Q356">
    <cfRule type="containsText" dxfId="2977" priority="3399" operator="containsText" text="MEDIO">
      <formula>NOT(ISERROR(SEARCH("MEDIO",P356)))</formula>
    </cfRule>
    <cfRule type="containsText" dxfId="2976" priority="3400" operator="containsText" text="ALTO">
      <formula>NOT(ISERROR(SEARCH("ALTO",P356)))</formula>
    </cfRule>
    <cfRule type="containsText" dxfId="2975" priority="3401" operator="containsText" text="BAJO">
      <formula>NOT(ISERROR(SEARCH("BAJO",P356)))</formula>
    </cfRule>
  </conditionalFormatting>
  <conditionalFormatting sqref="S356:S373">
    <cfRule type="cellIs" dxfId="2974" priority="3398" operator="between">
      <formula>2</formula>
      <formula>3</formula>
    </cfRule>
  </conditionalFormatting>
  <conditionalFormatting sqref="R356:R373">
    <cfRule type="cellIs" dxfId="2973" priority="3395" operator="lessThanOrEqual">
      <formula>3</formula>
    </cfRule>
    <cfRule type="cellIs" dxfId="2972" priority="3396" stopIfTrue="1" operator="between">
      <formula>4</formula>
      <formula>9</formula>
    </cfRule>
    <cfRule type="cellIs" dxfId="2971" priority="3397" operator="greaterThanOrEqual">
      <formula>10</formula>
    </cfRule>
  </conditionalFormatting>
  <conditionalFormatting sqref="N356:N373">
    <cfRule type="containsText" dxfId="2970" priority="3387" operator="containsText" text="MEDIO BAJA">
      <formula>NOT(ISERROR(SEARCH("MEDIO BAJA",N356)))</formula>
    </cfRule>
    <cfRule type="containsText" dxfId="2969" priority="3388" operator="containsText" text="MEDIO ALTA">
      <formula>NOT(ISERROR(SEARCH("MEDIO ALTA",N356)))</formula>
    </cfRule>
  </conditionalFormatting>
  <conditionalFormatting sqref="P356:P373">
    <cfRule type="containsText" dxfId="2968" priority="3385" operator="containsText" text="MEDIO BAJO">
      <formula>NOT(ISERROR(SEARCH("MEDIO BAJO",P356)))</formula>
    </cfRule>
    <cfRule type="containsText" dxfId="2967" priority="3386" operator="containsText" text="MEDIO ALTO">
      <formula>NOT(ISERROR(SEARCH("MEDIO ALTO",P356)))</formula>
    </cfRule>
  </conditionalFormatting>
  <conditionalFormatting sqref="AL356:AL373">
    <cfRule type="expression" dxfId="2966" priority="3384">
      <formula>S356="No_existen"</formula>
    </cfRule>
  </conditionalFormatting>
  <conditionalFormatting sqref="AP356:AP373">
    <cfRule type="expression" dxfId="2965" priority="3383">
      <formula>S356="No_existen"</formula>
    </cfRule>
  </conditionalFormatting>
  <conditionalFormatting sqref="BA356:BA373">
    <cfRule type="expression" dxfId="2964" priority="3381">
      <formula>AW356&lt;&gt;"COMPARTIR"</formula>
    </cfRule>
    <cfRule type="expression" dxfId="2963" priority="3382">
      <formula>AW356="ASUMIR"</formula>
    </cfRule>
  </conditionalFormatting>
  <conditionalFormatting sqref="AX356:AX373">
    <cfRule type="expression" dxfId="2962" priority="3380">
      <formula>AW356="ASUMIR"</formula>
    </cfRule>
  </conditionalFormatting>
  <conditionalFormatting sqref="AY356:AZ373">
    <cfRule type="expression" dxfId="2961" priority="3379">
      <formula>AW356="ASUMIR"</formula>
    </cfRule>
  </conditionalFormatting>
  <conditionalFormatting sqref="AK356:AK373">
    <cfRule type="expression" dxfId="2960" priority="3406">
      <formula>S356="No_existen"</formula>
    </cfRule>
  </conditionalFormatting>
  <conditionalFormatting sqref="AF356:AF373">
    <cfRule type="expression" dxfId="2959" priority="3409">
      <formula>S356="No_existen"</formula>
    </cfRule>
  </conditionalFormatting>
  <conditionalFormatting sqref="AB356:AB373">
    <cfRule type="expression" dxfId="2958" priority="3345">
      <formula>AA356="Semiautomatico"</formula>
    </cfRule>
    <cfRule type="expression" dxfId="2957" priority="3349">
      <formula>AA356="Manual"</formula>
    </cfRule>
    <cfRule type="expression" dxfId="2956" priority="3375">
      <formula>S356="No_existen"</formula>
    </cfRule>
  </conditionalFormatting>
  <conditionalFormatting sqref="AA357">
    <cfRule type="expression" dxfId="2955" priority="3374">
      <formula>$S$12="No_existen"</formula>
    </cfRule>
  </conditionalFormatting>
  <conditionalFormatting sqref="AB357:AB373">
    <cfRule type="expression" dxfId="2954" priority="3373">
      <formula>S357="No_existen"</formula>
    </cfRule>
  </conditionalFormatting>
  <conditionalFormatting sqref="AA356">
    <cfRule type="expression" dxfId="2953" priority="3371">
      <formula>S356="No_Existen"</formula>
    </cfRule>
  </conditionalFormatting>
  <conditionalFormatting sqref="AA358">
    <cfRule type="expression" dxfId="2952" priority="3370">
      <formula>S358="No_existen"</formula>
    </cfRule>
  </conditionalFormatting>
  <conditionalFormatting sqref="AA359">
    <cfRule type="expression" dxfId="2951" priority="3369">
      <formula>$S$14="No_existen"</formula>
    </cfRule>
  </conditionalFormatting>
  <conditionalFormatting sqref="AA360">
    <cfRule type="expression" dxfId="2950" priority="3368">
      <formula>$S$15="No_existen"</formula>
    </cfRule>
  </conditionalFormatting>
  <conditionalFormatting sqref="AA361">
    <cfRule type="expression" dxfId="2949" priority="3367">
      <formula>$S$16="No_existen"</formula>
    </cfRule>
  </conditionalFormatting>
  <conditionalFormatting sqref="AG361">
    <cfRule type="expression" dxfId="2948" priority="3366">
      <formula>S361="No_existen"</formula>
    </cfRule>
  </conditionalFormatting>
  <conditionalFormatting sqref="AA362">
    <cfRule type="expression" dxfId="2947" priority="3365">
      <formula>$S$17="No_existen"</formula>
    </cfRule>
  </conditionalFormatting>
  <conditionalFormatting sqref="AA363">
    <cfRule type="expression" dxfId="2946" priority="3364">
      <formula>$S$18="No_existen"</formula>
    </cfRule>
  </conditionalFormatting>
  <conditionalFormatting sqref="AA364">
    <cfRule type="expression" dxfId="2945" priority="3363">
      <formula>$S$19="No_existen"</formula>
    </cfRule>
  </conditionalFormatting>
  <conditionalFormatting sqref="AA365">
    <cfRule type="expression" dxfId="2944" priority="3362">
      <formula>$S$20="No_existen"</formula>
    </cfRule>
  </conditionalFormatting>
  <conditionalFormatting sqref="AA366">
    <cfRule type="expression" dxfId="2943" priority="3361">
      <formula>$S$21="No_existen"</formula>
    </cfRule>
  </conditionalFormatting>
  <conditionalFormatting sqref="AA367">
    <cfRule type="expression" dxfId="2942" priority="3360">
      <formula>$S$22="No_existen"</formula>
    </cfRule>
  </conditionalFormatting>
  <conditionalFormatting sqref="AA368">
    <cfRule type="expression" dxfId="2941" priority="3359">
      <formula>$S$23="No_existen"</formula>
    </cfRule>
  </conditionalFormatting>
  <conditionalFormatting sqref="AA369">
    <cfRule type="expression" dxfId="2940" priority="3358">
      <formula>$S$24="No_existen"</formula>
    </cfRule>
  </conditionalFormatting>
  <conditionalFormatting sqref="AA370">
    <cfRule type="expression" dxfId="2939" priority="3357">
      <formula>$S$25="No_existen"</formula>
    </cfRule>
  </conditionalFormatting>
  <conditionalFormatting sqref="W372">
    <cfRule type="expression" dxfId="2938" priority="3356">
      <formula>S372="No_existen"</formula>
    </cfRule>
  </conditionalFormatting>
  <conditionalFormatting sqref="W373">
    <cfRule type="expression" dxfId="2937" priority="3355">
      <formula>S373="No_existen"</formula>
    </cfRule>
  </conditionalFormatting>
  <conditionalFormatting sqref="AA371">
    <cfRule type="expression" dxfId="2936" priority="3354">
      <formula>$S$26="No_existen"</formula>
    </cfRule>
  </conditionalFormatting>
  <conditionalFormatting sqref="AA372">
    <cfRule type="expression" dxfId="2935" priority="3353">
      <formula>$S$27="No_existen"</formula>
    </cfRule>
  </conditionalFormatting>
  <conditionalFormatting sqref="AA373">
    <cfRule type="expression" dxfId="2934" priority="3352">
      <formula>$S$28="No_existen"</formula>
    </cfRule>
  </conditionalFormatting>
  <conditionalFormatting sqref="AG372">
    <cfRule type="expression" dxfId="2933" priority="3351">
      <formula>S372="No_existen"</formula>
    </cfRule>
  </conditionalFormatting>
  <conditionalFormatting sqref="AG373">
    <cfRule type="expression" dxfId="2932" priority="3350">
      <formula>S373="No_existen"</formula>
    </cfRule>
  </conditionalFormatting>
  <conditionalFormatting sqref="AG361">
    <cfRule type="expression" dxfId="2931" priority="3347">
      <formula>AF361="No asignado"</formula>
    </cfRule>
  </conditionalFormatting>
  <conditionalFormatting sqref="AB368:AB370">
    <cfRule type="expression" dxfId="2930" priority="3346">
      <formula>AA368="Manual"</formula>
    </cfRule>
  </conditionalFormatting>
  <conditionalFormatting sqref="AG357:AG358 AG361 AG372:AG373">
    <cfRule type="expression" dxfId="2929" priority="3348">
      <formula>AF357="No asignado"</formula>
    </cfRule>
  </conditionalFormatting>
  <conditionalFormatting sqref="AG357">
    <cfRule type="expression" dxfId="2928" priority="3344">
      <formula>$S$12="No_existen"</formula>
    </cfRule>
  </conditionalFormatting>
  <conditionalFormatting sqref="AG358">
    <cfRule type="expression" dxfId="2927" priority="3343">
      <formula>$S$13="No_existen"</formula>
    </cfRule>
  </conditionalFormatting>
  <conditionalFormatting sqref="AW356:AY373">
    <cfRule type="expression" dxfId="2926" priority="3342">
      <formula>$S356="No_existen"</formula>
    </cfRule>
  </conditionalFormatting>
  <conditionalFormatting sqref="G372:I373 G356:G371">
    <cfRule type="expression" dxfId="2925" priority="3341">
      <formula>$G356="N/A"</formula>
    </cfRule>
  </conditionalFormatting>
  <conditionalFormatting sqref="W367">
    <cfRule type="expression" dxfId="2924" priority="3340">
      <formula>S367="No_existen"</formula>
    </cfRule>
  </conditionalFormatting>
  <conditionalFormatting sqref="W356">
    <cfRule type="expression" dxfId="2923" priority="3339">
      <formula>S356="No_existen"</formula>
    </cfRule>
  </conditionalFormatting>
  <conditionalFormatting sqref="W357">
    <cfRule type="expression" dxfId="2922" priority="3338">
      <formula>S357="No_existen"</formula>
    </cfRule>
  </conditionalFormatting>
  <conditionalFormatting sqref="W358">
    <cfRule type="expression" dxfId="2921" priority="3337">
      <formula>S358="No_existen"</formula>
    </cfRule>
  </conditionalFormatting>
  <conditionalFormatting sqref="W361">
    <cfRule type="expression" dxfId="2920" priority="3336">
      <formula>S361="No_existen"</formula>
    </cfRule>
  </conditionalFormatting>
  <conditionalFormatting sqref="W359">
    <cfRule type="expression" dxfId="2919" priority="3335">
      <formula>S359="No_existen"</formula>
    </cfRule>
  </conditionalFormatting>
  <conditionalFormatting sqref="W360">
    <cfRule type="expression" dxfId="2918" priority="3334">
      <formula>S360="No_existen"</formula>
    </cfRule>
  </conditionalFormatting>
  <conditionalFormatting sqref="W364">
    <cfRule type="expression" dxfId="2917" priority="3333">
      <formula>S364="No_existen"</formula>
    </cfRule>
  </conditionalFormatting>
  <conditionalFormatting sqref="W362">
    <cfRule type="expression" dxfId="2916" priority="3332">
      <formula>S362="No_existen"</formula>
    </cfRule>
  </conditionalFormatting>
  <conditionalFormatting sqref="W363">
    <cfRule type="expression" dxfId="2915" priority="3331">
      <formula>S363="No_existen"</formula>
    </cfRule>
  </conditionalFormatting>
  <conditionalFormatting sqref="W366">
    <cfRule type="expression" dxfId="2914" priority="3330">
      <formula>T366="No_existen"</formula>
    </cfRule>
  </conditionalFormatting>
  <conditionalFormatting sqref="W366">
    <cfRule type="expression" dxfId="2913" priority="3329">
      <formula>T366=""</formula>
    </cfRule>
  </conditionalFormatting>
  <conditionalFormatting sqref="W365">
    <cfRule type="expression" dxfId="2912" priority="3328">
      <formula>T365="No_existen"</formula>
    </cfRule>
  </conditionalFormatting>
  <conditionalFormatting sqref="W365">
    <cfRule type="expression" dxfId="2911" priority="3327">
      <formula>T365=""</formula>
    </cfRule>
  </conditionalFormatting>
  <conditionalFormatting sqref="W370">
    <cfRule type="expression" dxfId="2910" priority="3326">
      <formula>S370="No_existen"</formula>
    </cfRule>
  </conditionalFormatting>
  <conditionalFormatting sqref="W369">
    <cfRule type="expression" dxfId="2909" priority="3325">
      <formula>T369="No_existen"</formula>
    </cfRule>
  </conditionalFormatting>
  <conditionalFormatting sqref="W369">
    <cfRule type="expression" dxfId="2908" priority="3324">
      <formula>T369=""</formula>
    </cfRule>
  </conditionalFormatting>
  <conditionalFormatting sqref="W368">
    <cfRule type="expression" dxfId="2907" priority="3323">
      <formula>S368="No_existen"</formula>
    </cfRule>
  </conditionalFormatting>
  <conditionalFormatting sqref="W371">
    <cfRule type="expression" dxfId="2906" priority="3322">
      <formula>S371="No_existen"</formula>
    </cfRule>
  </conditionalFormatting>
  <conditionalFormatting sqref="AG356">
    <cfRule type="expression" dxfId="2905" priority="3321">
      <formula>$P$11="No_existen"</formula>
    </cfRule>
  </conditionalFormatting>
  <conditionalFormatting sqref="AG356">
    <cfRule type="expression" dxfId="2904" priority="3320">
      <formula>AF356="No asignado"</formula>
    </cfRule>
  </conditionalFormatting>
  <conditionalFormatting sqref="AG360">
    <cfRule type="expression" dxfId="2903" priority="3319">
      <formula>S360="No_existen"</formula>
    </cfRule>
  </conditionalFormatting>
  <conditionalFormatting sqref="AG360">
    <cfRule type="expression" dxfId="2902" priority="3317">
      <formula>AF360="No asignado"</formula>
    </cfRule>
  </conditionalFormatting>
  <conditionalFormatting sqref="AG360">
    <cfRule type="expression" dxfId="2901" priority="3318">
      <formula>AF360="No asignado"</formula>
    </cfRule>
  </conditionalFormatting>
  <conditionalFormatting sqref="AG359">
    <cfRule type="expression" dxfId="2900" priority="3316">
      <formula>S359="No_existen"</formula>
    </cfRule>
  </conditionalFormatting>
  <conditionalFormatting sqref="AG359">
    <cfRule type="expression" dxfId="2899" priority="3314">
      <formula>AF359="No asignado"</formula>
    </cfRule>
  </conditionalFormatting>
  <conditionalFormatting sqref="AG359">
    <cfRule type="expression" dxfId="2898" priority="3315">
      <formula>AF359="No asignado"</formula>
    </cfRule>
  </conditionalFormatting>
  <conditionalFormatting sqref="AG364">
    <cfRule type="expression" dxfId="2897" priority="3313">
      <formula>S364="No_existen"</formula>
    </cfRule>
  </conditionalFormatting>
  <conditionalFormatting sqref="AG367">
    <cfRule type="expression" dxfId="2896" priority="3304">
      <formula>AF367="No asignado"</formula>
    </cfRule>
    <cfRule type="expression" dxfId="2895" priority="3312">
      <formula>S367="No_existen"</formula>
    </cfRule>
  </conditionalFormatting>
  <conditionalFormatting sqref="AG368">
    <cfRule type="expression" dxfId="2894" priority="3311">
      <formula>S368="No_existen"</formula>
    </cfRule>
  </conditionalFormatting>
  <conditionalFormatting sqref="AG370">
    <cfRule type="expression" dxfId="2893" priority="3309">
      <formula>S370="No_existen"</formula>
    </cfRule>
  </conditionalFormatting>
  <conditionalFormatting sqref="AG364">
    <cfRule type="expression" dxfId="2892" priority="3305">
      <formula>AF364="No asignado"</formula>
    </cfRule>
  </conditionalFormatting>
  <conditionalFormatting sqref="AG364">
    <cfRule type="expression" dxfId="2891" priority="3307">
      <formula>AF364="No asignado"</formula>
    </cfRule>
  </conditionalFormatting>
  <conditionalFormatting sqref="AG362">
    <cfRule type="expression" dxfId="2890" priority="3303">
      <formula>S362="No_existen"</formula>
    </cfRule>
  </conditionalFormatting>
  <conditionalFormatting sqref="AG362:AG363">
    <cfRule type="expression" dxfId="2889" priority="3300">
      <formula>AF362="No asignado"</formula>
    </cfRule>
  </conditionalFormatting>
  <conditionalFormatting sqref="AG362:AG363">
    <cfRule type="expression" dxfId="2888" priority="3301">
      <formula>AF362="No asignado"</formula>
    </cfRule>
  </conditionalFormatting>
  <conditionalFormatting sqref="AG365">
    <cfRule type="expression" dxfId="2887" priority="3299">
      <formula>S365="No_existen"</formula>
    </cfRule>
  </conditionalFormatting>
  <conditionalFormatting sqref="AG365">
    <cfRule type="expression" dxfId="2886" priority="3297">
      <formula>AF365="No asignado"</formula>
    </cfRule>
  </conditionalFormatting>
  <conditionalFormatting sqref="AG365">
    <cfRule type="expression" dxfId="2885" priority="3298">
      <formula>AF365="No asignado"</formula>
    </cfRule>
  </conditionalFormatting>
  <conditionalFormatting sqref="AG366">
    <cfRule type="expression" dxfId="2884" priority="3296">
      <formula>S366="No_existen"</formula>
    </cfRule>
  </conditionalFormatting>
  <conditionalFormatting sqref="AG366">
    <cfRule type="expression" dxfId="2883" priority="3294">
      <formula>AF366="No asignado"</formula>
    </cfRule>
  </conditionalFormatting>
  <conditionalFormatting sqref="AG366">
    <cfRule type="expression" dxfId="2882" priority="3295">
      <formula>AF366="No asignado"</formula>
    </cfRule>
  </conditionalFormatting>
  <conditionalFormatting sqref="AG371">
    <cfRule type="expression" dxfId="2881" priority="3293">
      <formula>S371="No_existen"</formula>
    </cfRule>
  </conditionalFormatting>
  <conditionalFormatting sqref="AU356:AV356">
    <cfRule type="cellIs" dxfId="2880" priority="3290" operator="equal">
      <formula>"LEVE"</formula>
    </cfRule>
    <cfRule type="cellIs" dxfId="2879" priority="3291" operator="equal">
      <formula>"MODERADO"</formula>
    </cfRule>
    <cfRule type="cellIs" dxfId="2878" priority="3292" operator="equal">
      <formula>"GRAVE"</formula>
    </cfRule>
  </conditionalFormatting>
  <conditionalFormatting sqref="AU359:AV359">
    <cfRule type="cellIs" dxfId="2877" priority="3287" operator="equal">
      <formula>"LEVE"</formula>
    </cfRule>
    <cfRule type="cellIs" dxfId="2876" priority="3288" operator="equal">
      <formula>"MODERADO"</formula>
    </cfRule>
    <cfRule type="cellIs" dxfId="2875" priority="3289" operator="equal">
      <formula>"GRAVE"</formula>
    </cfRule>
  </conditionalFormatting>
  <conditionalFormatting sqref="AU362:AV362">
    <cfRule type="cellIs" dxfId="2874" priority="3284" operator="equal">
      <formula>"LEVE"</formula>
    </cfRule>
    <cfRule type="cellIs" dxfId="2873" priority="3285" operator="equal">
      <formula>"MODERADO"</formula>
    </cfRule>
    <cfRule type="cellIs" dxfId="2872" priority="3286" operator="equal">
      <formula>"GRAVE"</formula>
    </cfRule>
  </conditionalFormatting>
  <conditionalFormatting sqref="AU365:AV365">
    <cfRule type="cellIs" dxfId="2871" priority="3281" operator="equal">
      <formula>"LEVE"</formula>
    </cfRule>
    <cfRule type="cellIs" dxfId="2870" priority="3282" operator="equal">
      <formula>"MODERADO"</formula>
    </cfRule>
    <cfRule type="cellIs" dxfId="2869" priority="3283" operator="equal">
      <formula>"GRAVE"</formula>
    </cfRule>
  </conditionalFormatting>
  <conditionalFormatting sqref="AV368 AU371:AV371">
    <cfRule type="cellIs" dxfId="2868" priority="3278" operator="equal">
      <formula>"LEVE"</formula>
    </cfRule>
    <cfRule type="cellIs" dxfId="2867" priority="3279" operator="equal">
      <formula>"MODERADO"</formula>
    </cfRule>
    <cfRule type="cellIs" dxfId="2866" priority="3280" operator="equal">
      <formula>"GRAVE"</formula>
    </cfRule>
  </conditionalFormatting>
  <conditionalFormatting sqref="AU368">
    <cfRule type="cellIs" dxfId="2865" priority="3275" operator="equal">
      <formula>"LEVE"</formula>
    </cfRule>
    <cfRule type="cellIs" dxfId="2864" priority="3276" operator="equal">
      <formula>"MODERADO"</formula>
    </cfRule>
    <cfRule type="cellIs" dxfId="2863" priority="3277" operator="equal">
      <formula>"GRAVE"</formula>
    </cfRule>
  </conditionalFormatting>
  <conditionalFormatting sqref="O380 O383 O386 O377 O389 O392 O395 O398 O401 O404 N374:N406 O374">
    <cfRule type="containsText" dxfId="2862" priority="3264" operator="containsText" text="MEDIA">
      <formula>NOT(ISERROR(SEARCH("MEDIA",N374)))</formula>
    </cfRule>
    <cfRule type="containsText" dxfId="2861" priority="3265" operator="containsText" text="ALTA">
      <formula>NOT(ISERROR(SEARCH("ALTA",N374)))</formula>
    </cfRule>
    <cfRule type="containsText" dxfId="2860" priority="3266" operator="containsText" text="BAJA">
      <formula>NOT(ISERROR(SEARCH("BAJA",N374)))</formula>
    </cfRule>
  </conditionalFormatting>
  <conditionalFormatting sqref="Q377 Q380 Q383 Q386 Q389 Q392 Q395 Q398 Q401 Q404 P374:P406 Q374">
    <cfRule type="containsText" dxfId="2859" priority="3261" operator="containsText" text="MEDIO">
      <formula>NOT(ISERROR(SEARCH("MEDIO",P374)))</formula>
    </cfRule>
    <cfRule type="containsText" dxfId="2858" priority="3262" operator="containsText" text="ALTO">
      <formula>NOT(ISERROR(SEARCH("ALTO",P374)))</formula>
    </cfRule>
    <cfRule type="containsText" dxfId="2857" priority="3263" operator="containsText" text="BAJO">
      <formula>NOT(ISERROR(SEARCH("BAJO",P374)))</formula>
    </cfRule>
  </conditionalFormatting>
  <conditionalFormatting sqref="S374:S406">
    <cfRule type="cellIs" dxfId="2856" priority="3260" operator="between">
      <formula>2</formula>
      <formula>3</formula>
    </cfRule>
  </conditionalFormatting>
  <conditionalFormatting sqref="R374:R406">
    <cfRule type="cellIs" dxfId="2855" priority="3257" operator="lessThanOrEqual">
      <formula>3</formula>
    </cfRule>
    <cfRule type="cellIs" dxfId="2854" priority="3258" stopIfTrue="1" operator="between">
      <formula>4</formula>
      <formula>9</formula>
    </cfRule>
    <cfRule type="cellIs" dxfId="2853" priority="3259" operator="greaterThanOrEqual">
      <formula>10</formula>
    </cfRule>
  </conditionalFormatting>
  <conditionalFormatting sqref="N374:N406">
    <cfRule type="containsText" dxfId="2852" priority="3249" operator="containsText" text="MEDIO BAJA">
      <formula>NOT(ISERROR(SEARCH("MEDIO BAJA",N374)))</formula>
    </cfRule>
    <cfRule type="containsText" dxfId="2851" priority="3250" operator="containsText" text="MEDIO ALTA">
      <formula>NOT(ISERROR(SEARCH("MEDIO ALTA",N374)))</formula>
    </cfRule>
  </conditionalFormatting>
  <conditionalFormatting sqref="P374:P406">
    <cfRule type="containsText" dxfId="2850" priority="3247" operator="containsText" text="MEDIO BAJO">
      <formula>NOT(ISERROR(SEARCH("MEDIO BAJO",P374)))</formula>
    </cfRule>
    <cfRule type="containsText" dxfId="2849" priority="3248" operator="containsText" text="MEDIO ALTO">
      <formula>NOT(ISERROR(SEARCH("MEDIO ALTO",P374)))</formula>
    </cfRule>
  </conditionalFormatting>
  <conditionalFormatting sqref="AL374:AL406">
    <cfRule type="expression" dxfId="2848" priority="3246">
      <formula>S374="No_existen"</formula>
    </cfRule>
  </conditionalFormatting>
  <conditionalFormatting sqref="AP374:AP406">
    <cfRule type="expression" dxfId="2847" priority="3245">
      <formula>S374="No_existen"</formula>
    </cfRule>
  </conditionalFormatting>
  <conditionalFormatting sqref="BA374:BA406">
    <cfRule type="expression" dxfId="2846" priority="3243">
      <formula>AW374&lt;&gt;"COMPARTIR"</formula>
    </cfRule>
    <cfRule type="expression" dxfId="2845" priority="3244">
      <formula>AW374="ASUMIR"</formula>
    </cfRule>
  </conditionalFormatting>
  <conditionalFormatting sqref="AX374:AX406">
    <cfRule type="expression" dxfId="2844" priority="3242">
      <formula>AW374="ASUMIR"</formula>
    </cfRule>
  </conditionalFormatting>
  <conditionalFormatting sqref="AY374:AZ406">
    <cfRule type="expression" dxfId="2843" priority="3241">
      <formula>AW374="ASUMIR"</formula>
    </cfRule>
  </conditionalFormatting>
  <conditionalFormatting sqref="AK374:AK406">
    <cfRule type="expression" dxfId="2842" priority="3268">
      <formula>S374="No_existen"</formula>
    </cfRule>
  </conditionalFormatting>
  <conditionalFormatting sqref="AF374:AF406">
    <cfRule type="expression" dxfId="2841" priority="3271">
      <formula>S374="No_existen"</formula>
    </cfRule>
  </conditionalFormatting>
  <conditionalFormatting sqref="AB374:AB406">
    <cfRule type="expression" dxfId="2840" priority="3195">
      <formula>AA374="Semiautomatico"</formula>
    </cfRule>
    <cfRule type="expression" dxfId="2839" priority="3198">
      <formula>AA374="Manual"</formula>
    </cfRule>
    <cfRule type="expression" dxfId="2838" priority="3237">
      <formula>S374="No_existen"</formula>
    </cfRule>
  </conditionalFormatting>
  <conditionalFormatting sqref="AA375">
    <cfRule type="expression" dxfId="2837" priority="3236">
      <formula>$S$12="No_existen"</formula>
    </cfRule>
  </conditionalFormatting>
  <conditionalFormatting sqref="AB375:AB406">
    <cfRule type="expression" dxfId="2836" priority="3235">
      <formula>S375="No_existen"</formula>
    </cfRule>
  </conditionalFormatting>
  <conditionalFormatting sqref="AA374">
    <cfRule type="expression" dxfId="2835" priority="3233">
      <formula>S374="No_Existen"</formula>
    </cfRule>
  </conditionalFormatting>
  <conditionalFormatting sqref="AA376">
    <cfRule type="expression" dxfId="2834" priority="3232">
      <formula>S376="No_existen"</formula>
    </cfRule>
  </conditionalFormatting>
  <conditionalFormatting sqref="AA377">
    <cfRule type="expression" dxfId="2833" priority="3231">
      <formula>$S$14="No_existen"</formula>
    </cfRule>
  </conditionalFormatting>
  <conditionalFormatting sqref="AA378">
    <cfRule type="expression" dxfId="2832" priority="3230">
      <formula>$S$15="No_existen"</formula>
    </cfRule>
  </conditionalFormatting>
  <conditionalFormatting sqref="AA379">
    <cfRule type="expression" dxfId="2831" priority="3229">
      <formula>$S$16="No_existen"</formula>
    </cfRule>
  </conditionalFormatting>
  <conditionalFormatting sqref="AA380">
    <cfRule type="expression" dxfId="2830" priority="3228">
      <formula>$S$17="No_existen"</formula>
    </cfRule>
  </conditionalFormatting>
  <conditionalFormatting sqref="AA381">
    <cfRule type="expression" dxfId="2829" priority="3227">
      <formula>$S$18="No_existen"</formula>
    </cfRule>
  </conditionalFormatting>
  <conditionalFormatting sqref="AA382">
    <cfRule type="expression" dxfId="2828" priority="3226">
      <formula>$S$19="No_existen"</formula>
    </cfRule>
  </conditionalFormatting>
  <conditionalFormatting sqref="AA383">
    <cfRule type="expression" dxfId="2827" priority="3225">
      <formula>$S$20="No_existen"</formula>
    </cfRule>
  </conditionalFormatting>
  <conditionalFormatting sqref="AA384">
    <cfRule type="expression" dxfId="2826" priority="3224">
      <formula>$S$21="No_existen"</formula>
    </cfRule>
  </conditionalFormatting>
  <conditionalFormatting sqref="AA385">
    <cfRule type="expression" dxfId="2825" priority="3223">
      <formula>$S$22="No_existen"</formula>
    </cfRule>
  </conditionalFormatting>
  <conditionalFormatting sqref="AA386">
    <cfRule type="expression" dxfId="2824" priority="3222">
      <formula>$S$23="No_existen"</formula>
    </cfRule>
  </conditionalFormatting>
  <conditionalFormatting sqref="AA387">
    <cfRule type="expression" dxfId="2823" priority="3221">
      <formula>$S$24="No_existen"</formula>
    </cfRule>
  </conditionalFormatting>
  <conditionalFormatting sqref="AA388">
    <cfRule type="expression" dxfId="2822" priority="3220">
      <formula>$S$25="No_existen"</formula>
    </cfRule>
  </conditionalFormatting>
  <conditionalFormatting sqref="AA389">
    <cfRule type="expression" dxfId="2821" priority="3219">
      <formula>$S$26="No_existen"</formula>
    </cfRule>
  </conditionalFormatting>
  <conditionalFormatting sqref="AA390">
    <cfRule type="expression" dxfId="2820" priority="3218">
      <formula>$S$27="No_existen"</formula>
    </cfRule>
  </conditionalFormatting>
  <conditionalFormatting sqref="AA391">
    <cfRule type="expression" dxfId="2819" priority="3217">
      <formula>$S$28="No_existen"</formula>
    </cfRule>
  </conditionalFormatting>
  <conditionalFormatting sqref="AA392">
    <cfRule type="expression" dxfId="2818" priority="3216">
      <formula>$S$29="No_existen"</formula>
    </cfRule>
  </conditionalFormatting>
  <conditionalFormatting sqref="AA393">
    <cfRule type="expression" dxfId="2817" priority="3215">
      <formula>$S$30="No_existen"</formula>
    </cfRule>
  </conditionalFormatting>
  <conditionalFormatting sqref="AA394">
    <cfRule type="expression" dxfId="2816" priority="3214">
      <formula>$S$31="No_existen"</formula>
    </cfRule>
  </conditionalFormatting>
  <conditionalFormatting sqref="AA395">
    <cfRule type="expression" dxfId="2815" priority="3213">
      <formula>$S$32="No_existen"</formula>
    </cfRule>
  </conditionalFormatting>
  <conditionalFormatting sqref="AA396">
    <cfRule type="expression" dxfId="2814" priority="3212">
      <formula>$S$33="No_existen"</formula>
    </cfRule>
  </conditionalFormatting>
  <conditionalFormatting sqref="AA397">
    <cfRule type="expression" dxfId="2813" priority="3211">
      <formula>$S$34="No_existen"</formula>
    </cfRule>
  </conditionalFormatting>
  <conditionalFormatting sqref="AA398">
    <cfRule type="expression" dxfId="2812" priority="3210">
      <formula>$S$35="No_existen"</formula>
    </cfRule>
  </conditionalFormatting>
  <conditionalFormatting sqref="AA399">
    <cfRule type="expression" dxfId="2811" priority="3209">
      <formula>$S$36="No_existen"</formula>
    </cfRule>
  </conditionalFormatting>
  <conditionalFormatting sqref="AA400">
    <cfRule type="expression" dxfId="2810" priority="3208">
      <formula>$S$37="No_existen"</formula>
    </cfRule>
  </conditionalFormatting>
  <conditionalFormatting sqref="AA401">
    <cfRule type="expression" dxfId="2809" priority="3207">
      <formula>$S$38="No_existen"</formula>
    </cfRule>
  </conditionalFormatting>
  <conditionalFormatting sqref="AA402">
    <cfRule type="expression" dxfId="2808" priority="3206">
      <formula>$S$39="No_existen"</formula>
    </cfRule>
  </conditionalFormatting>
  <conditionalFormatting sqref="AA403">
    <cfRule type="expression" dxfId="2807" priority="3205">
      <formula>$S$40="No_existen"</formula>
    </cfRule>
  </conditionalFormatting>
  <conditionalFormatting sqref="W405:W406">
    <cfRule type="expression" dxfId="2806" priority="3204">
      <formula>S405="No_existen"</formula>
    </cfRule>
  </conditionalFormatting>
  <conditionalFormatting sqref="AA404">
    <cfRule type="expression" dxfId="2805" priority="3203">
      <formula>$S$41="No_existen"</formula>
    </cfRule>
  </conditionalFormatting>
  <conditionalFormatting sqref="AA405">
    <cfRule type="expression" dxfId="2804" priority="3202">
      <formula>$S$42="No_existen"</formula>
    </cfRule>
  </conditionalFormatting>
  <conditionalFormatting sqref="AA406">
    <cfRule type="expression" dxfId="2803" priority="3201">
      <formula>$S$43="No_existen"</formula>
    </cfRule>
  </conditionalFormatting>
  <conditionalFormatting sqref="AG405">
    <cfRule type="expression" dxfId="2802" priority="3200">
      <formula>S405="No_existen"</formula>
    </cfRule>
  </conditionalFormatting>
  <conditionalFormatting sqref="AG406">
    <cfRule type="expression" dxfId="2801" priority="3199">
      <formula>S406="No_existen"</formula>
    </cfRule>
  </conditionalFormatting>
  <conditionalFormatting sqref="AB386:AB388">
    <cfRule type="expression" dxfId="2800" priority="3196">
      <formula>AA386="Manual"</formula>
    </cfRule>
  </conditionalFormatting>
  <conditionalFormatting sqref="AG405:AG406">
    <cfRule type="expression" dxfId="2799" priority="3197">
      <formula>AF405="No asignado"</formula>
    </cfRule>
  </conditionalFormatting>
  <conditionalFormatting sqref="AW374:AY406">
    <cfRule type="expression" dxfId="2798" priority="3194">
      <formula>$S374="No_existen"</formula>
    </cfRule>
  </conditionalFormatting>
  <conditionalFormatting sqref="G405:I406 G374:H404">
    <cfRule type="expression" dxfId="2797" priority="3193">
      <formula>$G374="N/A"</formula>
    </cfRule>
  </conditionalFormatting>
  <conditionalFormatting sqref="W374">
    <cfRule type="expression" dxfId="2796" priority="3192">
      <formula>S374="No_existen"</formula>
    </cfRule>
  </conditionalFormatting>
  <conditionalFormatting sqref="W375">
    <cfRule type="expression" dxfId="2795" priority="3191">
      <formula>S375="No_existen"</formula>
    </cfRule>
  </conditionalFormatting>
  <conditionalFormatting sqref="W376">
    <cfRule type="expression" dxfId="2794" priority="3190">
      <formula>S376="No_existen"</formula>
    </cfRule>
  </conditionalFormatting>
  <conditionalFormatting sqref="W377">
    <cfRule type="expression" dxfId="2793" priority="3189">
      <formula>S377="No_existen"</formula>
    </cfRule>
  </conditionalFormatting>
  <conditionalFormatting sqref="W378">
    <cfRule type="expression" dxfId="2792" priority="3188">
      <formula>S378="No_existen"</formula>
    </cfRule>
  </conditionalFormatting>
  <conditionalFormatting sqref="W379">
    <cfRule type="expression" dxfId="2791" priority="3187">
      <formula>S379="No_existen"</formula>
    </cfRule>
  </conditionalFormatting>
  <conditionalFormatting sqref="W380">
    <cfRule type="expression" dxfId="2790" priority="3186">
      <formula>S380="No_existen"</formula>
    </cfRule>
  </conditionalFormatting>
  <conditionalFormatting sqref="W381">
    <cfRule type="expression" dxfId="2789" priority="3185">
      <formula>S381="No_existen"</formula>
    </cfRule>
  </conditionalFormatting>
  <conditionalFormatting sqref="W382">
    <cfRule type="expression" dxfId="2788" priority="3184">
      <formula>S382="No_existen"</formula>
    </cfRule>
  </conditionalFormatting>
  <conditionalFormatting sqref="W383">
    <cfRule type="expression" dxfId="2787" priority="3183">
      <formula>S383="No_existen"</formula>
    </cfRule>
  </conditionalFormatting>
  <conditionalFormatting sqref="W384">
    <cfRule type="expression" dxfId="2786" priority="3182">
      <formula>S384="No_existen"</formula>
    </cfRule>
  </conditionalFormatting>
  <conditionalFormatting sqref="W385">
    <cfRule type="expression" dxfId="2785" priority="3181">
      <formula>S385="No_existen"</formula>
    </cfRule>
  </conditionalFormatting>
  <conditionalFormatting sqref="W386">
    <cfRule type="expression" dxfId="2784" priority="3180">
      <formula>S386="No_existen"</formula>
    </cfRule>
  </conditionalFormatting>
  <conditionalFormatting sqref="W387">
    <cfRule type="expression" dxfId="2783" priority="3179">
      <formula>S387="No_existen"</formula>
    </cfRule>
  </conditionalFormatting>
  <conditionalFormatting sqref="W388">
    <cfRule type="expression" dxfId="2782" priority="3178">
      <formula>S388="No_existen"</formula>
    </cfRule>
  </conditionalFormatting>
  <conditionalFormatting sqref="W389">
    <cfRule type="expression" dxfId="2781" priority="3177">
      <formula>S389="No_existen"</formula>
    </cfRule>
  </conditionalFormatting>
  <conditionalFormatting sqref="W390">
    <cfRule type="expression" dxfId="2780" priority="3176">
      <formula>S390="No_existen"</formula>
    </cfRule>
  </conditionalFormatting>
  <conditionalFormatting sqref="W391">
    <cfRule type="expression" dxfId="2779" priority="3175">
      <formula>S391="No_existen"</formula>
    </cfRule>
  </conditionalFormatting>
  <conditionalFormatting sqref="W392:W394">
    <cfRule type="expression" dxfId="2778" priority="3174">
      <formula>S392="No_existen"</formula>
    </cfRule>
  </conditionalFormatting>
  <conditionalFormatting sqref="W395:W397">
    <cfRule type="expression" dxfId="2777" priority="3173">
      <formula>S395="No_existen"</formula>
    </cfRule>
  </conditionalFormatting>
  <conditionalFormatting sqref="W398:W400">
    <cfRule type="expression" dxfId="2776" priority="3172">
      <formula>S398="No_existen"</formula>
    </cfRule>
  </conditionalFormatting>
  <conditionalFormatting sqref="W401:W403">
    <cfRule type="expression" dxfId="2775" priority="3171">
      <formula>S401="No_existen"</formula>
    </cfRule>
  </conditionalFormatting>
  <conditionalFormatting sqref="W404">
    <cfRule type="expression" dxfId="2774" priority="3170">
      <formula>S404="No_existen"</formula>
    </cfRule>
  </conditionalFormatting>
  <conditionalFormatting sqref="AG374">
    <cfRule type="expression" dxfId="2773" priority="3169">
      <formula>$P$11="No_existen"</formula>
    </cfRule>
  </conditionalFormatting>
  <conditionalFormatting sqref="AG377">
    <cfRule type="expression" dxfId="2772" priority="3168">
      <formula>S377="No_existen"</formula>
    </cfRule>
  </conditionalFormatting>
  <conditionalFormatting sqref="AG378">
    <cfRule type="expression" dxfId="2771" priority="3167">
      <formula>S378="No_existen"</formula>
    </cfRule>
  </conditionalFormatting>
  <conditionalFormatting sqref="AG379">
    <cfRule type="expression" dxfId="2770" priority="3166">
      <formula>S379="No_existen"</formula>
    </cfRule>
  </conditionalFormatting>
  <conditionalFormatting sqref="AG380">
    <cfRule type="expression" dxfId="2769" priority="3165">
      <formula>S380="No_existen"</formula>
    </cfRule>
  </conditionalFormatting>
  <conditionalFormatting sqref="AG381">
    <cfRule type="expression" dxfId="2768" priority="3164">
      <formula>S381="No_existen"</formula>
    </cfRule>
  </conditionalFormatting>
  <conditionalFormatting sqref="AG382">
    <cfRule type="expression" dxfId="2767" priority="3163">
      <formula>S382="No_existen"</formula>
    </cfRule>
  </conditionalFormatting>
  <conditionalFormatting sqref="AG383:AG385">
    <cfRule type="expression" dxfId="2766" priority="3141">
      <formula>AF383="No asignado"</formula>
    </cfRule>
    <cfRule type="expression" dxfId="2765" priority="3162">
      <formula>S383="No_existen"</formula>
    </cfRule>
  </conditionalFormatting>
  <conditionalFormatting sqref="AG386">
    <cfRule type="expression" dxfId="2764" priority="3161">
      <formula>S386="No_existen"</formula>
    </cfRule>
  </conditionalFormatting>
  <conditionalFormatting sqref="AG387">
    <cfRule type="expression" dxfId="2763" priority="3160">
      <formula>S387="No_existen"</formula>
    </cfRule>
  </conditionalFormatting>
  <conditionalFormatting sqref="AG388">
    <cfRule type="expression" dxfId="2762" priority="3159">
      <formula>S388="No_existen"</formula>
    </cfRule>
  </conditionalFormatting>
  <conditionalFormatting sqref="AG389">
    <cfRule type="expression" dxfId="2761" priority="3158">
      <formula>S389="No_existen"</formula>
    </cfRule>
  </conditionalFormatting>
  <conditionalFormatting sqref="AG390">
    <cfRule type="expression" dxfId="2760" priority="3157">
      <formula>S390="No_existen"</formula>
    </cfRule>
  </conditionalFormatting>
  <conditionalFormatting sqref="AG391">
    <cfRule type="expression" dxfId="2759" priority="3156">
      <formula>S391="No_existen"</formula>
    </cfRule>
  </conditionalFormatting>
  <conditionalFormatting sqref="AG392:AG394">
    <cfRule type="expression" dxfId="2758" priority="3155">
      <formula>S392="No_existen"</formula>
    </cfRule>
  </conditionalFormatting>
  <conditionalFormatting sqref="AG395">
    <cfRule type="expression" dxfId="2757" priority="3154">
      <formula>S395="No_existen"</formula>
    </cfRule>
  </conditionalFormatting>
  <conditionalFormatting sqref="AG396">
    <cfRule type="expression" dxfId="2756" priority="3153">
      <formula>S396="No_existen"</formula>
    </cfRule>
  </conditionalFormatting>
  <conditionalFormatting sqref="AG397">
    <cfRule type="expression" dxfId="2755" priority="3152">
      <formula>S397="No_existen"</formula>
    </cfRule>
  </conditionalFormatting>
  <conditionalFormatting sqref="AG398">
    <cfRule type="expression" dxfId="2754" priority="3151">
      <formula>S398="No_existen"</formula>
    </cfRule>
  </conditionalFormatting>
  <conditionalFormatting sqref="AG399">
    <cfRule type="expression" dxfId="2753" priority="3150">
      <formula>S399="No_existen"</formula>
    </cfRule>
  </conditionalFormatting>
  <conditionalFormatting sqref="AG400">
    <cfRule type="expression" dxfId="2752" priority="3149">
      <formula>S400="No_existen"</formula>
    </cfRule>
  </conditionalFormatting>
  <conditionalFormatting sqref="AG401">
    <cfRule type="expression" dxfId="2751" priority="3148">
      <formula>S401="No_existen"</formula>
    </cfRule>
  </conditionalFormatting>
  <conditionalFormatting sqref="AG402">
    <cfRule type="expression" dxfId="2750" priority="3147">
      <formula>S402="No_existen"</formula>
    </cfRule>
  </conditionalFormatting>
  <conditionalFormatting sqref="AG403">
    <cfRule type="expression" dxfId="2749" priority="3146">
      <formula>S403="No_existen"</formula>
    </cfRule>
  </conditionalFormatting>
  <conditionalFormatting sqref="AG404">
    <cfRule type="expression" dxfId="2748" priority="3145">
      <formula>S404="No_existen"</formula>
    </cfRule>
  </conditionalFormatting>
  <conditionalFormatting sqref="AG377:AG379">
    <cfRule type="expression" dxfId="2747" priority="3143">
      <formula>AF377="No asignado"</formula>
    </cfRule>
  </conditionalFormatting>
  <conditionalFormatting sqref="AG380:AG382">
    <cfRule type="expression" dxfId="2746" priority="3142">
      <formula>AF380="No asignado"</formula>
    </cfRule>
  </conditionalFormatting>
  <conditionalFormatting sqref="AG374:AG404">
    <cfRule type="expression" dxfId="2745" priority="3144">
      <formula>AF374="No asignado"</formula>
    </cfRule>
  </conditionalFormatting>
  <conditionalFormatting sqref="AG375">
    <cfRule type="expression" dxfId="2744" priority="3140">
      <formula>$P$12="No_existen"</formula>
    </cfRule>
  </conditionalFormatting>
  <conditionalFormatting sqref="AG376">
    <cfRule type="expression" dxfId="2743" priority="3139">
      <formula>$P$13="No_existen"</formula>
    </cfRule>
  </conditionalFormatting>
  <conditionalFormatting sqref="AU386:AV386 AU389:AV389 AU392:AV392 AU395:AV395 AU398:AV398 AU401:AV401 AU404:AV404">
    <cfRule type="cellIs" dxfId="2742" priority="3136" operator="equal">
      <formula>"LEVE"</formula>
    </cfRule>
    <cfRule type="cellIs" dxfId="2741" priority="3137" operator="equal">
      <formula>"MODERADO"</formula>
    </cfRule>
    <cfRule type="cellIs" dxfId="2740" priority="3138" operator="equal">
      <formula>"GRAVE"</formula>
    </cfRule>
  </conditionalFormatting>
  <conditionalFormatting sqref="AU374:AV374">
    <cfRule type="cellIs" dxfId="2739" priority="3133" operator="equal">
      <formula>"LEVE"</formula>
    </cfRule>
    <cfRule type="cellIs" dxfId="2738" priority="3134" operator="equal">
      <formula>"MODERADO"</formula>
    </cfRule>
    <cfRule type="cellIs" dxfId="2737" priority="3135" operator="equal">
      <formula>"GRAVE"</formula>
    </cfRule>
  </conditionalFormatting>
  <conditionalFormatting sqref="AU377:AV377">
    <cfRule type="cellIs" dxfId="2736" priority="3130" operator="equal">
      <formula>"LEVE"</formula>
    </cfRule>
    <cfRule type="cellIs" dxfId="2735" priority="3131" operator="equal">
      <formula>"MODERADO"</formula>
    </cfRule>
    <cfRule type="cellIs" dxfId="2734" priority="3132" operator="equal">
      <formula>"GRAVE"</formula>
    </cfRule>
  </conditionalFormatting>
  <conditionalFormatting sqref="AU380:AV380 AU383:AV383">
    <cfRule type="cellIs" dxfId="2733" priority="3127" operator="equal">
      <formula>"LEVE"</formula>
    </cfRule>
    <cfRule type="cellIs" dxfId="2732" priority="3128" operator="equal">
      <formula>"MODERADO"</formula>
    </cfRule>
    <cfRule type="cellIs" dxfId="2731" priority="3129" operator="equal">
      <formula>"GRAVE"</formula>
    </cfRule>
  </conditionalFormatting>
  <conditionalFormatting sqref="G320:G353 G354:I355">
    <cfRule type="expression" dxfId="2730" priority="3055">
      <formula>$G320="N/A"</formula>
    </cfRule>
  </conditionalFormatting>
  <conditionalFormatting sqref="N320:N355 O320 O323 O326 O329 O332 O335 O338 O341 O344 O347 O350 O353">
    <cfRule type="containsText" dxfId="2729" priority="3116" operator="containsText" text="MEDIA">
      <formula>NOT(ISERROR(SEARCH("MEDIA",N320)))</formula>
    </cfRule>
  </conditionalFormatting>
  <conditionalFormatting sqref="N320:N355">
    <cfRule type="containsText" dxfId="2728" priority="3104" operator="containsText" text="MEDIO BAJA">
      <formula>NOT(ISERROR(SEARCH("MEDIO BAJA",N320)))</formula>
    </cfRule>
    <cfRule type="containsText" dxfId="2727" priority="3105" operator="containsText" text="MEDIO ALTA">
      <formula>NOT(ISERROR(SEARCH("MEDIO ALTA",N320)))</formula>
    </cfRule>
  </conditionalFormatting>
  <conditionalFormatting sqref="O320 N320:N355 O323 O326 O329 O332 O335 O338 O341 O344 O347 O350 O353">
    <cfRule type="containsText" dxfId="2726" priority="3117" operator="containsText" text="ALTA">
      <formula>NOT(ISERROR(SEARCH("ALTA",N320)))</formula>
    </cfRule>
    <cfRule type="containsText" dxfId="2725" priority="3118" operator="containsText" text="BAJA">
      <formula>NOT(ISERROR(SEARCH("BAJA",N320)))</formula>
    </cfRule>
  </conditionalFormatting>
  <conditionalFormatting sqref="P320:P355 Q320 Q323 Q326 Q329 Q332 Q335 Q338 Q341 Q344 Q347 Q350 Q353">
    <cfRule type="containsText" dxfId="2724" priority="3113" operator="containsText" text="MEDIO">
      <formula>NOT(ISERROR(SEARCH("MEDIO",P320)))</formula>
    </cfRule>
  </conditionalFormatting>
  <conditionalFormatting sqref="P320:P355">
    <cfRule type="containsText" dxfId="2723" priority="3102" operator="containsText" text="MEDIO BAJO">
      <formula>NOT(ISERROR(SEARCH("MEDIO BAJO",P320)))</formula>
    </cfRule>
    <cfRule type="containsText" dxfId="2722" priority="3103" operator="containsText" text="MEDIO ALTO">
      <formula>NOT(ISERROR(SEARCH("MEDIO ALTO",P320)))</formula>
    </cfRule>
  </conditionalFormatting>
  <conditionalFormatting sqref="Q320 P320:P355 Q323 Q326 Q329 Q332 Q335 Q338 Q341 Q344 Q347 Q350 Q353">
    <cfRule type="containsText" dxfId="2721" priority="3114" operator="containsText" text="ALTO">
      <formula>NOT(ISERROR(SEARCH("ALTO",P320)))</formula>
    </cfRule>
    <cfRule type="containsText" dxfId="2720" priority="3115" operator="containsText" text="BAJO">
      <formula>NOT(ISERROR(SEARCH("BAJO",P320)))</formula>
    </cfRule>
  </conditionalFormatting>
  <conditionalFormatting sqref="R320:R355">
    <cfRule type="cellIs" dxfId="2719" priority="3109" operator="lessThanOrEqual">
      <formula>3</formula>
    </cfRule>
    <cfRule type="cellIs" dxfId="2718" priority="3110" stopIfTrue="1" operator="between">
      <formula>4</formula>
      <formula>9</formula>
    </cfRule>
    <cfRule type="cellIs" dxfId="2717" priority="3111" operator="greaterThanOrEqual">
      <formula>10</formula>
    </cfRule>
  </conditionalFormatting>
  <conditionalFormatting sqref="S320:S355">
    <cfRule type="cellIs" dxfId="2716" priority="3112" operator="between">
      <formula>2</formula>
      <formula>3</formula>
    </cfRule>
  </conditionalFormatting>
  <conditionalFormatting sqref="W320:W355">
    <cfRule type="expression" dxfId="2715" priority="3054">
      <formula>S320="No_existen"</formula>
    </cfRule>
  </conditionalFormatting>
  <conditionalFormatting sqref="AA320">
    <cfRule type="expression" dxfId="2714" priority="3093">
      <formula>S320="No_Existen"</formula>
    </cfRule>
  </conditionalFormatting>
  <conditionalFormatting sqref="AA321">
    <cfRule type="expression" dxfId="2713" priority="3096">
      <formula>$S$12="No_existen"</formula>
    </cfRule>
  </conditionalFormatting>
  <conditionalFormatting sqref="AA322">
    <cfRule type="expression" dxfId="2712" priority="3092">
      <formula>S322="No_existen"</formula>
    </cfRule>
  </conditionalFormatting>
  <conditionalFormatting sqref="AA323">
    <cfRule type="expression" dxfId="2711" priority="3091">
      <formula>$S$14="No_existen"</formula>
    </cfRule>
  </conditionalFormatting>
  <conditionalFormatting sqref="AA324">
    <cfRule type="expression" dxfId="2710" priority="3090">
      <formula>$S$15="No_existen"</formula>
    </cfRule>
  </conditionalFormatting>
  <conditionalFormatting sqref="AA325">
    <cfRule type="expression" dxfId="2709" priority="3089">
      <formula>$S$16="No_existen"</formula>
    </cfRule>
  </conditionalFormatting>
  <conditionalFormatting sqref="AA326">
    <cfRule type="expression" dxfId="2708" priority="3088">
      <formula>$S$17="No_existen"</formula>
    </cfRule>
  </conditionalFormatting>
  <conditionalFormatting sqref="AA327">
    <cfRule type="expression" dxfId="2707" priority="3087">
      <formula>$S$18="No_existen"</formula>
    </cfRule>
  </conditionalFormatting>
  <conditionalFormatting sqref="AA328">
    <cfRule type="expression" dxfId="2706" priority="3086">
      <formula>$S$19="No_existen"</formula>
    </cfRule>
  </conditionalFormatting>
  <conditionalFormatting sqref="AA329">
    <cfRule type="expression" dxfId="2705" priority="3085">
      <formula>$S$20="No_existen"</formula>
    </cfRule>
  </conditionalFormatting>
  <conditionalFormatting sqref="AA330">
    <cfRule type="expression" dxfId="2704" priority="3084">
      <formula>$S$21="No_existen"</formula>
    </cfRule>
  </conditionalFormatting>
  <conditionalFormatting sqref="AA331">
    <cfRule type="expression" dxfId="2703" priority="3083">
      <formula>$S$22="No_existen"</formula>
    </cfRule>
  </conditionalFormatting>
  <conditionalFormatting sqref="AA332">
    <cfRule type="expression" dxfId="2702" priority="3082">
      <formula>$S$23="No_existen"</formula>
    </cfRule>
  </conditionalFormatting>
  <conditionalFormatting sqref="AA333">
    <cfRule type="expression" dxfId="2701" priority="3081">
      <formula>$S$24="No_existen"</formula>
    </cfRule>
  </conditionalFormatting>
  <conditionalFormatting sqref="AA334">
    <cfRule type="expression" dxfId="2700" priority="3080">
      <formula>$S$25="No_existen"</formula>
    </cfRule>
  </conditionalFormatting>
  <conditionalFormatting sqref="AA335">
    <cfRule type="expression" dxfId="2699" priority="3079">
      <formula>$S$26="No_existen"</formula>
    </cfRule>
  </conditionalFormatting>
  <conditionalFormatting sqref="AA336">
    <cfRule type="expression" dxfId="2698" priority="3078">
      <formula>$S$27="No_existen"</formula>
    </cfRule>
  </conditionalFormatting>
  <conditionalFormatting sqref="AA337">
    <cfRule type="expression" dxfId="2697" priority="3077">
      <formula>$S$28="No_existen"</formula>
    </cfRule>
  </conditionalFormatting>
  <conditionalFormatting sqref="AA338">
    <cfRule type="expression" dxfId="2696" priority="3076">
      <formula>$S$29="No_existen"</formula>
    </cfRule>
  </conditionalFormatting>
  <conditionalFormatting sqref="AA339">
    <cfRule type="expression" dxfId="2695" priority="3075">
      <formula>$S$30="No_existen"</formula>
    </cfRule>
  </conditionalFormatting>
  <conditionalFormatting sqref="AA340">
    <cfRule type="expression" dxfId="2694" priority="3074">
      <formula>$S$31="No_existen"</formula>
    </cfRule>
  </conditionalFormatting>
  <conditionalFormatting sqref="AA341">
    <cfRule type="expression" dxfId="2693" priority="3073">
      <formula>$S$32="No_existen"</formula>
    </cfRule>
  </conditionalFormatting>
  <conditionalFormatting sqref="AA342">
    <cfRule type="expression" dxfId="2692" priority="3072">
      <formula>$S$33="No_existen"</formula>
    </cfRule>
  </conditionalFormatting>
  <conditionalFormatting sqref="AA343">
    <cfRule type="expression" dxfId="2691" priority="3071">
      <formula>$S$34="No_existen"</formula>
    </cfRule>
  </conditionalFormatting>
  <conditionalFormatting sqref="AA344">
    <cfRule type="expression" dxfId="2690" priority="3070">
      <formula>$S$35="No_existen"</formula>
    </cfRule>
  </conditionalFormatting>
  <conditionalFormatting sqref="AA345">
    <cfRule type="expression" dxfId="2689" priority="3069">
      <formula>$S$36="No_existen"</formula>
    </cfRule>
  </conditionalFormatting>
  <conditionalFormatting sqref="AA346">
    <cfRule type="expression" dxfId="2688" priority="3068">
      <formula>$S$37="No_existen"</formula>
    </cfRule>
  </conditionalFormatting>
  <conditionalFormatting sqref="AA347">
    <cfRule type="expression" dxfId="2687" priority="3067">
      <formula>$S$38="No_existen"</formula>
    </cfRule>
  </conditionalFormatting>
  <conditionalFormatting sqref="AA348">
    <cfRule type="expression" dxfId="2686" priority="3066">
      <formula>$S$39="No_existen"</formula>
    </cfRule>
  </conditionalFormatting>
  <conditionalFormatting sqref="AA349">
    <cfRule type="expression" dxfId="2685" priority="3065">
      <formula>$S$40="No_existen"</formula>
    </cfRule>
  </conditionalFormatting>
  <conditionalFormatting sqref="AA350">
    <cfRule type="expression" dxfId="2684" priority="3064">
      <formula>$S$41="No_existen"</formula>
    </cfRule>
  </conditionalFormatting>
  <conditionalFormatting sqref="AA351">
    <cfRule type="expression" dxfId="2683" priority="3063">
      <formula>$S$42="No_existen"</formula>
    </cfRule>
  </conditionalFormatting>
  <conditionalFormatting sqref="AA352">
    <cfRule type="expression" dxfId="2682" priority="3062">
      <formula>$S$43="No_existen"</formula>
    </cfRule>
  </conditionalFormatting>
  <conditionalFormatting sqref="AA353">
    <cfRule type="expression" dxfId="2681" priority="3061">
      <formula>$S$44="No_existen"</formula>
    </cfRule>
  </conditionalFormatting>
  <conditionalFormatting sqref="AA354">
    <cfRule type="expression" dxfId="2680" priority="3060">
      <formula>$S$45="No_existen"</formula>
    </cfRule>
  </conditionalFormatting>
  <conditionalFormatting sqref="AA355">
    <cfRule type="expression" dxfId="2679" priority="3059">
      <formula>$S$46="No_existen"</formula>
    </cfRule>
  </conditionalFormatting>
  <conditionalFormatting sqref="AB320:AB355">
    <cfRule type="expression" dxfId="2678" priority="3057">
      <formula>AA320="Semiautomatico"</formula>
    </cfRule>
    <cfRule type="expression" dxfId="2677" priority="3058">
      <formula>AA320="Manual"</formula>
    </cfRule>
    <cfRule type="expression" dxfId="2676" priority="3095">
      <formula>S320="No_existen"</formula>
    </cfRule>
  </conditionalFormatting>
  <conditionalFormatting sqref="AF320:AF355">
    <cfRule type="expression" dxfId="2675" priority="3123">
      <formula>S320="No_existen"</formula>
    </cfRule>
  </conditionalFormatting>
  <conditionalFormatting sqref="AG320">
    <cfRule type="expression" dxfId="2674" priority="3050">
      <formula>$P$11="No_existen"</formula>
    </cfRule>
  </conditionalFormatting>
  <conditionalFormatting sqref="AG320:AG355">
    <cfRule type="expression" dxfId="2673" priority="3048">
      <formula>AF320="No asignado"</formula>
    </cfRule>
  </conditionalFormatting>
  <conditionalFormatting sqref="AG321">
    <cfRule type="expression" dxfId="2672" priority="3052">
      <formula>$P$12="No_existen"</formula>
    </cfRule>
  </conditionalFormatting>
  <conditionalFormatting sqref="AG322">
    <cfRule type="expression" dxfId="2671" priority="3051">
      <formula>$P$13="No_existen"</formula>
    </cfRule>
  </conditionalFormatting>
  <conditionalFormatting sqref="AG323">
    <cfRule type="expression" dxfId="2670" priority="3049">
      <formula>$P$11="No_existen"</formula>
    </cfRule>
  </conditionalFormatting>
  <conditionalFormatting sqref="AG324:AG355">
    <cfRule type="expression" dxfId="2669" priority="3053">
      <formula>S324="No_existen"</formula>
    </cfRule>
  </conditionalFormatting>
  <conditionalFormatting sqref="AK320:AK355">
    <cfRule type="expression" dxfId="2668" priority="3120">
      <formula>S320="No_existen"</formula>
    </cfRule>
  </conditionalFormatting>
  <conditionalFormatting sqref="AL320:AL355">
    <cfRule type="expression" dxfId="2667" priority="3101">
      <formula>S320="No_existen"</formula>
    </cfRule>
  </conditionalFormatting>
  <conditionalFormatting sqref="AP320:AP355">
    <cfRule type="expression" dxfId="2666" priority="3100">
      <formula>S320="No_existen"</formula>
    </cfRule>
  </conditionalFormatting>
  <conditionalFormatting sqref="AU320:AV320">
    <cfRule type="cellIs" dxfId="2665" priority="3045" operator="equal">
      <formula>"LEVE"</formula>
    </cfRule>
    <cfRule type="cellIs" dxfId="2664" priority="3046" operator="equal">
      <formula>"MODERADO"</formula>
    </cfRule>
    <cfRule type="cellIs" dxfId="2663" priority="3047" operator="equal">
      <formula>"GRAVE"</formula>
    </cfRule>
  </conditionalFormatting>
  <conditionalFormatting sqref="AU323:AV323">
    <cfRule type="cellIs" dxfId="2662" priority="3042" operator="equal">
      <formula>"LEVE"</formula>
    </cfRule>
    <cfRule type="cellIs" dxfId="2661" priority="3043" operator="equal">
      <formula>"MODERADO"</formula>
    </cfRule>
    <cfRule type="cellIs" dxfId="2660" priority="3044" operator="equal">
      <formula>"GRAVE"</formula>
    </cfRule>
  </conditionalFormatting>
  <conditionalFormatting sqref="AU326:AV326">
    <cfRule type="cellIs" dxfId="2659" priority="3039" operator="equal">
      <formula>"LEVE"</formula>
    </cfRule>
    <cfRule type="cellIs" dxfId="2658" priority="3040" operator="equal">
      <formula>"MODERADO"</formula>
    </cfRule>
    <cfRule type="cellIs" dxfId="2657" priority="3041" operator="equal">
      <formula>"GRAVE"</formula>
    </cfRule>
  </conditionalFormatting>
  <conditionalFormatting sqref="AU329:AV329">
    <cfRule type="cellIs" dxfId="2656" priority="3036" operator="equal">
      <formula>"LEVE"</formula>
    </cfRule>
    <cfRule type="cellIs" dxfId="2655" priority="3037" operator="equal">
      <formula>"MODERADO"</formula>
    </cfRule>
    <cfRule type="cellIs" dxfId="2654" priority="3038" operator="equal">
      <formula>"GRAVE"</formula>
    </cfRule>
  </conditionalFormatting>
  <conditionalFormatting sqref="AU332:AV332">
    <cfRule type="cellIs" dxfId="2653" priority="3033" operator="equal">
      <formula>"LEVE"</formula>
    </cfRule>
    <cfRule type="cellIs" dxfId="2652" priority="3034" operator="equal">
      <formula>"MODERADO"</formula>
    </cfRule>
    <cfRule type="cellIs" dxfId="2651" priority="3035" operator="equal">
      <formula>"GRAVE"</formula>
    </cfRule>
  </conditionalFormatting>
  <conditionalFormatting sqref="AU335:AV335">
    <cfRule type="cellIs" dxfId="2650" priority="3030" operator="equal">
      <formula>"LEVE"</formula>
    </cfRule>
    <cfRule type="cellIs" dxfId="2649" priority="3031" operator="equal">
      <formula>"MODERADO"</formula>
    </cfRule>
    <cfRule type="cellIs" dxfId="2648" priority="3032" operator="equal">
      <formula>"GRAVE"</formula>
    </cfRule>
  </conditionalFormatting>
  <conditionalFormatting sqref="AU338:AV338">
    <cfRule type="cellIs" dxfId="2647" priority="3027" operator="equal">
      <formula>"LEVE"</formula>
    </cfRule>
    <cfRule type="cellIs" dxfId="2646" priority="3028" operator="equal">
      <formula>"MODERADO"</formula>
    </cfRule>
    <cfRule type="cellIs" dxfId="2645" priority="3029" operator="equal">
      <formula>"GRAVE"</formula>
    </cfRule>
  </conditionalFormatting>
  <conditionalFormatting sqref="AU341:AV341">
    <cfRule type="cellIs" dxfId="2644" priority="3024" operator="equal">
      <formula>"LEVE"</formula>
    </cfRule>
    <cfRule type="cellIs" dxfId="2643" priority="3025" operator="equal">
      <formula>"MODERADO"</formula>
    </cfRule>
    <cfRule type="cellIs" dxfId="2642" priority="3026" operator="equal">
      <formula>"GRAVE"</formula>
    </cfRule>
  </conditionalFormatting>
  <conditionalFormatting sqref="AU344:AV344">
    <cfRule type="cellIs" dxfId="2641" priority="3021" operator="equal">
      <formula>"LEVE"</formula>
    </cfRule>
    <cfRule type="cellIs" dxfId="2640" priority="3022" operator="equal">
      <formula>"MODERADO"</formula>
    </cfRule>
    <cfRule type="cellIs" dxfId="2639" priority="3023" operator="equal">
      <formula>"GRAVE"</formula>
    </cfRule>
  </conditionalFormatting>
  <conditionalFormatting sqref="AU347:AV347">
    <cfRule type="cellIs" dxfId="2638" priority="3018" operator="equal">
      <formula>"LEVE"</formula>
    </cfRule>
    <cfRule type="cellIs" dxfId="2637" priority="3019" operator="equal">
      <formula>"MODERADO"</formula>
    </cfRule>
    <cfRule type="cellIs" dxfId="2636" priority="3020" operator="equal">
      <formula>"GRAVE"</formula>
    </cfRule>
  </conditionalFormatting>
  <conditionalFormatting sqref="AU350:AV350">
    <cfRule type="cellIs" dxfId="2635" priority="3015" operator="equal">
      <formula>"LEVE"</formula>
    </cfRule>
    <cfRule type="cellIs" dxfId="2634" priority="3016" operator="equal">
      <formula>"MODERADO"</formula>
    </cfRule>
    <cfRule type="cellIs" dxfId="2633" priority="3017" operator="equal">
      <formula>"GRAVE"</formula>
    </cfRule>
  </conditionalFormatting>
  <conditionalFormatting sqref="AU353:AV353">
    <cfRule type="cellIs" dxfId="2632" priority="3012" operator="equal">
      <formula>"LEVE"</formula>
    </cfRule>
    <cfRule type="cellIs" dxfId="2631" priority="3013" operator="equal">
      <formula>"MODERADO"</formula>
    </cfRule>
    <cfRule type="cellIs" dxfId="2630" priority="3014" operator="equal">
      <formula>"GRAVE"</formula>
    </cfRule>
  </conditionalFormatting>
  <conditionalFormatting sqref="AW320:AY331 AW332:AW335 AW336:AY337 AW338 AW339:AY343 AW344 AW345:AY346 AW347:AW350 AW351:AY355">
    <cfRule type="expression" dxfId="2629" priority="3056">
      <formula>$S320="No_existen"</formula>
    </cfRule>
  </conditionalFormatting>
  <conditionalFormatting sqref="AX320:AX343">
    <cfRule type="expression" dxfId="2628" priority="3011">
      <formula>AW320="ASUMIR"</formula>
    </cfRule>
  </conditionalFormatting>
  <conditionalFormatting sqref="AX344">
    <cfRule type="expression" dxfId="2627" priority="3008">
      <formula>AT344="No_existen"</formula>
    </cfRule>
  </conditionalFormatting>
  <conditionalFormatting sqref="AX345:AX355">
    <cfRule type="expression" dxfId="2626" priority="3006">
      <formula>AW345="ASUMIR"</formula>
    </cfRule>
  </conditionalFormatting>
  <conditionalFormatting sqref="AY320:AZ355">
    <cfRule type="expression" dxfId="2625" priority="3007">
      <formula>AW320="ASUMIR"</formula>
    </cfRule>
  </conditionalFormatting>
  <conditionalFormatting sqref="BA320:BA355">
    <cfRule type="expression" dxfId="2624" priority="3009">
      <formula>AW320&lt;&gt;"COMPARTIR"</formula>
    </cfRule>
    <cfRule type="expression" dxfId="2623" priority="3010">
      <formula>AW320="ASUMIR"</formula>
    </cfRule>
  </conditionalFormatting>
  <conditionalFormatting sqref="N407:N409 O407">
    <cfRule type="containsText" dxfId="2622" priority="2995" operator="containsText" text="MEDIA">
      <formula>NOT(ISERROR(SEARCH("MEDIA",N407)))</formula>
    </cfRule>
    <cfRule type="containsText" dxfId="2621" priority="2996" operator="containsText" text="ALTA">
      <formula>NOT(ISERROR(SEARCH("ALTA",N407)))</formula>
    </cfRule>
    <cfRule type="containsText" dxfId="2620" priority="2997" operator="containsText" text="BAJA">
      <formula>NOT(ISERROR(SEARCH("BAJA",N407)))</formula>
    </cfRule>
  </conditionalFormatting>
  <conditionalFormatting sqref="P407:P409 Q407">
    <cfRule type="containsText" dxfId="2619" priority="2992" operator="containsText" text="MEDIO">
      <formula>NOT(ISERROR(SEARCH("MEDIO",P407)))</formula>
    </cfRule>
    <cfRule type="containsText" dxfId="2618" priority="2993" operator="containsText" text="ALTO">
      <formula>NOT(ISERROR(SEARCH("ALTO",P407)))</formula>
    </cfRule>
    <cfRule type="containsText" dxfId="2617" priority="2994" operator="containsText" text="BAJO">
      <formula>NOT(ISERROR(SEARCH("BAJO",P407)))</formula>
    </cfRule>
  </conditionalFormatting>
  <conditionalFormatting sqref="S407:S409">
    <cfRule type="cellIs" dxfId="2616" priority="2991" operator="between">
      <formula>2</formula>
      <formula>3</formula>
    </cfRule>
  </conditionalFormatting>
  <conditionalFormatting sqref="R407:R409">
    <cfRule type="cellIs" dxfId="2615" priority="2988" operator="lessThanOrEqual">
      <formula>3</formula>
    </cfRule>
    <cfRule type="cellIs" dxfId="2614" priority="2989" stopIfTrue="1" operator="between">
      <formula>4</formula>
      <formula>9</formula>
    </cfRule>
    <cfRule type="cellIs" dxfId="2613" priority="2990" operator="greaterThanOrEqual">
      <formula>10</formula>
    </cfRule>
  </conditionalFormatting>
  <conditionalFormatting sqref="N407:N409">
    <cfRule type="containsText" dxfId="2612" priority="2980" operator="containsText" text="MEDIO BAJA">
      <formula>NOT(ISERROR(SEARCH("MEDIO BAJA",N407)))</formula>
    </cfRule>
    <cfRule type="containsText" dxfId="2611" priority="2981" operator="containsText" text="MEDIO ALTA">
      <formula>NOT(ISERROR(SEARCH("MEDIO ALTA",N407)))</formula>
    </cfRule>
  </conditionalFormatting>
  <conditionalFormatting sqref="P407:P409">
    <cfRule type="containsText" dxfId="2610" priority="2978" operator="containsText" text="MEDIO BAJO">
      <formula>NOT(ISERROR(SEARCH("MEDIO BAJO",P407)))</formula>
    </cfRule>
    <cfRule type="containsText" dxfId="2609" priority="2979" operator="containsText" text="MEDIO ALTO">
      <formula>NOT(ISERROR(SEARCH("MEDIO ALTO",P407)))</formula>
    </cfRule>
  </conditionalFormatting>
  <conditionalFormatting sqref="AL407:AL409">
    <cfRule type="expression" dxfId="2608" priority="2977">
      <formula>S407="No_existen"</formula>
    </cfRule>
  </conditionalFormatting>
  <conditionalFormatting sqref="AP407:AP409">
    <cfRule type="expression" dxfId="2607" priority="2976">
      <formula>S407="No_existen"</formula>
    </cfRule>
  </conditionalFormatting>
  <conditionalFormatting sqref="BA407:BA409">
    <cfRule type="expression" dxfId="2606" priority="2974">
      <formula>AW407&lt;&gt;"COMPARTIR"</formula>
    </cfRule>
    <cfRule type="expression" dxfId="2605" priority="2975">
      <formula>AW407="ASUMIR"</formula>
    </cfRule>
  </conditionalFormatting>
  <conditionalFormatting sqref="AX407:AX409">
    <cfRule type="expression" dxfId="2604" priority="2973">
      <formula>AW407="ASUMIR"</formula>
    </cfRule>
  </conditionalFormatting>
  <conditionalFormatting sqref="AY407:AZ409">
    <cfRule type="expression" dxfId="2603" priority="2972">
      <formula>AW407="ASUMIR"</formula>
    </cfRule>
  </conditionalFormatting>
  <conditionalFormatting sqref="AK407:AK409">
    <cfRule type="expression" dxfId="2602" priority="2999">
      <formula>S407="No_existen"</formula>
    </cfRule>
  </conditionalFormatting>
  <conditionalFormatting sqref="AF407:AF409">
    <cfRule type="expression" dxfId="2601" priority="3002">
      <formula>S407="No_existen"</formula>
    </cfRule>
  </conditionalFormatting>
  <conditionalFormatting sqref="AB407:AB409">
    <cfRule type="expression" dxfId="2600" priority="2959">
      <formula>AA407="Semiautomatico"</formula>
    </cfRule>
    <cfRule type="expression" dxfId="2599" priority="2961">
      <formula>AA407="Manual"</formula>
    </cfRule>
    <cfRule type="expression" dxfId="2598" priority="2968">
      <formula>S407="No_existen"</formula>
    </cfRule>
  </conditionalFormatting>
  <conditionalFormatting sqref="AA408">
    <cfRule type="expression" dxfId="2597" priority="2967">
      <formula>$S$12="No_existen"</formula>
    </cfRule>
  </conditionalFormatting>
  <conditionalFormatting sqref="AB408:AB409">
    <cfRule type="expression" dxfId="2596" priority="2966">
      <formula>S408="No_existen"</formula>
    </cfRule>
  </conditionalFormatting>
  <conditionalFormatting sqref="AA407">
    <cfRule type="expression" dxfId="2595" priority="2964">
      <formula>S407="No_Existen"</formula>
    </cfRule>
  </conditionalFormatting>
  <conditionalFormatting sqref="W409">
    <cfRule type="expression" dxfId="2594" priority="2963">
      <formula>S409="No_existen"</formula>
    </cfRule>
  </conditionalFormatting>
  <conditionalFormatting sqref="AA409">
    <cfRule type="expression" dxfId="2593" priority="2962">
      <formula>S409="No_existen"</formula>
    </cfRule>
  </conditionalFormatting>
  <conditionalFormatting sqref="AG409">
    <cfRule type="expression" dxfId="2592" priority="2960">
      <formula>AF409="No asignado"</formula>
    </cfRule>
  </conditionalFormatting>
  <conditionalFormatting sqref="AG409">
    <cfRule type="expression" dxfId="2591" priority="2958">
      <formula>$S$13="No_existen"</formula>
    </cfRule>
  </conditionalFormatting>
  <conditionalFormatting sqref="AX407:AY409">
    <cfRule type="expression" dxfId="2590" priority="2957">
      <formula>$S407="No_existen"</formula>
    </cfRule>
  </conditionalFormatting>
  <conditionalFormatting sqref="G407:G409">
    <cfRule type="expression" dxfId="2589" priority="2956">
      <formula>$G407="N/A"</formula>
    </cfRule>
  </conditionalFormatting>
  <conditionalFormatting sqref="W407">
    <cfRule type="expression" dxfId="2588" priority="2955">
      <formula>S407="No_existen"</formula>
    </cfRule>
  </conditionalFormatting>
  <conditionalFormatting sqref="W408">
    <cfRule type="expression" dxfId="2587" priority="2954">
      <formula>S408="No_existen"</formula>
    </cfRule>
  </conditionalFormatting>
  <conditionalFormatting sqref="AG407">
    <cfRule type="expression" dxfId="2586" priority="2953">
      <formula>$P$11="No_existen"</formula>
    </cfRule>
  </conditionalFormatting>
  <conditionalFormatting sqref="AG407:AG408">
    <cfRule type="expression" dxfId="2585" priority="2952">
      <formula>AF407="No asignado"</formula>
    </cfRule>
  </conditionalFormatting>
  <conditionalFormatting sqref="AG408">
    <cfRule type="expression" dxfId="2584" priority="2951">
      <formula>$P$12="No_existen"</formula>
    </cfRule>
  </conditionalFormatting>
  <conditionalFormatting sqref="AG408">
    <cfRule type="expression" dxfId="2583" priority="2950">
      <formula>$P$11="No_existen"</formula>
    </cfRule>
  </conditionalFormatting>
  <conditionalFormatting sqref="N410:N412 O410">
    <cfRule type="containsText" dxfId="2582" priority="2936" operator="containsText" text="MEDIA">
      <formula>NOT(ISERROR(SEARCH("MEDIA",N410)))</formula>
    </cfRule>
    <cfRule type="containsText" dxfId="2581" priority="2937" operator="containsText" text="ALTA">
      <formula>NOT(ISERROR(SEARCH("ALTA",N410)))</formula>
    </cfRule>
    <cfRule type="containsText" dxfId="2580" priority="2938" operator="containsText" text="BAJA">
      <formula>NOT(ISERROR(SEARCH("BAJA",N410)))</formula>
    </cfRule>
  </conditionalFormatting>
  <conditionalFormatting sqref="P410:P412 Q410">
    <cfRule type="containsText" dxfId="2579" priority="2933" operator="containsText" text="MEDIO">
      <formula>NOT(ISERROR(SEARCH("MEDIO",P410)))</formula>
    </cfRule>
    <cfRule type="containsText" dxfId="2578" priority="2934" operator="containsText" text="ALTO">
      <formula>NOT(ISERROR(SEARCH("ALTO",P410)))</formula>
    </cfRule>
    <cfRule type="containsText" dxfId="2577" priority="2935" operator="containsText" text="BAJO">
      <formula>NOT(ISERROR(SEARCH("BAJO",P410)))</formula>
    </cfRule>
  </conditionalFormatting>
  <conditionalFormatting sqref="S410:S412">
    <cfRule type="cellIs" dxfId="2576" priority="2932" operator="between">
      <formula>2</formula>
      <formula>3</formula>
    </cfRule>
  </conditionalFormatting>
  <conditionalFormatting sqref="R410:R412">
    <cfRule type="cellIs" dxfId="2575" priority="2929" operator="lessThanOrEqual">
      <formula>3</formula>
    </cfRule>
    <cfRule type="cellIs" dxfId="2574" priority="2930" stopIfTrue="1" operator="between">
      <formula>4</formula>
      <formula>9</formula>
    </cfRule>
    <cfRule type="cellIs" dxfId="2573" priority="2931" operator="greaterThanOrEqual">
      <formula>10</formula>
    </cfRule>
  </conditionalFormatting>
  <conditionalFormatting sqref="N410:N412">
    <cfRule type="containsText" dxfId="2572" priority="2921" operator="containsText" text="MEDIO BAJA">
      <formula>NOT(ISERROR(SEARCH("MEDIO BAJA",N410)))</formula>
    </cfRule>
    <cfRule type="containsText" dxfId="2571" priority="2922" operator="containsText" text="MEDIO ALTA">
      <formula>NOT(ISERROR(SEARCH("MEDIO ALTA",N410)))</formula>
    </cfRule>
  </conditionalFormatting>
  <conditionalFormatting sqref="P410:P412">
    <cfRule type="containsText" dxfId="2570" priority="2919" operator="containsText" text="MEDIO BAJO">
      <formula>NOT(ISERROR(SEARCH("MEDIO BAJO",P410)))</formula>
    </cfRule>
    <cfRule type="containsText" dxfId="2569" priority="2920" operator="containsText" text="MEDIO ALTO">
      <formula>NOT(ISERROR(SEARCH("MEDIO ALTO",P410)))</formula>
    </cfRule>
  </conditionalFormatting>
  <conditionalFormatting sqref="AL410:AL412">
    <cfRule type="expression" dxfId="2568" priority="2918">
      <formula>S410="No_existen"</formula>
    </cfRule>
  </conditionalFormatting>
  <conditionalFormatting sqref="AP410:AP412">
    <cfRule type="expression" dxfId="2567" priority="2917">
      <formula>S410="No_existen"</formula>
    </cfRule>
  </conditionalFormatting>
  <conditionalFormatting sqref="BA410:BA412">
    <cfRule type="expression" dxfId="2566" priority="2915">
      <formula>AW410&lt;&gt;"COMPARTIR"</formula>
    </cfRule>
    <cfRule type="expression" dxfId="2565" priority="2916">
      <formula>AW410="ASUMIR"</formula>
    </cfRule>
  </conditionalFormatting>
  <conditionalFormatting sqref="AX410:AX412">
    <cfRule type="expression" dxfId="2564" priority="2914">
      <formula>AW410="ASUMIR"</formula>
    </cfRule>
  </conditionalFormatting>
  <conditionalFormatting sqref="AY410:AZ412">
    <cfRule type="expression" dxfId="2563" priority="2913">
      <formula>AW410="ASUMIR"</formula>
    </cfRule>
  </conditionalFormatting>
  <conditionalFormatting sqref="AK410:AK412">
    <cfRule type="expression" dxfId="2562" priority="2940">
      <formula>S410="No_existen"</formula>
    </cfRule>
  </conditionalFormatting>
  <conditionalFormatting sqref="AF410:AF412">
    <cfRule type="expression" dxfId="2561" priority="2943">
      <formula>S410="No_existen"</formula>
    </cfRule>
  </conditionalFormatting>
  <conditionalFormatting sqref="AB410:AB412">
    <cfRule type="expression" dxfId="2560" priority="2900">
      <formula>AA410="Semiautomatico"</formula>
    </cfRule>
    <cfRule type="expression" dxfId="2559" priority="2902">
      <formula>AA410="Manual"</formula>
    </cfRule>
    <cfRule type="expression" dxfId="2558" priority="2909">
      <formula>S410="No_existen"</formula>
    </cfRule>
  </conditionalFormatting>
  <conditionalFormatting sqref="AA411">
    <cfRule type="expression" dxfId="2557" priority="2908">
      <formula>$S$12="No_existen"</formula>
    </cfRule>
  </conditionalFormatting>
  <conditionalFormatting sqref="AB411:AB412">
    <cfRule type="expression" dxfId="2556" priority="2907">
      <formula>S411="No_existen"</formula>
    </cfRule>
  </conditionalFormatting>
  <conditionalFormatting sqref="AA410">
    <cfRule type="expression" dxfId="2555" priority="2905">
      <formula>S410="No_Existen"</formula>
    </cfRule>
  </conditionalFormatting>
  <conditionalFormatting sqref="W412">
    <cfRule type="expression" dxfId="2554" priority="2904">
      <formula>S412="No_existen"</formula>
    </cfRule>
  </conditionalFormatting>
  <conditionalFormatting sqref="AA412">
    <cfRule type="expression" dxfId="2553" priority="2903">
      <formula>S412="No_existen"</formula>
    </cfRule>
  </conditionalFormatting>
  <conditionalFormatting sqref="AG412">
    <cfRule type="expression" dxfId="2552" priority="2901">
      <formula>AF412="No asignado"</formula>
    </cfRule>
  </conditionalFormatting>
  <conditionalFormatting sqref="AG412">
    <cfRule type="expression" dxfId="2551" priority="2899">
      <formula>$S$13="No_existen"</formula>
    </cfRule>
  </conditionalFormatting>
  <conditionalFormatting sqref="AW410:AY412">
    <cfRule type="expression" dxfId="2550" priority="2898">
      <formula>$S410="No_existen"</formula>
    </cfRule>
  </conditionalFormatting>
  <conditionalFormatting sqref="G410:G412">
    <cfRule type="expression" dxfId="2549" priority="2897">
      <formula>$G410="N/A"</formula>
    </cfRule>
  </conditionalFormatting>
  <conditionalFormatting sqref="W410">
    <cfRule type="expression" dxfId="2548" priority="2896">
      <formula>S410="No_existen"</formula>
    </cfRule>
  </conditionalFormatting>
  <conditionalFormatting sqref="W411">
    <cfRule type="expression" dxfId="2547" priority="2895">
      <formula>S411="No_existen"</formula>
    </cfRule>
  </conditionalFormatting>
  <conditionalFormatting sqref="AG410">
    <cfRule type="expression" dxfId="2546" priority="2894">
      <formula>$P$11="No_existen"</formula>
    </cfRule>
  </conditionalFormatting>
  <conditionalFormatting sqref="AG410:AG411">
    <cfRule type="expression" dxfId="2545" priority="2893">
      <formula>AF410="No asignado"</formula>
    </cfRule>
  </conditionalFormatting>
  <conditionalFormatting sqref="AG411">
    <cfRule type="expression" dxfId="2544" priority="2892">
      <formula>$P$12="No_existen"</formula>
    </cfRule>
  </conditionalFormatting>
  <conditionalFormatting sqref="AU410:AV410">
    <cfRule type="cellIs" dxfId="2543" priority="2889" operator="equal">
      <formula>"LEVE"</formula>
    </cfRule>
    <cfRule type="cellIs" dxfId="2542" priority="2890" operator="equal">
      <formula>"MODERADO"</formula>
    </cfRule>
    <cfRule type="cellIs" dxfId="2541" priority="2891" operator="equal">
      <formula>"GRAVE"</formula>
    </cfRule>
  </conditionalFormatting>
  <conditionalFormatting sqref="O419 O422 O416 N413:N424 O413">
    <cfRule type="containsText" dxfId="2540" priority="2878" operator="containsText" text="MEDIA">
      <formula>NOT(ISERROR(SEARCH("MEDIA",N413)))</formula>
    </cfRule>
    <cfRule type="containsText" dxfId="2539" priority="2879" operator="containsText" text="ALTA">
      <formula>NOT(ISERROR(SEARCH("ALTA",N413)))</formula>
    </cfRule>
    <cfRule type="containsText" dxfId="2538" priority="2880" operator="containsText" text="BAJA">
      <formula>NOT(ISERROR(SEARCH("BAJA",N413)))</formula>
    </cfRule>
  </conditionalFormatting>
  <conditionalFormatting sqref="Q416 Q419 Q422 P413:P424 Q413">
    <cfRule type="containsText" dxfId="2537" priority="2875" operator="containsText" text="MEDIO">
      <formula>NOT(ISERROR(SEARCH("MEDIO",P413)))</formula>
    </cfRule>
    <cfRule type="containsText" dxfId="2536" priority="2876" operator="containsText" text="ALTO">
      <formula>NOT(ISERROR(SEARCH("ALTO",P413)))</formula>
    </cfRule>
    <cfRule type="containsText" dxfId="2535" priority="2877" operator="containsText" text="BAJO">
      <formula>NOT(ISERROR(SEARCH("BAJO",P413)))</formula>
    </cfRule>
  </conditionalFormatting>
  <conditionalFormatting sqref="N413:N424">
    <cfRule type="containsText" dxfId="2534" priority="2864" operator="containsText" text="MEDIO BAJA">
      <formula>NOT(ISERROR(SEARCH("MEDIO BAJA",N413)))</formula>
    </cfRule>
    <cfRule type="containsText" dxfId="2533" priority="2865" operator="containsText" text="MEDIO ALTA">
      <formula>NOT(ISERROR(SEARCH("MEDIO ALTA",N413)))</formula>
    </cfRule>
  </conditionalFormatting>
  <conditionalFormatting sqref="P413:P424">
    <cfRule type="containsText" dxfId="2532" priority="2862" operator="containsText" text="MEDIO BAJO">
      <formula>NOT(ISERROR(SEARCH("MEDIO BAJO",P413)))</formula>
    </cfRule>
    <cfRule type="containsText" dxfId="2531" priority="2863" operator="containsText" text="MEDIO ALTO">
      <formula>NOT(ISERROR(SEARCH("MEDIO ALTO",P413)))</formula>
    </cfRule>
  </conditionalFormatting>
  <conditionalFormatting sqref="AL413:AL424">
    <cfRule type="expression" dxfId="2530" priority="2861">
      <formula>S413="No_existen"</formula>
    </cfRule>
  </conditionalFormatting>
  <conditionalFormatting sqref="AP413:AP424">
    <cfRule type="expression" dxfId="2529" priority="2860">
      <formula>S413="No_existen"</formula>
    </cfRule>
  </conditionalFormatting>
  <conditionalFormatting sqref="BA413:BA424">
    <cfRule type="expression" dxfId="2528" priority="2858">
      <formula>AW413&lt;&gt;"COMPARTIR"</formula>
    </cfRule>
    <cfRule type="expression" dxfId="2527" priority="2859">
      <formula>AW413="ASUMIR"</formula>
    </cfRule>
  </conditionalFormatting>
  <conditionalFormatting sqref="AX413:AX418 AX423:AX424 AX420:AX421">
    <cfRule type="expression" dxfId="2526" priority="2857">
      <formula>AW413="ASUMIR"</formula>
    </cfRule>
  </conditionalFormatting>
  <conditionalFormatting sqref="AY413:AZ418 AY423:AZ424 AZ422 AY420:AZ421 AZ419">
    <cfRule type="expression" dxfId="2525" priority="2856">
      <formula>AW413="ASUMIR"</formula>
    </cfRule>
  </conditionalFormatting>
  <conditionalFormatting sqref="AK413:AK424">
    <cfRule type="expression" dxfId="2524" priority="2882">
      <formula>S413="No_existen"</formula>
    </cfRule>
  </conditionalFormatting>
  <conditionalFormatting sqref="AF413:AF424">
    <cfRule type="expression" dxfId="2523" priority="2885">
      <formula>S413="No_existen"</formula>
    </cfRule>
  </conditionalFormatting>
  <conditionalFormatting sqref="AB413:AB424">
    <cfRule type="expression" dxfId="2522" priority="2836">
      <formula>AA413="Semiautomatico"</formula>
    </cfRule>
    <cfRule type="expression" dxfId="2521" priority="2837">
      <formula>AA413="Manual"</formula>
    </cfRule>
    <cfRule type="expression" dxfId="2520" priority="2852">
      <formula>S413="No_existen"</formula>
    </cfRule>
  </conditionalFormatting>
  <conditionalFormatting sqref="AA414">
    <cfRule type="expression" dxfId="2519" priority="2851">
      <formula>$S$12="No_existen"</formula>
    </cfRule>
  </conditionalFormatting>
  <conditionalFormatting sqref="AB414:AB424">
    <cfRule type="expression" dxfId="2518" priority="2850">
      <formula>S414="No_existen"</formula>
    </cfRule>
  </conditionalFormatting>
  <conditionalFormatting sqref="AA413">
    <cfRule type="expression" dxfId="2517" priority="2848">
      <formula>S413="No_Existen"</formula>
    </cfRule>
  </conditionalFormatting>
  <conditionalFormatting sqref="AA415">
    <cfRule type="expression" dxfId="2516" priority="2847">
      <formula>S415="No_existen"</formula>
    </cfRule>
  </conditionalFormatting>
  <conditionalFormatting sqref="AA416">
    <cfRule type="expression" dxfId="2515" priority="2846">
      <formula>$S$14="No_existen"</formula>
    </cfRule>
  </conditionalFormatting>
  <conditionalFormatting sqref="AA417">
    <cfRule type="expression" dxfId="2514" priority="2845">
      <formula>$S$15="No_existen"</formula>
    </cfRule>
  </conditionalFormatting>
  <conditionalFormatting sqref="AA418">
    <cfRule type="expression" dxfId="2513" priority="2844">
      <formula>$S$16="No_existen"</formula>
    </cfRule>
  </conditionalFormatting>
  <conditionalFormatting sqref="AA419">
    <cfRule type="expression" dxfId="2512" priority="2843">
      <formula>$S$17="No_existen"</formula>
    </cfRule>
  </conditionalFormatting>
  <conditionalFormatting sqref="AA420">
    <cfRule type="expression" dxfId="2511" priority="2842">
      <formula>$S$18="No_existen"</formula>
    </cfRule>
  </conditionalFormatting>
  <conditionalFormatting sqref="AA421">
    <cfRule type="expression" dxfId="2510" priority="2841">
      <formula>$S$19="No_existen"</formula>
    </cfRule>
  </conditionalFormatting>
  <conditionalFormatting sqref="AA422">
    <cfRule type="expression" dxfId="2509" priority="2840">
      <formula>$S$20="No_existen"</formula>
    </cfRule>
  </conditionalFormatting>
  <conditionalFormatting sqref="AA423">
    <cfRule type="expression" dxfId="2508" priority="2839">
      <formula>$S$21="No_existen"</formula>
    </cfRule>
  </conditionalFormatting>
  <conditionalFormatting sqref="AA424">
    <cfRule type="expression" dxfId="2507" priority="2838">
      <formula>$S$22="No_existen"</formula>
    </cfRule>
  </conditionalFormatting>
  <conditionalFormatting sqref="AW413:AY418 AW423:AY424 AW422 AW420:AY421 AW419">
    <cfRule type="expression" dxfId="2506" priority="2835">
      <formula>$S413="No_existen"</formula>
    </cfRule>
  </conditionalFormatting>
  <conditionalFormatting sqref="G413:G424">
    <cfRule type="expression" dxfId="2505" priority="2834">
      <formula>$G413="N/A"</formula>
    </cfRule>
  </conditionalFormatting>
  <conditionalFormatting sqref="S413:S424">
    <cfRule type="cellIs" dxfId="2504" priority="2833" operator="between">
      <formula>2</formula>
      <formula>3</formula>
    </cfRule>
  </conditionalFormatting>
  <conditionalFormatting sqref="W413:W424">
    <cfRule type="expression" dxfId="2503" priority="2832">
      <formula>S413="No_existen"</formula>
    </cfRule>
  </conditionalFormatting>
  <conditionalFormatting sqref="AG413">
    <cfRule type="expression" dxfId="2502" priority="2831">
      <formula>S413="No_existen"</formula>
    </cfRule>
  </conditionalFormatting>
  <conditionalFormatting sqref="AG413:AG415">
    <cfRule type="expression" dxfId="2501" priority="2830">
      <formula>#REF!="No_existen"</formula>
    </cfRule>
  </conditionalFormatting>
  <conditionalFormatting sqref="AG413:AG424">
    <cfRule type="expression" dxfId="2500" priority="2828">
      <formula>AF413="No asignado"</formula>
    </cfRule>
  </conditionalFormatting>
  <conditionalFormatting sqref="AG416:AG424">
    <cfRule type="expression" dxfId="2499" priority="2829">
      <formula>S416="No_existen"</formula>
    </cfRule>
  </conditionalFormatting>
  <conditionalFormatting sqref="AU413:AV413">
    <cfRule type="cellIs" dxfId="2498" priority="2822" operator="equal">
      <formula>"LEVE"</formula>
    </cfRule>
    <cfRule type="cellIs" dxfId="2497" priority="2823" operator="equal">
      <formula>"MODERADO"</formula>
    </cfRule>
    <cfRule type="cellIs" dxfId="2496" priority="2824" operator="equal">
      <formula>"GRAVE"</formula>
    </cfRule>
  </conditionalFormatting>
  <conditionalFormatting sqref="AU416:AV416 AU419:AV419">
    <cfRule type="cellIs" dxfId="2495" priority="2825" operator="equal">
      <formula>"LEVE"</formula>
    </cfRule>
    <cfRule type="cellIs" dxfId="2494" priority="2826" operator="equal">
      <formula>"MODERADO"</formula>
    </cfRule>
    <cfRule type="cellIs" dxfId="2493" priority="2827" operator="equal">
      <formula>"GRAVE"</formula>
    </cfRule>
  </conditionalFormatting>
  <conditionalFormatting sqref="AU422:AV422">
    <cfRule type="cellIs" dxfId="2492" priority="2819" operator="equal">
      <formula>"LEVE"</formula>
    </cfRule>
    <cfRule type="cellIs" dxfId="2491" priority="2820" operator="equal">
      <formula>"MODERADO"</formula>
    </cfRule>
    <cfRule type="cellIs" dxfId="2490" priority="2821" operator="equal">
      <formula>"GRAVE"</formula>
    </cfRule>
  </conditionalFormatting>
  <conditionalFormatting sqref="AX419">
    <cfRule type="expression" dxfId="2489" priority="2817">
      <formula>AW419="ASUMIR"</formula>
    </cfRule>
  </conditionalFormatting>
  <conditionalFormatting sqref="AY419">
    <cfRule type="expression" dxfId="2488" priority="2818">
      <formula>AW419="ASUMIR"</formula>
    </cfRule>
  </conditionalFormatting>
  <conditionalFormatting sqref="AX422">
    <cfRule type="expression" dxfId="2487" priority="2815">
      <formula>AW422="ASUMIR"</formula>
    </cfRule>
  </conditionalFormatting>
  <conditionalFormatting sqref="AY422">
    <cfRule type="expression" dxfId="2486" priority="2816">
      <formula>AW422="ASUMIR"</formula>
    </cfRule>
  </conditionalFormatting>
  <conditionalFormatting sqref="O425 N425:N427">
    <cfRule type="containsText" dxfId="2485" priority="2805" operator="containsText" text="MEDIA">
      <formula>NOT(ISERROR(SEARCH("MEDIA",N425)))</formula>
    </cfRule>
    <cfRule type="containsText" dxfId="2484" priority="2806" operator="containsText" text="ALTA">
      <formula>NOT(ISERROR(SEARCH("ALTA",N425)))</formula>
    </cfRule>
    <cfRule type="containsText" dxfId="2483" priority="2807" operator="containsText" text="BAJA">
      <formula>NOT(ISERROR(SEARCH("BAJA",N425)))</formula>
    </cfRule>
  </conditionalFormatting>
  <conditionalFormatting sqref="Q425 P425:P427">
    <cfRule type="containsText" dxfId="2482" priority="2802" operator="containsText" text="MEDIO">
      <formula>NOT(ISERROR(SEARCH("MEDIO",P425)))</formula>
    </cfRule>
    <cfRule type="containsText" dxfId="2481" priority="2803" operator="containsText" text="ALTO">
      <formula>NOT(ISERROR(SEARCH("ALTO",P425)))</formula>
    </cfRule>
    <cfRule type="containsText" dxfId="2480" priority="2804" operator="containsText" text="BAJO">
      <formula>NOT(ISERROR(SEARCH("BAJO",P425)))</formula>
    </cfRule>
  </conditionalFormatting>
  <conditionalFormatting sqref="N425:N427">
    <cfRule type="containsText" dxfId="2479" priority="2791" operator="containsText" text="MEDIO BAJA">
      <formula>NOT(ISERROR(SEARCH("MEDIO BAJA",N425)))</formula>
    </cfRule>
    <cfRule type="containsText" dxfId="2478" priority="2792" operator="containsText" text="MEDIO ALTA">
      <formula>NOT(ISERROR(SEARCH("MEDIO ALTA",N425)))</formula>
    </cfRule>
  </conditionalFormatting>
  <conditionalFormatting sqref="P425:P427">
    <cfRule type="containsText" dxfId="2477" priority="2789" operator="containsText" text="MEDIO BAJO">
      <formula>NOT(ISERROR(SEARCH("MEDIO BAJO",P425)))</formula>
    </cfRule>
    <cfRule type="containsText" dxfId="2476" priority="2790" operator="containsText" text="MEDIO ALTO">
      <formula>NOT(ISERROR(SEARCH("MEDIO ALTO",P425)))</formula>
    </cfRule>
  </conditionalFormatting>
  <conditionalFormatting sqref="AL425:AL430">
    <cfRule type="expression" dxfId="2475" priority="2788">
      <formula>S425="No_existen"</formula>
    </cfRule>
  </conditionalFormatting>
  <conditionalFormatting sqref="AP425:AP430">
    <cfRule type="expression" dxfId="2474" priority="2787">
      <formula>S425="No_existen"</formula>
    </cfRule>
  </conditionalFormatting>
  <conditionalFormatting sqref="BA425:BA427">
    <cfRule type="expression" dxfId="2473" priority="2785">
      <formula>AW425&lt;&gt;"COMPARTIR"</formula>
    </cfRule>
    <cfRule type="expression" dxfId="2472" priority="2786">
      <formula>AW425="ASUMIR"</formula>
    </cfRule>
  </conditionalFormatting>
  <conditionalFormatting sqref="AX425:AX427">
    <cfRule type="expression" dxfId="2471" priority="2784">
      <formula>AW425="ASUMIR"</formula>
    </cfRule>
  </conditionalFormatting>
  <conditionalFormatting sqref="AY425:AZ427">
    <cfRule type="expression" dxfId="2470" priority="2783">
      <formula>AW425="ASUMIR"</formula>
    </cfRule>
  </conditionalFormatting>
  <conditionalFormatting sqref="AF425:AF430">
    <cfRule type="expression" dxfId="2469" priority="2811">
      <formula>S425="No_existen"</formula>
    </cfRule>
  </conditionalFormatting>
  <conditionalFormatting sqref="AB425:AB427">
    <cfRule type="expression" dxfId="2468" priority="2772">
      <formula>AA425="Semiautomatico"</formula>
    </cfRule>
    <cfRule type="expression" dxfId="2467" priority="2773">
      <formula>AA425="Manual"</formula>
    </cfRule>
    <cfRule type="expression" dxfId="2466" priority="2779">
      <formula>S425="No_existen"</formula>
    </cfRule>
  </conditionalFormatting>
  <conditionalFormatting sqref="AA426">
    <cfRule type="expression" dxfId="2465" priority="2778">
      <formula>$S$12="No_existen"</formula>
    </cfRule>
  </conditionalFormatting>
  <conditionalFormatting sqref="AB426:AB427">
    <cfRule type="expression" dxfId="2464" priority="2777">
      <formula>S426="No_existen"</formula>
    </cfRule>
  </conditionalFormatting>
  <conditionalFormatting sqref="AA425">
    <cfRule type="expression" dxfId="2463" priority="2775">
      <formula>S425="No_Existen"</formula>
    </cfRule>
  </conditionalFormatting>
  <conditionalFormatting sqref="AA427">
    <cfRule type="expression" dxfId="2462" priority="2774">
      <formula>S427="No_existen"</formula>
    </cfRule>
  </conditionalFormatting>
  <conditionalFormatting sqref="AW425:AY427">
    <cfRule type="expression" dxfId="2461" priority="2771">
      <formula>$S425="No_existen"</formula>
    </cfRule>
  </conditionalFormatting>
  <conditionalFormatting sqref="S425:S427">
    <cfRule type="cellIs" dxfId="2460" priority="2769" operator="between">
      <formula>2</formula>
      <formula>3</formula>
    </cfRule>
  </conditionalFormatting>
  <conditionalFormatting sqref="W425">
    <cfRule type="expression" dxfId="2459" priority="2768">
      <formula>S425="No_existen"</formula>
    </cfRule>
  </conditionalFormatting>
  <conditionalFormatting sqref="W426">
    <cfRule type="expression" dxfId="2458" priority="2767">
      <formula>S426="No_existen"</formula>
    </cfRule>
  </conditionalFormatting>
  <conditionalFormatting sqref="W427">
    <cfRule type="expression" dxfId="2457" priority="2766">
      <formula>S427="No_existen"</formula>
    </cfRule>
  </conditionalFormatting>
  <conditionalFormatting sqref="AG425:AG430">
    <cfRule type="expression" dxfId="2456" priority="2765">
      <formula>$P$11="No_existen"</formula>
    </cfRule>
  </conditionalFormatting>
  <conditionalFormatting sqref="AG425:AG430">
    <cfRule type="expression" dxfId="2455" priority="2764">
      <formula>AF425="No asignado"</formula>
    </cfRule>
  </conditionalFormatting>
  <conditionalFormatting sqref="AK425:AK430">
    <cfRule type="expression" dxfId="2454" priority="2760">
      <formula>$P$11="No_existen"</formula>
    </cfRule>
  </conditionalFormatting>
  <conditionalFormatting sqref="AK425:AK430">
    <cfRule type="expression" dxfId="2453" priority="2759">
      <formula>AJ425="No asignado"</formula>
    </cfRule>
  </conditionalFormatting>
  <conditionalFormatting sqref="AU425:AV425">
    <cfRule type="cellIs" dxfId="2452" priority="2753" operator="equal">
      <formula>"LEVE"</formula>
    </cfRule>
    <cfRule type="cellIs" dxfId="2451" priority="2754" operator="equal">
      <formula>"MODERADO"</formula>
    </cfRule>
    <cfRule type="cellIs" dxfId="2450" priority="2755" operator="equal">
      <formula>"GRAVE"</formula>
    </cfRule>
  </conditionalFormatting>
  <conditionalFormatting sqref="N428:N430 O428">
    <cfRule type="containsText" dxfId="2449" priority="2742" operator="containsText" text="MEDIA">
      <formula>NOT(ISERROR(SEARCH("MEDIA",N428)))</formula>
    </cfRule>
    <cfRule type="containsText" dxfId="2448" priority="2743" operator="containsText" text="ALTA">
      <formula>NOT(ISERROR(SEARCH("ALTA",N428)))</formula>
    </cfRule>
    <cfRule type="containsText" dxfId="2447" priority="2744" operator="containsText" text="BAJA">
      <formula>NOT(ISERROR(SEARCH("BAJA",N428)))</formula>
    </cfRule>
  </conditionalFormatting>
  <conditionalFormatting sqref="P428:P430 Q428">
    <cfRule type="containsText" dxfId="2446" priority="2739" operator="containsText" text="MEDIO">
      <formula>NOT(ISERROR(SEARCH("MEDIO",P428)))</formula>
    </cfRule>
    <cfRule type="containsText" dxfId="2445" priority="2740" operator="containsText" text="ALTO">
      <formula>NOT(ISERROR(SEARCH("ALTO",P428)))</formula>
    </cfRule>
    <cfRule type="containsText" dxfId="2444" priority="2741" operator="containsText" text="BAJO">
      <formula>NOT(ISERROR(SEARCH("BAJO",P428)))</formula>
    </cfRule>
  </conditionalFormatting>
  <conditionalFormatting sqref="S428:S430">
    <cfRule type="cellIs" dxfId="2443" priority="2738" operator="between">
      <formula>2</formula>
      <formula>3</formula>
    </cfRule>
  </conditionalFormatting>
  <conditionalFormatting sqref="N428:N430">
    <cfRule type="containsText" dxfId="2442" priority="2727" operator="containsText" text="MEDIO BAJA">
      <formula>NOT(ISERROR(SEARCH("MEDIO BAJA",N428)))</formula>
    </cfRule>
    <cfRule type="containsText" dxfId="2441" priority="2728" operator="containsText" text="MEDIO ALTA">
      <formula>NOT(ISERROR(SEARCH("MEDIO ALTA",N428)))</formula>
    </cfRule>
  </conditionalFormatting>
  <conditionalFormatting sqref="P428:P430">
    <cfRule type="containsText" dxfId="2440" priority="2725" operator="containsText" text="MEDIO BAJO">
      <formula>NOT(ISERROR(SEARCH("MEDIO BAJO",P428)))</formula>
    </cfRule>
    <cfRule type="containsText" dxfId="2439" priority="2726" operator="containsText" text="MEDIO ALTO">
      <formula>NOT(ISERROR(SEARCH("MEDIO ALTO",P428)))</formula>
    </cfRule>
  </conditionalFormatting>
  <conditionalFormatting sqref="AX429:AX430">
    <cfRule type="expression" dxfId="2438" priority="2720">
      <formula>AW429="ASUMIR"</formula>
    </cfRule>
  </conditionalFormatting>
  <conditionalFormatting sqref="AY429:AZ430 AZ428">
    <cfRule type="expression" dxfId="2437" priority="2719">
      <formula>AW428="ASUMIR"</formula>
    </cfRule>
  </conditionalFormatting>
  <conditionalFormatting sqref="AA429">
    <cfRule type="expression" dxfId="2436" priority="2714">
      <formula>$S$12="No_existen"</formula>
    </cfRule>
  </conditionalFormatting>
  <conditionalFormatting sqref="AA428">
    <cfRule type="expression" dxfId="2435" priority="2711">
      <formula>S428="No_Existen"</formula>
    </cfRule>
  </conditionalFormatting>
  <conditionalFormatting sqref="W430">
    <cfRule type="expression" dxfId="2434" priority="2710">
      <formula>S430="No_existen"</formula>
    </cfRule>
  </conditionalFormatting>
  <conditionalFormatting sqref="AA430">
    <cfRule type="expression" dxfId="2433" priority="2709">
      <formula>S430="No_existen"</formula>
    </cfRule>
  </conditionalFormatting>
  <conditionalFormatting sqref="AW429:AY430 AW428">
    <cfRule type="expression" dxfId="2432" priority="2704">
      <formula>$S428="No_existen"</formula>
    </cfRule>
  </conditionalFormatting>
  <conditionalFormatting sqref="G429:I430 G428">
    <cfRule type="expression" dxfId="2431" priority="2703">
      <formula>$G428="N/A"</formula>
    </cfRule>
  </conditionalFormatting>
  <conditionalFormatting sqref="W428:W429">
    <cfRule type="expression" dxfId="2430" priority="2702">
      <formula>S428="No_existen"</formula>
    </cfRule>
  </conditionalFormatting>
  <conditionalFormatting sqref="AU428:AV430">
    <cfRule type="cellIs" dxfId="2429" priority="2696" operator="equal">
      <formula>"LEVE"</formula>
    </cfRule>
    <cfRule type="cellIs" dxfId="2428" priority="2697" operator="equal">
      <formula>"MODERADO"</formula>
    </cfRule>
    <cfRule type="cellIs" dxfId="2427" priority="2698" operator="equal">
      <formula>"GRAVE"</formula>
    </cfRule>
  </conditionalFormatting>
  <conditionalFormatting sqref="AX428">
    <cfRule type="expression" dxfId="2426" priority="2695">
      <formula>AW428="ASUMIR"</formula>
    </cfRule>
  </conditionalFormatting>
  <conditionalFormatting sqref="AY428">
    <cfRule type="expression" dxfId="2425" priority="2694">
      <formula>AW428="ASUMIR"</formula>
    </cfRule>
  </conditionalFormatting>
  <conditionalFormatting sqref="N431:N433 O431">
    <cfRule type="containsText" dxfId="2424" priority="2305" operator="containsText" text="MEDIA">
      <formula>NOT(ISERROR(SEARCH("MEDIA",N431)))</formula>
    </cfRule>
    <cfRule type="containsText" dxfId="2423" priority="2306" operator="containsText" text="ALTA">
      <formula>NOT(ISERROR(SEARCH("ALTA",N431)))</formula>
    </cfRule>
    <cfRule type="containsText" dxfId="2422" priority="2307" operator="containsText" text="BAJA">
      <formula>NOT(ISERROR(SEARCH("BAJA",N431)))</formula>
    </cfRule>
  </conditionalFormatting>
  <conditionalFormatting sqref="P431:P433 Q431">
    <cfRule type="containsText" dxfId="2421" priority="2302" operator="containsText" text="MEDIO">
      <formula>NOT(ISERROR(SEARCH("MEDIO",P431)))</formula>
    </cfRule>
    <cfRule type="containsText" dxfId="2420" priority="2303" operator="containsText" text="ALTO">
      <formula>NOT(ISERROR(SEARCH("ALTO",P431)))</formula>
    </cfRule>
    <cfRule type="containsText" dxfId="2419" priority="2304" operator="containsText" text="BAJO">
      <formula>NOT(ISERROR(SEARCH("BAJO",P431)))</formula>
    </cfRule>
  </conditionalFormatting>
  <conditionalFormatting sqref="S431:S433">
    <cfRule type="cellIs" dxfId="2418" priority="2301" operator="between">
      <formula>2</formula>
      <formula>3</formula>
    </cfRule>
  </conditionalFormatting>
  <conditionalFormatting sqref="R431:R433">
    <cfRule type="cellIs" dxfId="2417" priority="2298" operator="lessThanOrEqual">
      <formula>3</formula>
    </cfRule>
    <cfRule type="cellIs" dxfId="2416" priority="2299" stopIfTrue="1" operator="between">
      <formula>4</formula>
      <formula>9</formula>
    </cfRule>
    <cfRule type="cellIs" dxfId="2415" priority="2300" operator="greaterThanOrEqual">
      <formula>10</formula>
    </cfRule>
  </conditionalFormatting>
  <conditionalFormatting sqref="N431:N433">
    <cfRule type="containsText" dxfId="2414" priority="2290" operator="containsText" text="MEDIO BAJA">
      <formula>NOT(ISERROR(SEARCH("MEDIO BAJA",N431)))</formula>
    </cfRule>
    <cfRule type="containsText" dxfId="2413" priority="2291" operator="containsText" text="MEDIO ALTA">
      <formula>NOT(ISERROR(SEARCH("MEDIO ALTA",N431)))</formula>
    </cfRule>
  </conditionalFormatting>
  <conditionalFormatting sqref="P431:P433">
    <cfRule type="containsText" dxfId="2412" priority="2288" operator="containsText" text="MEDIO BAJO">
      <formula>NOT(ISERROR(SEARCH("MEDIO BAJO",P431)))</formula>
    </cfRule>
    <cfRule type="containsText" dxfId="2411" priority="2289" operator="containsText" text="MEDIO ALTO">
      <formula>NOT(ISERROR(SEARCH("MEDIO ALTO",P431)))</formula>
    </cfRule>
  </conditionalFormatting>
  <conditionalFormatting sqref="AL431:AL433">
    <cfRule type="expression" dxfId="2410" priority="2287">
      <formula>S431="No_existen"</formula>
    </cfRule>
  </conditionalFormatting>
  <conditionalFormatting sqref="AP431:AP433">
    <cfRule type="expression" dxfId="2409" priority="2286">
      <formula>S431="No_existen"</formula>
    </cfRule>
  </conditionalFormatting>
  <conditionalFormatting sqref="BA431:BA433">
    <cfRule type="expression" dxfId="2408" priority="2284">
      <formula>AW431&lt;&gt;"COMPARTIR"</formula>
    </cfRule>
    <cfRule type="expression" dxfId="2407" priority="2285">
      <formula>AW431="ASUMIR"</formula>
    </cfRule>
  </conditionalFormatting>
  <conditionalFormatting sqref="AX431:AX433">
    <cfRule type="expression" dxfId="2406" priority="2283">
      <formula>AW431="ASUMIR"</formula>
    </cfRule>
  </conditionalFormatting>
  <conditionalFormatting sqref="AY431:AZ433">
    <cfRule type="expression" dxfId="2405" priority="2282">
      <formula>AW431="ASUMIR"</formula>
    </cfRule>
  </conditionalFormatting>
  <conditionalFormatting sqref="AK431:AK433">
    <cfRule type="expression" dxfId="2404" priority="2309">
      <formula>S431="No_existen"</formula>
    </cfRule>
  </conditionalFormatting>
  <conditionalFormatting sqref="AF431:AF433">
    <cfRule type="expression" dxfId="2403" priority="2312">
      <formula>S431="No_existen"</formula>
    </cfRule>
  </conditionalFormatting>
  <conditionalFormatting sqref="AB431:AB433">
    <cfRule type="expression" dxfId="2402" priority="2267">
      <formula>AA431="Semiautomatico"</formula>
    </cfRule>
    <cfRule type="expression" dxfId="2401" priority="2269">
      <formula>AA431="Manual"</formula>
    </cfRule>
    <cfRule type="expression" dxfId="2400" priority="2278">
      <formula>S431="No_existen"</formula>
    </cfRule>
  </conditionalFormatting>
  <conditionalFormatting sqref="AA432">
    <cfRule type="expression" dxfId="2399" priority="2277">
      <formula>$S$12="No_existen"</formula>
    </cfRule>
  </conditionalFormatting>
  <conditionalFormatting sqref="AB432:AB433">
    <cfRule type="expression" dxfId="2398" priority="2276">
      <formula>S432="No_existen"</formula>
    </cfRule>
  </conditionalFormatting>
  <conditionalFormatting sqref="AG431">
    <cfRule type="expression" dxfId="2397" priority="2274">
      <formula>$S$11="No_existen"</formula>
    </cfRule>
  </conditionalFormatting>
  <conditionalFormatting sqref="AA431">
    <cfRule type="expression" dxfId="2396" priority="2273">
      <formula>S431="No_Existen"</formula>
    </cfRule>
  </conditionalFormatting>
  <conditionalFormatting sqref="W432">
    <cfRule type="expression" dxfId="2395" priority="2272">
      <formula>S432="No_existen"</formula>
    </cfRule>
  </conditionalFormatting>
  <conditionalFormatting sqref="W433">
    <cfRule type="expression" dxfId="2394" priority="2271">
      <formula>S433="No_existen"</formula>
    </cfRule>
  </conditionalFormatting>
  <conditionalFormatting sqref="AA433">
    <cfRule type="expression" dxfId="2393" priority="2270">
      <formula>S433="No_existen"</formula>
    </cfRule>
  </conditionalFormatting>
  <conditionalFormatting sqref="AG431:AG433">
    <cfRule type="expression" dxfId="2392" priority="2268">
      <formula>AF431="No asignado"</formula>
    </cfRule>
  </conditionalFormatting>
  <conditionalFormatting sqref="AG432">
    <cfRule type="expression" dxfId="2391" priority="2266">
      <formula>$S$12="No_existen"</formula>
    </cfRule>
  </conditionalFormatting>
  <conditionalFormatting sqref="AG433">
    <cfRule type="expression" dxfId="2390" priority="2265">
      <formula>$S$13="No_existen"</formula>
    </cfRule>
  </conditionalFormatting>
  <conditionalFormatting sqref="AW431:AY433">
    <cfRule type="expression" dxfId="2389" priority="2264">
      <formula>$S431="No_existen"</formula>
    </cfRule>
  </conditionalFormatting>
  <conditionalFormatting sqref="G432:I433 G431">
    <cfRule type="expression" dxfId="2388" priority="2263">
      <formula>$G431="N/A"</formula>
    </cfRule>
  </conditionalFormatting>
  <conditionalFormatting sqref="W431">
    <cfRule type="expression" dxfId="2387" priority="2262">
      <formula>S431="No_existen"</formula>
    </cfRule>
  </conditionalFormatting>
  <conditionalFormatting sqref="AU431:AV431">
    <cfRule type="cellIs" dxfId="2386" priority="2259" operator="equal">
      <formula>"LEVE"</formula>
    </cfRule>
    <cfRule type="cellIs" dxfId="2385" priority="2260" operator="equal">
      <formula>"MODERADO"</formula>
    </cfRule>
    <cfRule type="cellIs" dxfId="2384" priority="2261" operator="equal">
      <formula>"GRAVE"</formula>
    </cfRule>
  </conditionalFormatting>
  <conditionalFormatting sqref="W565">
    <cfRule type="expression" dxfId="2383" priority="1109">
      <formula>S565="No_existen"</formula>
    </cfRule>
  </conditionalFormatting>
  <conditionalFormatting sqref="W566">
    <cfRule type="expression" dxfId="2382" priority="1108">
      <formula>S566="No_existen"</formula>
    </cfRule>
  </conditionalFormatting>
  <conditionalFormatting sqref="W573">
    <cfRule type="expression" dxfId="2381" priority="1101">
      <formula>S573="No_existen"</formula>
    </cfRule>
  </conditionalFormatting>
  <conditionalFormatting sqref="W574">
    <cfRule type="expression" dxfId="2380" priority="1100">
      <formula>S574="No_existen"</formula>
    </cfRule>
  </conditionalFormatting>
  <conditionalFormatting sqref="AG581">
    <cfRule type="expression" dxfId="2379" priority="951">
      <formula>S581="No_existen"</formula>
    </cfRule>
  </conditionalFormatting>
  <conditionalFormatting sqref="AG582">
    <cfRule type="expression" dxfId="2378" priority="949">
      <formula>S582="No_existen"</formula>
    </cfRule>
  </conditionalFormatting>
  <conditionalFormatting sqref="AG566">
    <cfRule type="expression" dxfId="2377" priority="1083">
      <formula>S566="No_existen"</formula>
    </cfRule>
  </conditionalFormatting>
  <conditionalFormatting sqref="AG567">
    <cfRule type="expression" dxfId="2376" priority="1080">
      <formula>S567="No_existen"</formula>
    </cfRule>
  </conditionalFormatting>
  <conditionalFormatting sqref="AG567">
    <cfRule type="expression" dxfId="2375" priority="1078">
      <formula>AF567="No asignado"</formula>
    </cfRule>
  </conditionalFormatting>
  <conditionalFormatting sqref="AU449:AV449">
    <cfRule type="cellIs" dxfId="2374" priority="1970" operator="equal">
      <formula>"LEVE"</formula>
    </cfRule>
    <cfRule type="cellIs" dxfId="2373" priority="1971" operator="equal">
      <formula>"MODERADO"</formula>
    </cfRule>
    <cfRule type="cellIs" dxfId="2372" priority="1972" operator="equal">
      <formula>"GRAVE"</formula>
    </cfRule>
  </conditionalFormatting>
  <conditionalFormatting sqref="AU452">
    <cfRule type="cellIs" dxfId="2371" priority="1967" operator="equal">
      <formula>"LEVE"</formula>
    </cfRule>
    <cfRule type="cellIs" dxfId="2370" priority="1968" operator="equal">
      <formula>"MODERADO"</formula>
    </cfRule>
    <cfRule type="cellIs" dxfId="2369" priority="1969" operator="equal">
      <formula>"GRAVE"</formula>
    </cfRule>
  </conditionalFormatting>
  <conditionalFormatting sqref="AV452">
    <cfRule type="cellIs" dxfId="2368" priority="1964" operator="equal">
      <formula>"LEVE"</formula>
    </cfRule>
    <cfRule type="cellIs" dxfId="2367" priority="1965" operator="equal">
      <formula>"MODERADO"</formula>
    </cfRule>
    <cfRule type="cellIs" dxfId="2366" priority="1966" operator="equal">
      <formula>"GRAVE"</formula>
    </cfRule>
  </conditionalFormatting>
  <conditionalFormatting sqref="O440 O443 O446 O437 N434:N448 O434">
    <cfRule type="containsText" dxfId="2365" priority="2139" operator="containsText" text="MEDIA">
      <formula>NOT(ISERROR(SEARCH("MEDIA",N434)))</formula>
    </cfRule>
    <cfRule type="containsText" dxfId="2364" priority="2140" operator="containsText" text="ALTA">
      <formula>NOT(ISERROR(SEARCH("ALTA",N434)))</formula>
    </cfRule>
    <cfRule type="containsText" dxfId="2363" priority="2141" operator="containsText" text="BAJA">
      <formula>NOT(ISERROR(SEARCH("BAJA",N434)))</formula>
    </cfRule>
  </conditionalFormatting>
  <conditionalFormatting sqref="Q437 Q440 Q443 Q446 Q434 P434:P448">
    <cfRule type="containsText" dxfId="2362" priority="2136" operator="containsText" text="MEDIO">
      <formula>NOT(ISERROR(SEARCH("MEDIO",P434)))</formula>
    </cfRule>
    <cfRule type="containsText" dxfId="2361" priority="2137" operator="containsText" text="ALTO">
      <formula>NOT(ISERROR(SEARCH("ALTO",P434)))</formula>
    </cfRule>
    <cfRule type="containsText" dxfId="2360" priority="2138" operator="containsText" text="BAJO">
      <formula>NOT(ISERROR(SEARCH("BAJO",P434)))</formula>
    </cfRule>
  </conditionalFormatting>
  <conditionalFormatting sqref="S434:S448">
    <cfRule type="cellIs" dxfId="2359" priority="2135" operator="between">
      <formula>2</formula>
      <formula>3</formula>
    </cfRule>
  </conditionalFormatting>
  <conditionalFormatting sqref="R434:R448">
    <cfRule type="cellIs" dxfId="2358" priority="2132" operator="lessThanOrEqual">
      <formula>3</formula>
    </cfRule>
    <cfRule type="cellIs" dxfId="2357" priority="2133" stopIfTrue="1" operator="between">
      <formula>4</formula>
      <formula>9</formula>
    </cfRule>
    <cfRule type="cellIs" dxfId="2356" priority="2134" operator="greaterThanOrEqual">
      <formula>10</formula>
    </cfRule>
  </conditionalFormatting>
  <conditionalFormatting sqref="N434:N448">
    <cfRule type="containsText" dxfId="2355" priority="2124" operator="containsText" text="MEDIO BAJA">
      <formula>NOT(ISERROR(SEARCH("MEDIO BAJA",N434)))</formula>
    </cfRule>
    <cfRule type="containsText" dxfId="2354" priority="2125" operator="containsText" text="MEDIO ALTA">
      <formula>NOT(ISERROR(SEARCH("MEDIO ALTA",N434)))</formula>
    </cfRule>
  </conditionalFormatting>
  <conditionalFormatting sqref="P434:P448">
    <cfRule type="containsText" dxfId="2353" priority="2122" operator="containsText" text="MEDIO BAJO">
      <formula>NOT(ISERROR(SEARCH("MEDIO BAJO",P434)))</formula>
    </cfRule>
    <cfRule type="containsText" dxfId="2352" priority="2123" operator="containsText" text="MEDIO ALTO">
      <formula>NOT(ISERROR(SEARCH("MEDIO ALTO",P434)))</formula>
    </cfRule>
  </conditionalFormatting>
  <conditionalFormatting sqref="AL434:AL448">
    <cfRule type="expression" dxfId="2351" priority="2121">
      <formula>S434="No_existen"</formula>
    </cfRule>
  </conditionalFormatting>
  <conditionalFormatting sqref="AP434:AP448">
    <cfRule type="expression" dxfId="2350" priority="2120">
      <formula>S434="No_existen"</formula>
    </cfRule>
  </conditionalFormatting>
  <conditionalFormatting sqref="BA434:BA448">
    <cfRule type="expression" dxfId="2349" priority="2118">
      <formula>AW434&lt;&gt;"COMPARTIR"</formula>
    </cfRule>
    <cfRule type="expression" dxfId="2348" priority="2119">
      <formula>AW434="ASUMIR"</formula>
    </cfRule>
  </conditionalFormatting>
  <conditionalFormatting sqref="AX434:AX448">
    <cfRule type="expression" dxfId="2347" priority="2117">
      <formula>AW434="ASUMIR"</formula>
    </cfRule>
  </conditionalFormatting>
  <conditionalFormatting sqref="AY434:AZ448">
    <cfRule type="expression" dxfId="2346" priority="2116">
      <formula>AW434="ASUMIR"</formula>
    </cfRule>
  </conditionalFormatting>
  <conditionalFormatting sqref="AK434:AK448">
    <cfRule type="expression" dxfId="2345" priority="2143">
      <formula>S434="No_existen"</formula>
    </cfRule>
  </conditionalFormatting>
  <conditionalFormatting sqref="AF434:AF448">
    <cfRule type="expression" dxfId="2344" priority="2146">
      <formula>S434="No_existen"</formula>
    </cfRule>
  </conditionalFormatting>
  <conditionalFormatting sqref="AB434:AB435 AB437:AB448">
    <cfRule type="expression" dxfId="2343" priority="2087">
      <formula>AA434="Semiautomatico"</formula>
    </cfRule>
    <cfRule type="expression" dxfId="2342" priority="2090">
      <formula>AA434="Manual"</formula>
    </cfRule>
    <cfRule type="expression" dxfId="2341" priority="2112">
      <formula>S434="No_existen"</formula>
    </cfRule>
  </conditionalFormatting>
  <conditionalFormatting sqref="AA435">
    <cfRule type="expression" dxfId="2340" priority="2111">
      <formula>$S$12="No_existen"</formula>
    </cfRule>
  </conditionalFormatting>
  <conditionalFormatting sqref="AB435 AB437:AB448">
    <cfRule type="expression" dxfId="2339" priority="2110">
      <formula>S435="No_existen"</formula>
    </cfRule>
  </conditionalFormatting>
  <conditionalFormatting sqref="AA434">
    <cfRule type="expression" dxfId="2338" priority="2108">
      <formula>S434="No_Existen"</formula>
    </cfRule>
  </conditionalFormatting>
  <conditionalFormatting sqref="AA436">
    <cfRule type="expression" dxfId="2337" priority="2107">
      <formula>S436="No_existen"</formula>
    </cfRule>
  </conditionalFormatting>
  <conditionalFormatting sqref="AA437">
    <cfRule type="expression" dxfId="2336" priority="2106">
      <formula>$S$14="No_existen"</formula>
    </cfRule>
  </conditionalFormatting>
  <conditionalFormatting sqref="AA438">
    <cfRule type="expression" dxfId="2335" priority="2105">
      <formula>$S$15="No_existen"</formula>
    </cfRule>
  </conditionalFormatting>
  <conditionalFormatting sqref="AA439">
    <cfRule type="expression" dxfId="2334" priority="2104">
      <formula>$S$16="No_existen"</formula>
    </cfRule>
  </conditionalFormatting>
  <conditionalFormatting sqref="AA440">
    <cfRule type="expression" dxfId="2333" priority="2103">
      <formula>$S$17="No_existen"</formula>
    </cfRule>
  </conditionalFormatting>
  <conditionalFormatting sqref="AA441">
    <cfRule type="expression" dxfId="2332" priority="2102">
      <formula>$S$18="No_existen"</formula>
    </cfRule>
  </conditionalFormatting>
  <conditionalFormatting sqref="AA442">
    <cfRule type="expression" dxfId="2331" priority="2101">
      <formula>$S$19="No_existen"</formula>
    </cfRule>
  </conditionalFormatting>
  <conditionalFormatting sqref="AA443">
    <cfRule type="expression" dxfId="2330" priority="2100">
      <formula>$S$20="No_existen"</formula>
    </cfRule>
  </conditionalFormatting>
  <conditionalFormatting sqref="AA444">
    <cfRule type="expression" dxfId="2329" priority="2099">
      <formula>$S$21="No_existen"</formula>
    </cfRule>
  </conditionalFormatting>
  <conditionalFormatting sqref="AA445">
    <cfRule type="expression" dxfId="2328" priority="2098">
      <formula>$S$22="No_existen"</formula>
    </cfRule>
  </conditionalFormatting>
  <conditionalFormatting sqref="AA446">
    <cfRule type="expression" dxfId="2327" priority="2097">
      <formula>$S$23="No_existen"</formula>
    </cfRule>
  </conditionalFormatting>
  <conditionalFormatting sqref="AA447">
    <cfRule type="expression" dxfId="2326" priority="2096">
      <formula>$S$24="No_existen"</formula>
    </cfRule>
  </conditionalFormatting>
  <conditionalFormatting sqref="AA448">
    <cfRule type="expression" dxfId="2325" priority="2095">
      <formula>$S$25="No_existen"</formula>
    </cfRule>
  </conditionalFormatting>
  <conditionalFormatting sqref="AG447">
    <cfRule type="expression" dxfId="2324" priority="2094">
      <formula>S447="No_existen"</formula>
    </cfRule>
  </conditionalFormatting>
  <conditionalFormatting sqref="AG448">
    <cfRule type="expression" dxfId="2323" priority="2093">
      <formula>S448="No_existen"</formula>
    </cfRule>
  </conditionalFormatting>
  <conditionalFormatting sqref="W447">
    <cfRule type="expression" dxfId="2322" priority="2092">
      <formula>S447="No_existen"</formula>
    </cfRule>
  </conditionalFormatting>
  <conditionalFormatting sqref="W448">
    <cfRule type="expression" dxfId="2321" priority="2091">
      <formula>S448="No_existen"</formula>
    </cfRule>
  </conditionalFormatting>
  <conditionalFormatting sqref="AB446:AB448">
    <cfRule type="expression" dxfId="2320" priority="2088">
      <formula>AA446="Manual"</formula>
    </cfRule>
  </conditionalFormatting>
  <conditionalFormatting sqref="AG447:AG448">
    <cfRule type="expression" dxfId="2319" priority="2089">
      <formula>AF447="No asignado"</formula>
    </cfRule>
  </conditionalFormatting>
  <conditionalFormatting sqref="AW434:AY448">
    <cfRule type="expression" dxfId="2318" priority="2086">
      <formula>$S434="No_existen"</formula>
    </cfRule>
  </conditionalFormatting>
  <conditionalFormatting sqref="G434:H448">
    <cfRule type="expression" dxfId="2317" priority="2085">
      <formula>$G434="N/A"</formula>
    </cfRule>
  </conditionalFormatting>
  <conditionalFormatting sqref="W434">
    <cfRule type="expression" dxfId="2316" priority="2084">
      <formula>S434="No_existen"</formula>
    </cfRule>
  </conditionalFormatting>
  <conditionalFormatting sqref="W435">
    <cfRule type="expression" dxfId="2315" priority="2083">
      <formula>S435="No_existen"</formula>
    </cfRule>
  </conditionalFormatting>
  <conditionalFormatting sqref="W436">
    <cfRule type="expression" dxfId="2314" priority="2082">
      <formula>S436="No_existen"</formula>
    </cfRule>
  </conditionalFormatting>
  <conditionalFormatting sqref="W437">
    <cfRule type="expression" dxfId="2313" priority="2081">
      <formula>S437="No_existen"</formula>
    </cfRule>
  </conditionalFormatting>
  <conditionalFormatting sqref="W438">
    <cfRule type="expression" dxfId="2312" priority="2080">
      <formula>S438="No_existen"</formula>
    </cfRule>
  </conditionalFormatting>
  <conditionalFormatting sqref="W439">
    <cfRule type="expression" dxfId="2311" priority="2079">
      <formula>S439="No_existen"</formula>
    </cfRule>
  </conditionalFormatting>
  <conditionalFormatting sqref="W440">
    <cfRule type="expression" dxfId="2310" priority="2078">
      <formula>S440="No_existen"</formula>
    </cfRule>
  </conditionalFormatting>
  <conditionalFormatting sqref="W441">
    <cfRule type="expression" dxfId="2309" priority="2077">
      <formula>S441="No_existen"</formula>
    </cfRule>
  </conditionalFormatting>
  <conditionalFormatting sqref="W442">
    <cfRule type="expression" dxfId="2308" priority="2076">
      <formula>S442="No_existen"</formula>
    </cfRule>
  </conditionalFormatting>
  <conditionalFormatting sqref="W443">
    <cfRule type="expression" dxfId="2307" priority="2075">
      <formula>S443="No_existen"</formula>
    </cfRule>
  </conditionalFormatting>
  <conditionalFormatting sqref="W444">
    <cfRule type="expression" dxfId="2306" priority="2074">
      <formula>S444="No_existen"</formula>
    </cfRule>
  </conditionalFormatting>
  <conditionalFormatting sqref="W445">
    <cfRule type="expression" dxfId="2305" priority="2073">
      <formula>S445="No_existen"</formula>
    </cfRule>
  </conditionalFormatting>
  <conditionalFormatting sqref="W446">
    <cfRule type="expression" dxfId="2304" priority="2072">
      <formula>S446="No_existen"</formula>
    </cfRule>
  </conditionalFormatting>
  <conditionalFormatting sqref="AG434">
    <cfRule type="expression" dxfId="2303" priority="2071">
      <formula>$P$11="No_existen"</formula>
    </cfRule>
  </conditionalFormatting>
  <conditionalFormatting sqref="AG437">
    <cfRule type="expression" dxfId="2302" priority="2070">
      <formula>S437="No_existen"</formula>
    </cfRule>
  </conditionalFormatting>
  <conditionalFormatting sqref="AG438">
    <cfRule type="expression" dxfId="2301" priority="2069">
      <formula>S438="No_existen"</formula>
    </cfRule>
  </conditionalFormatting>
  <conditionalFormatting sqref="AG439">
    <cfRule type="expression" dxfId="2300" priority="2068">
      <formula>S439="No_existen"</formula>
    </cfRule>
  </conditionalFormatting>
  <conditionalFormatting sqref="AG440">
    <cfRule type="expression" dxfId="2299" priority="2067">
      <formula>S440="No_existen"</formula>
    </cfRule>
  </conditionalFormatting>
  <conditionalFormatting sqref="AG441">
    <cfRule type="expression" dxfId="2298" priority="2066">
      <formula>S441="No_existen"</formula>
    </cfRule>
  </conditionalFormatting>
  <conditionalFormatting sqref="AG442">
    <cfRule type="expression" dxfId="2297" priority="2065">
      <formula>S442="No_existen"</formula>
    </cfRule>
  </conditionalFormatting>
  <conditionalFormatting sqref="AG443:AG445">
    <cfRule type="expression" dxfId="2296" priority="2059">
      <formula>AF443="No asignado"</formula>
    </cfRule>
    <cfRule type="expression" dxfId="2295" priority="2064">
      <formula>S443="No_existen"</formula>
    </cfRule>
  </conditionalFormatting>
  <conditionalFormatting sqref="AG446">
    <cfRule type="expression" dxfId="2294" priority="2063">
      <formula>S446="No_existen"</formula>
    </cfRule>
  </conditionalFormatting>
  <conditionalFormatting sqref="AG437:AG439">
    <cfRule type="expression" dxfId="2293" priority="2061">
      <formula>AF437="No asignado"</formula>
    </cfRule>
  </conditionalFormatting>
  <conditionalFormatting sqref="AG440:AG442">
    <cfRule type="expression" dxfId="2292" priority="2060">
      <formula>AF440="No asignado"</formula>
    </cfRule>
  </conditionalFormatting>
  <conditionalFormatting sqref="AG434:AG446">
    <cfRule type="expression" dxfId="2291" priority="2062">
      <formula>AF434="No asignado"</formula>
    </cfRule>
  </conditionalFormatting>
  <conditionalFormatting sqref="AG435">
    <cfRule type="expression" dxfId="2290" priority="2058">
      <formula>$P$12="No_existen"</formula>
    </cfRule>
  </conditionalFormatting>
  <conditionalFormatting sqref="AG436">
    <cfRule type="expression" dxfId="2289" priority="2057">
      <formula>$P$13="No_existen"</formula>
    </cfRule>
  </conditionalFormatting>
  <conditionalFormatting sqref="AB436">
    <cfRule type="expression" dxfId="2288" priority="2053">
      <formula>AA436="Semiautomatico"</formula>
    </cfRule>
    <cfRule type="expression" dxfId="2287" priority="2054">
      <formula>AA436="Manual"</formula>
    </cfRule>
    <cfRule type="expression" dxfId="2286" priority="2056">
      <formula>S436="No_existen"</formula>
    </cfRule>
  </conditionalFormatting>
  <conditionalFormatting sqref="AB436">
    <cfRule type="expression" dxfId="2285" priority="2055">
      <formula>S436="No_existen"</formula>
    </cfRule>
  </conditionalFormatting>
  <conditionalFormatting sqref="AU446:AV446">
    <cfRule type="cellIs" dxfId="2284" priority="2050" operator="equal">
      <formula>"LEVE"</formula>
    </cfRule>
    <cfRule type="cellIs" dxfId="2283" priority="2051" operator="equal">
      <formula>"MODERADO"</formula>
    </cfRule>
    <cfRule type="cellIs" dxfId="2282" priority="2052" operator="equal">
      <formula>"GRAVE"</formula>
    </cfRule>
  </conditionalFormatting>
  <conditionalFormatting sqref="AU434:AV434">
    <cfRule type="cellIs" dxfId="2281" priority="2047" operator="equal">
      <formula>"LEVE"</formula>
    </cfRule>
    <cfRule type="cellIs" dxfId="2280" priority="2048" operator="equal">
      <formula>"MODERADO"</formula>
    </cfRule>
    <cfRule type="cellIs" dxfId="2279" priority="2049" operator="equal">
      <formula>"GRAVE"</formula>
    </cfRule>
  </conditionalFormatting>
  <conditionalFormatting sqref="AU437:AV437">
    <cfRule type="cellIs" dxfId="2278" priority="2044" operator="equal">
      <formula>"LEVE"</formula>
    </cfRule>
    <cfRule type="cellIs" dxfId="2277" priority="2045" operator="equal">
      <formula>"MODERADO"</formula>
    </cfRule>
    <cfRule type="cellIs" dxfId="2276" priority="2046" operator="equal">
      <formula>"GRAVE"</formula>
    </cfRule>
  </conditionalFormatting>
  <conditionalFormatting sqref="AU440:AV440 AU443:AV443">
    <cfRule type="cellIs" dxfId="2275" priority="2041" operator="equal">
      <formula>"LEVE"</formula>
    </cfRule>
    <cfRule type="cellIs" dxfId="2274" priority="2042" operator="equal">
      <formula>"MODERADO"</formula>
    </cfRule>
    <cfRule type="cellIs" dxfId="2273" priority="2043" operator="equal">
      <formula>"GRAVE"</formula>
    </cfRule>
  </conditionalFormatting>
  <conditionalFormatting sqref="O452 N449:N454 O449">
    <cfRule type="containsText" dxfId="2272" priority="2030" operator="containsText" text="MEDIA">
      <formula>NOT(ISERROR(SEARCH("MEDIA",N449)))</formula>
    </cfRule>
    <cfRule type="containsText" dxfId="2271" priority="2031" operator="containsText" text="ALTA">
      <formula>NOT(ISERROR(SEARCH("ALTA",N449)))</formula>
    </cfRule>
    <cfRule type="containsText" dxfId="2270" priority="2032" operator="containsText" text="BAJA">
      <formula>NOT(ISERROR(SEARCH("BAJA",N449)))</formula>
    </cfRule>
  </conditionalFormatting>
  <conditionalFormatting sqref="Q452 P449:P454 Q449">
    <cfRule type="containsText" dxfId="2269" priority="2027" operator="containsText" text="MEDIO">
      <formula>NOT(ISERROR(SEARCH("MEDIO",P449)))</formula>
    </cfRule>
    <cfRule type="containsText" dxfId="2268" priority="2028" operator="containsText" text="ALTO">
      <formula>NOT(ISERROR(SEARCH("ALTO",P449)))</formula>
    </cfRule>
    <cfRule type="containsText" dxfId="2267" priority="2029" operator="containsText" text="BAJO">
      <formula>NOT(ISERROR(SEARCH("BAJO",P449)))</formula>
    </cfRule>
  </conditionalFormatting>
  <conditionalFormatting sqref="S449:S454">
    <cfRule type="cellIs" dxfId="2266" priority="2026" operator="between">
      <formula>2</formula>
      <formula>3</formula>
    </cfRule>
  </conditionalFormatting>
  <conditionalFormatting sqref="R449:R454">
    <cfRule type="cellIs" dxfId="2265" priority="2023" operator="lessThanOrEqual">
      <formula>3</formula>
    </cfRule>
    <cfRule type="cellIs" dxfId="2264" priority="2024" stopIfTrue="1" operator="between">
      <formula>4</formula>
      <formula>9</formula>
    </cfRule>
    <cfRule type="cellIs" dxfId="2263" priority="2025" operator="greaterThanOrEqual">
      <formula>10</formula>
    </cfRule>
  </conditionalFormatting>
  <conditionalFormatting sqref="N449:N454">
    <cfRule type="containsText" dxfId="2262" priority="2015" operator="containsText" text="MEDIO BAJA">
      <formula>NOT(ISERROR(SEARCH("MEDIO BAJA",N449)))</formula>
    </cfRule>
    <cfRule type="containsText" dxfId="2261" priority="2016" operator="containsText" text="MEDIO ALTA">
      <formula>NOT(ISERROR(SEARCH("MEDIO ALTA",N449)))</formula>
    </cfRule>
  </conditionalFormatting>
  <conditionalFormatting sqref="P449:P454">
    <cfRule type="containsText" dxfId="2260" priority="2013" operator="containsText" text="MEDIO BAJO">
      <formula>NOT(ISERROR(SEARCH("MEDIO BAJO",P449)))</formula>
    </cfRule>
    <cfRule type="containsText" dxfId="2259" priority="2014" operator="containsText" text="MEDIO ALTO">
      <formula>NOT(ISERROR(SEARCH("MEDIO ALTO",P449)))</formula>
    </cfRule>
  </conditionalFormatting>
  <conditionalFormatting sqref="AL449:AL454">
    <cfRule type="expression" dxfId="2258" priority="2012">
      <formula>S449="No_existen"</formula>
    </cfRule>
  </conditionalFormatting>
  <conditionalFormatting sqref="AP449:AP454">
    <cfRule type="expression" dxfId="2257" priority="2011">
      <formula>S449="No_existen"</formula>
    </cfRule>
  </conditionalFormatting>
  <conditionalFormatting sqref="BA449:BA454">
    <cfRule type="expression" dxfId="2256" priority="2009">
      <formula>AW449&lt;&gt;"COMPARTIR"</formula>
    </cfRule>
    <cfRule type="expression" dxfId="2255" priority="2010">
      <formula>AW449="ASUMIR"</formula>
    </cfRule>
  </conditionalFormatting>
  <conditionalFormatting sqref="AX449:AX454">
    <cfRule type="expression" dxfId="2254" priority="2008">
      <formula>AW449="ASUMIR"</formula>
    </cfRule>
  </conditionalFormatting>
  <conditionalFormatting sqref="AY449:AZ454">
    <cfRule type="expression" dxfId="2253" priority="2007">
      <formula>AW449="ASUMIR"</formula>
    </cfRule>
  </conditionalFormatting>
  <conditionalFormatting sqref="AK449:AK454">
    <cfRule type="expression" dxfId="2252" priority="2034">
      <formula>S449="No_existen"</formula>
    </cfRule>
  </conditionalFormatting>
  <conditionalFormatting sqref="AF449:AF454">
    <cfRule type="expression" dxfId="2251" priority="2037">
      <formula>S449="No_existen"</formula>
    </cfRule>
  </conditionalFormatting>
  <conditionalFormatting sqref="AB449:AB454">
    <cfRule type="expression" dxfId="2250" priority="1993">
      <formula>AA449="Semiautomatico"</formula>
    </cfRule>
    <cfRule type="expression" dxfId="2249" priority="1994">
      <formula>AA449="Manual"</formula>
    </cfRule>
    <cfRule type="expression" dxfId="2248" priority="2003">
      <formula>S449="No_existen"</formula>
    </cfRule>
  </conditionalFormatting>
  <conditionalFormatting sqref="AA450">
    <cfRule type="expression" dxfId="2247" priority="2002">
      <formula>$S$12="No_existen"</formula>
    </cfRule>
  </conditionalFormatting>
  <conditionalFormatting sqref="AB450:AB454">
    <cfRule type="expression" dxfId="2246" priority="2001">
      <formula>S450="No_existen"</formula>
    </cfRule>
  </conditionalFormatting>
  <conditionalFormatting sqref="AA449">
    <cfRule type="expression" dxfId="2245" priority="1999">
      <formula>S449="No_Existen"</formula>
    </cfRule>
  </conditionalFormatting>
  <conditionalFormatting sqref="AA451">
    <cfRule type="expression" dxfId="2244" priority="1998">
      <formula>S451="No_existen"</formula>
    </cfRule>
  </conditionalFormatting>
  <conditionalFormatting sqref="AA452">
    <cfRule type="expression" dxfId="2243" priority="1997">
      <formula>$S$14="No_existen"</formula>
    </cfRule>
  </conditionalFormatting>
  <conditionalFormatting sqref="AA453">
    <cfRule type="expression" dxfId="2242" priority="1996">
      <formula>$S$15="No_existen"</formula>
    </cfRule>
  </conditionalFormatting>
  <conditionalFormatting sqref="AA454">
    <cfRule type="expression" dxfId="2241" priority="1995">
      <formula>$S$16="No_existen"</formula>
    </cfRule>
  </conditionalFormatting>
  <conditionalFormatting sqref="AW449:AY454">
    <cfRule type="expression" dxfId="2240" priority="1992">
      <formula>$S449="No_existen"</formula>
    </cfRule>
  </conditionalFormatting>
  <conditionalFormatting sqref="G449:H454">
    <cfRule type="expression" dxfId="2239" priority="1991">
      <formula>$G449="N/A"</formula>
    </cfRule>
  </conditionalFormatting>
  <conditionalFormatting sqref="W449">
    <cfRule type="expression" dxfId="2238" priority="1990">
      <formula>S449="No_existen"</formula>
    </cfRule>
  </conditionalFormatting>
  <conditionalFormatting sqref="W450">
    <cfRule type="expression" dxfId="2237" priority="1989">
      <formula>S450="No_existen"</formula>
    </cfRule>
  </conditionalFormatting>
  <conditionalFormatting sqref="W451">
    <cfRule type="expression" dxfId="2236" priority="1988">
      <formula>S451="No_existen"</formula>
    </cfRule>
  </conditionalFormatting>
  <conditionalFormatting sqref="W452">
    <cfRule type="expression" dxfId="2235" priority="1987">
      <formula>S452="No_existen"</formula>
    </cfRule>
  </conditionalFormatting>
  <conditionalFormatting sqref="W453">
    <cfRule type="expression" dxfId="2234" priority="1986">
      <formula>S453="No_existen"</formula>
    </cfRule>
  </conditionalFormatting>
  <conditionalFormatting sqref="W454">
    <cfRule type="expression" dxfId="2233" priority="1985">
      <formula>S454="No_existen"</formula>
    </cfRule>
  </conditionalFormatting>
  <conditionalFormatting sqref="AG449">
    <cfRule type="expression" dxfId="2232" priority="1984">
      <formula>$P$11="No_existen"</formula>
    </cfRule>
  </conditionalFormatting>
  <conditionalFormatting sqref="AG452">
    <cfRule type="expression" dxfId="2231" priority="1983">
      <formula>S452="No_existen"</formula>
    </cfRule>
  </conditionalFormatting>
  <conditionalFormatting sqref="AG453">
    <cfRule type="expression" dxfId="2230" priority="1982">
      <formula>S453="No_existen"</formula>
    </cfRule>
  </conditionalFormatting>
  <conditionalFormatting sqref="AG454">
    <cfRule type="expression" dxfId="2229" priority="1981">
      <formula>S454="No_existen"</formula>
    </cfRule>
  </conditionalFormatting>
  <conditionalFormatting sqref="AG452:AG454">
    <cfRule type="expression" dxfId="2228" priority="1979">
      <formula>AF452="No asignado"</formula>
    </cfRule>
  </conditionalFormatting>
  <conditionalFormatting sqref="AG449:AG454">
    <cfRule type="expression" dxfId="2227" priority="1980">
      <formula>AF449="No asignado"</formula>
    </cfRule>
  </conditionalFormatting>
  <conditionalFormatting sqref="AG450">
    <cfRule type="expression" dxfId="2226" priority="1978">
      <formula>$P$12="No_existen"</formula>
    </cfRule>
  </conditionalFormatting>
  <conditionalFormatting sqref="AG451">
    <cfRule type="expression" dxfId="2225" priority="1977">
      <formula>$P$13="No_existen"</formula>
    </cfRule>
  </conditionalFormatting>
  <conditionalFormatting sqref="AG453">
    <cfRule type="expression" dxfId="2224" priority="1976">
      <formula>$P$11="No_existen"</formula>
    </cfRule>
  </conditionalFormatting>
  <conditionalFormatting sqref="AG452">
    <cfRule type="expression" dxfId="2223" priority="1975">
      <formula>$P$11="No_existen"</formula>
    </cfRule>
  </conditionalFormatting>
  <conditionalFormatting sqref="AG453">
    <cfRule type="expression" dxfId="2222" priority="1974">
      <formula>S453="No_existen"</formula>
    </cfRule>
  </conditionalFormatting>
  <conditionalFormatting sqref="AG453">
    <cfRule type="expression" dxfId="2221" priority="1973">
      <formula>$P$11="No_existen"</formula>
    </cfRule>
  </conditionalFormatting>
  <conditionalFormatting sqref="AU530:AV544">
    <cfRule type="cellIs" dxfId="2220" priority="1297" operator="equal">
      <formula>"LEVE"</formula>
    </cfRule>
    <cfRule type="cellIs" dxfId="2219" priority="1298" operator="equal">
      <formula>"MODERADO"</formula>
    </cfRule>
    <cfRule type="cellIs" dxfId="2218" priority="1299" operator="equal">
      <formula>"GRAVE"</formula>
    </cfRule>
  </conditionalFormatting>
  <conditionalFormatting sqref="O461 O464 O467 O458 N455:N469 O455">
    <cfRule type="containsText" dxfId="2217" priority="1953" operator="containsText" text="MEDIA">
      <formula>NOT(ISERROR(SEARCH("MEDIA",N455)))</formula>
    </cfRule>
    <cfRule type="containsText" dxfId="2216" priority="1954" operator="containsText" text="ALTA">
      <formula>NOT(ISERROR(SEARCH("ALTA",N455)))</formula>
    </cfRule>
    <cfRule type="containsText" dxfId="2215" priority="1955" operator="containsText" text="BAJA">
      <formula>NOT(ISERROR(SEARCH("BAJA",N455)))</formula>
    </cfRule>
  </conditionalFormatting>
  <conditionalFormatting sqref="Q458 Q461 Q464 Q467 P455:P469 Q455">
    <cfRule type="containsText" dxfId="2214" priority="1950" operator="containsText" text="MEDIO">
      <formula>NOT(ISERROR(SEARCH("MEDIO",P455)))</formula>
    </cfRule>
    <cfRule type="containsText" dxfId="2213" priority="1951" operator="containsText" text="ALTO">
      <formula>NOT(ISERROR(SEARCH("ALTO",P455)))</formula>
    </cfRule>
    <cfRule type="containsText" dxfId="2212" priority="1952" operator="containsText" text="BAJO">
      <formula>NOT(ISERROR(SEARCH("BAJO",P455)))</formula>
    </cfRule>
  </conditionalFormatting>
  <conditionalFormatting sqref="S455:S469">
    <cfRule type="cellIs" dxfId="2211" priority="1949" operator="between">
      <formula>2</formula>
      <formula>3</formula>
    </cfRule>
  </conditionalFormatting>
  <conditionalFormatting sqref="R455:R469">
    <cfRule type="cellIs" dxfId="2210" priority="1946" operator="lessThanOrEqual">
      <formula>3</formula>
    </cfRule>
    <cfRule type="cellIs" dxfId="2209" priority="1947" stopIfTrue="1" operator="between">
      <formula>4</formula>
      <formula>9</formula>
    </cfRule>
    <cfRule type="cellIs" dxfId="2208" priority="1948" operator="greaterThanOrEqual">
      <formula>10</formula>
    </cfRule>
  </conditionalFormatting>
  <conditionalFormatting sqref="N455:N469">
    <cfRule type="containsText" dxfId="2207" priority="1938" operator="containsText" text="MEDIO BAJA">
      <formula>NOT(ISERROR(SEARCH("MEDIO BAJA",N455)))</formula>
    </cfRule>
    <cfRule type="containsText" dxfId="2206" priority="1939" operator="containsText" text="MEDIO ALTA">
      <formula>NOT(ISERROR(SEARCH("MEDIO ALTA",N455)))</formula>
    </cfRule>
  </conditionalFormatting>
  <conditionalFormatting sqref="P455:P469">
    <cfRule type="containsText" dxfId="2205" priority="1936" operator="containsText" text="MEDIO BAJO">
      <formula>NOT(ISERROR(SEARCH("MEDIO BAJO",P455)))</formula>
    </cfRule>
    <cfRule type="containsText" dxfId="2204" priority="1937" operator="containsText" text="MEDIO ALTO">
      <formula>NOT(ISERROR(SEARCH("MEDIO ALTO",P455)))</formula>
    </cfRule>
  </conditionalFormatting>
  <conditionalFormatting sqref="AL455:AL469">
    <cfRule type="expression" dxfId="2203" priority="1935">
      <formula>S455="No_existen"</formula>
    </cfRule>
  </conditionalFormatting>
  <conditionalFormatting sqref="AP455:AP469">
    <cfRule type="expression" dxfId="2202" priority="1934">
      <formula>S455="No_existen"</formula>
    </cfRule>
  </conditionalFormatting>
  <conditionalFormatting sqref="BA455:BA469">
    <cfRule type="expression" dxfId="2201" priority="1932">
      <formula>AW455&lt;&gt;"COMPARTIR"</formula>
    </cfRule>
    <cfRule type="expression" dxfId="2200" priority="1933">
      <formula>AW455="ASUMIR"</formula>
    </cfRule>
  </conditionalFormatting>
  <conditionalFormatting sqref="AX455:AX466 AX468:AX469">
    <cfRule type="expression" dxfId="2199" priority="1931">
      <formula>AW455="ASUMIR"</formula>
    </cfRule>
  </conditionalFormatting>
  <conditionalFormatting sqref="AY455:AZ466 AY468:AZ469 AZ467">
    <cfRule type="expression" dxfId="2198" priority="1930">
      <formula>AW455="ASUMIR"</formula>
    </cfRule>
  </conditionalFormatting>
  <conditionalFormatting sqref="AK455:AK469">
    <cfRule type="expression" dxfId="2197" priority="1957">
      <formula>S455="No_existen"</formula>
    </cfRule>
  </conditionalFormatting>
  <conditionalFormatting sqref="AF455:AF469">
    <cfRule type="expression" dxfId="2196" priority="1960">
      <formula>S455="No_existen"</formula>
    </cfRule>
  </conditionalFormatting>
  <conditionalFormatting sqref="AB457:AB461 AB464:AB469">
    <cfRule type="expression" dxfId="2195" priority="1903">
      <formula>AA457="Semiautomatico"</formula>
    </cfRule>
    <cfRule type="expression" dxfId="2194" priority="1906">
      <formula>AA457="Manual"</formula>
    </cfRule>
    <cfRule type="expression" dxfId="2193" priority="1926">
      <formula>S457="No_existen"</formula>
    </cfRule>
  </conditionalFormatting>
  <conditionalFormatting sqref="AA456">
    <cfRule type="expression" dxfId="2192" priority="1925">
      <formula>$S$12="No_existen"</formula>
    </cfRule>
  </conditionalFormatting>
  <conditionalFormatting sqref="AB457:AB461 AB464:AB469">
    <cfRule type="expression" dxfId="2191" priority="1924">
      <formula>S457="No_existen"</formula>
    </cfRule>
  </conditionalFormatting>
  <conditionalFormatting sqref="AA455">
    <cfRule type="expression" dxfId="2190" priority="1922">
      <formula>S455="No_Existen"</formula>
    </cfRule>
  </conditionalFormatting>
  <conditionalFormatting sqref="AA457">
    <cfRule type="expression" dxfId="2189" priority="1921">
      <formula>S457="No_existen"</formula>
    </cfRule>
  </conditionalFormatting>
  <conditionalFormatting sqref="AA458">
    <cfRule type="expression" dxfId="2188" priority="1920">
      <formula>$S$14="No_existen"</formula>
    </cfRule>
  </conditionalFormatting>
  <conditionalFormatting sqref="AA459">
    <cfRule type="expression" dxfId="2187" priority="1919">
      <formula>$S$15="No_existen"</formula>
    </cfRule>
  </conditionalFormatting>
  <conditionalFormatting sqref="AA460">
    <cfRule type="expression" dxfId="2186" priority="1918">
      <formula>$S$16="No_existen"</formula>
    </cfRule>
  </conditionalFormatting>
  <conditionalFormatting sqref="AA461">
    <cfRule type="expression" dxfId="2185" priority="1917">
      <formula>$S$17="No_existen"</formula>
    </cfRule>
  </conditionalFormatting>
  <conditionalFormatting sqref="AA462">
    <cfRule type="expression" dxfId="2184" priority="1916">
      <formula>$S$18="No_existen"</formula>
    </cfRule>
  </conditionalFormatting>
  <conditionalFormatting sqref="AA463">
    <cfRule type="expression" dxfId="2183" priority="1915">
      <formula>$S$19="No_existen"</formula>
    </cfRule>
  </conditionalFormatting>
  <conditionalFormatting sqref="AA464">
    <cfRule type="expression" dxfId="2182" priority="1914">
      <formula>$S$20="No_existen"</formula>
    </cfRule>
  </conditionalFormatting>
  <conditionalFormatting sqref="AA465">
    <cfRule type="expression" dxfId="2181" priority="1913">
      <formula>$S$21="No_existen"</formula>
    </cfRule>
  </conditionalFormatting>
  <conditionalFormatting sqref="AA466">
    <cfRule type="expression" dxfId="2180" priority="1912">
      <formula>$S$22="No_existen"</formula>
    </cfRule>
  </conditionalFormatting>
  <conditionalFormatting sqref="AA467">
    <cfRule type="expression" dxfId="2179" priority="1911">
      <formula>$S$23="No_existen"</formula>
    </cfRule>
  </conditionalFormatting>
  <conditionalFormatting sqref="AA468">
    <cfRule type="expression" dxfId="2178" priority="1910">
      <formula>$S$24="No_existen"</formula>
    </cfRule>
  </conditionalFormatting>
  <conditionalFormatting sqref="AA469">
    <cfRule type="expression" dxfId="2177" priority="1909">
      <formula>$S$25="No_existen"</formula>
    </cfRule>
  </conditionalFormatting>
  <conditionalFormatting sqref="AG469">
    <cfRule type="expression" dxfId="2176" priority="1908">
      <formula>S469="No_existen"</formula>
    </cfRule>
  </conditionalFormatting>
  <conditionalFormatting sqref="W469">
    <cfRule type="expression" dxfId="2175" priority="1907">
      <formula>S469="No_existen"</formula>
    </cfRule>
  </conditionalFormatting>
  <conditionalFormatting sqref="AB467:AB469">
    <cfRule type="expression" dxfId="2174" priority="1904">
      <formula>AA467="Manual"</formula>
    </cfRule>
  </conditionalFormatting>
  <conditionalFormatting sqref="AG469">
    <cfRule type="expression" dxfId="2173" priority="1905">
      <formula>AF469="No asignado"</formula>
    </cfRule>
  </conditionalFormatting>
  <conditionalFormatting sqref="AW455:AY466 AW468:AY469 AW467">
    <cfRule type="expression" dxfId="2172" priority="1902">
      <formula>$S455="No_existen"</formula>
    </cfRule>
  </conditionalFormatting>
  <conditionalFormatting sqref="G468:I469 G455:H467">
    <cfRule type="expression" dxfId="2171" priority="1901">
      <formula>$G455="N/A"</formula>
    </cfRule>
  </conditionalFormatting>
  <conditionalFormatting sqref="W455:W456">
    <cfRule type="expression" dxfId="2170" priority="1899">
      <formula>S455="No_existen"</formula>
    </cfRule>
  </conditionalFormatting>
  <conditionalFormatting sqref="W458:W459">
    <cfRule type="expression" dxfId="2169" priority="1900">
      <formula>S458="No_existen"</formula>
    </cfRule>
  </conditionalFormatting>
  <conditionalFormatting sqref="W461:W468">
    <cfRule type="expression" dxfId="2168" priority="1898">
      <formula>S461="No_existen"</formula>
    </cfRule>
  </conditionalFormatting>
  <conditionalFormatting sqref="AB462:AB463">
    <cfRule type="expression" dxfId="2167" priority="1895">
      <formula>AA462="Semiautomatico"</formula>
    </cfRule>
    <cfRule type="expression" dxfId="2166" priority="1896">
      <formula>AA462="Manual"</formula>
    </cfRule>
    <cfRule type="expression" dxfId="2165" priority="1897">
      <formula>S462="No_existen"</formula>
    </cfRule>
  </conditionalFormatting>
  <conditionalFormatting sqref="AB455:AB456">
    <cfRule type="expression" dxfId="2164" priority="1892">
      <formula>AA455="Semiautomatico"</formula>
    </cfRule>
    <cfRule type="expression" dxfId="2163" priority="1893">
      <formula>AA455="Manual"</formula>
    </cfRule>
    <cfRule type="expression" dxfId="2162" priority="1894">
      <formula>S455="No_existen"</formula>
    </cfRule>
  </conditionalFormatting>
  <conditionalFormatting sqref="AG455">
    <cfRule type="expression" dxfId="2161" priority="1891">
      <formula>$P$11="No_existen"</formula>
    </cfRule>
  </conditionalFormatting>
  <conditionalFormatting sqref="AG455:AG456">
    <cfRule type="expression" dxfId="2160" priority="1889">
      <formula>AF455="No asignado"</formula>
    </cfRule>
  </conditionalFormatting>
  <conditionalFormatting sqref="AG456">
    <cfRule type="expression" dxfId="2159" priority="1887">
      <formula>$P$12="No_existen"</formula>
    </cfRule>
  </conditionalFormatting>
  <conditionalFormatting sqref="AG458:AG459">
    <cfRule type="expression" dxfId="2158" priority="1888">
      <formula>AF458="No asignado"</formula>
    </cfRule>
    <cfRule type="expression" dxfId="2157" priority="1890">
      <formula>S458="No_existen"</formula>
    </cfRule>
  </conditionalFormatting>
  <conditionalFormatting sqref="AG461:AG463">
    <cfRule type="expression" dxfId="2156" priority="1886">
      <formula>$P$11="No_existen"</formula>
    </cfRule>
  </conditionalFormatting>
  <conditionalFormatting sqref="AG461:AG468">
    <cfRule type="expression" dxfId="2155" priority="1885">
      <formula>AF461="No asignado"</formula>
    </cfRule>
  </conditionalFormatting>
  <conditionalFormatting sqref="AG464:AG468">
    <cfRule type="expression" dxfId="2154" priority="1884">
      <formula>S464="No_existen"</formula>
    </cfRule>
  </conditionalFormatting>
  <conditionalFormatting sqref="AU455:AV455">
    <cfRule type="cellIs" dxfId="2153" priority="1881" operator="equal">
      <formula>"LEVE"</formula>
    </cfRule>
    <cfRule type="cellIs" dxfId="2152" priority="1882" operator="equal">
      <formula>"MODERADO"</formula>
    </cfRule>
    <cfRule type="cellIs" dxfId="2151" priority="1883" operator="equal">
      <formula>"GRAVE"</formula>
    </cfRule>
  </conditionalFormatting>
  <conditionalFormatting sqref="AU458:AV458">
    <cfRule type="cellIs" dxfId="2150" priority="1878" operator="equal">
      <formula>"LEVE"</formula>
    </cfRule>
    <cfRule type="cellIs" dxfId="2149" priority="1879" operator="equal">
      <formula>"MODERADO"</formula>
    </cfRule>
    <cfRule type="cellIs" dxfId="2148" priority="1880" operator="equal">
      <formula>"GRAVE"</formula>
    </cfRule>
  </conditionalFormatting>
  <conditionalFormatting sqref="AU461:AV461">
    <cfRule type="cellIs" dxfId="2147" priority="1875" operator="equal">
      <formula>"LEVE"</formula>
    </cfRule>
    <cfRule type="cellIs" dxfId="2146" priority="1876" operator="equal">
      <formula>"MODERADO"</formula>
    </cfRule>
    <cfRule type="cellIs" dxfId="2145" priority="1877" operator="equal">
      <formula>"GRAVE"</formula>
    </cfRule>
  </conditionalFormatting>
  <conditionalFormatting sqref="AU464:AV464">
    <cfRule type="cellIs" dxfId="2144" priority="1872" operator="equal">
      <formula>"LEVE"</formula>
    </cfRule>
    <cfRule type="cellIs" dxfId="2143" priority="1873" operator="equal">
      <formula>"MODERADO"</formula>
    </cfRule>
    <cfRule type="cellIs" dxfId="2142" priority="1874" operator="equal">
      <formula>"GRAVE"</formula>
    </cfRule>
  </conditionalFormatting>
  <conditionalFormatting sqref="AU467:AV467">
    <cfRule type="cellIs" dxfId="2141" priority="1869" operator="equal">
      <formula>"LEVE"</formula>
    </cfRule>
    <cfRule type="cellIs" dxfId="2140" priority="1870" operator="equal">
      <formula>"MODERADO"</formula>
    </cfRule>
    <cfRule type="cellIs" dxfId="2139" priority="1871" operator="equal">
      <formula>"GRAVE"</formula>
    </cfRule>
  </conditionalFormatting>
  <conditionalFormatting sqref="AX467">
    <cfRule type="expression" dxfId="2138" priority="1868">
      <formula>AW467="ASUMIR"</formula>
    </cfRule>
  </conditionalFormatting>
  <conditionalFormatting sqref="AY467">
    <cfRule type="expression" dxfId="2137" priority="1867">
      <formula>AW467="ASUMIR"</formula>
    </cfRule>
  </conditionalFormatting>
  <conditionalFormatting sqref="O476 O479 O482 O473 N470:N484 O470">
    <cfRule type="containsText" dxfId="2136" priority="1856" operator="containsText" text="MEDIA">
      <formula>NOT(ISERROR(SEARCH("MEDIA",N470)))</formula>
    </cfRule>
    <cfRule type="containsText" dxfId="2135" priority="1857" operator="containsText" text="ALTA">
      <formula>NOT(ISERROR(SEARCH("ALTA",N470)))</formula>
    </cfRule>
    <cfRule type="containsText" dxfId="2134" priority="1858" operator="containsText" text="BAJA">
      <formula>NOT(ISERROR(SEARCH("BAJA",N470)))</formula>
    </cfRule>
  </conditionalFormatting>
  <conditionalFormatting sqref="Q473 Q476 Q479 Q482 P470:P484 Q470">
    <cfRule type="containsText" dxfId="2133" priority="1853" operator="containsText" text="MEDIO">
      <formula>NOT(ISERROR(SEARCH("MEDIO",P470)))</formula>
    </cfRule>
    <cfRule type="containsText" dxfId="2132" priority="1854" operator="containsText" text="ALTO">
      <formula>NOT(ISERROR(SEARCH("ALTO",P470)))</formula>
    </cfRule>
    <cfRule type="containsText" dxfId="2131" priority="1855" operator="containsText" text="BAJO">
      <formula>NOT(ISERROR(SEARCH("BAJO",P470)))</formula>
    </cfRule>
  </conditionalFormatting>
  <conditionalFormatting sqref="S470:S484">
    <cfRule type="cellIs" dxfId="2130" priority="1852" operator="between">
      <formula>2</formula>
      <formula>3</formula>
    </cfRule>
  </conditionalFormatting>
  <conditionalFormatting sqref="R470:R484">
    <cfRule type="cellIs" dxfId="2129" priority="1849" operator="lessThanOrEqual">
      <formula>3</formula>
    </cfRule>
    <cfRule type="cellIs" dxfId="2128" priority="1850" stopIfTrue="1" operator="between">
      <formula>4</formula>
      <formula>9</formula>
    </cfRule>
    <cfRule type="cellIs" dxfId="2127" priority="1851" operator="greaterThanOrEqual">
      <formula>10</formula>
    </cfRule>
  </conditionalFormatting>
  <conditionalFormatting sqref="N470:N484">
    <cfRule type="containsText" dxfId="2126" priority="1841" operator="containsText" text="MEDIO BAJA">
      <formula>NOT(ISERROR(SEARCH("MEDIO BAJA",N470)))</formula>
    </cfRule>
    <cfRule type="containsText" dxfId="2125" priority="1842" operator="containsText" text="MEDIO ALTA">
      <formula>NOT(ISERROR(SEARCH("MEDIO ALTA",N470)))</formula>
    </cfRule>
  </conditionalFormatting>
  <conditionalFormatting sqref="P470:P484">
    <cfRule type="containsText" dxfId="2124" priority="1839" operator="containsText" text="MEDIO BAJO">
      <formula>NOT(ISERROR(SEARCH("MEDIO BAJO",P470)))</formula>
    </cfRule>
    <cfRule type="containsText" dxfId="2123" priority="1840" operator="containsText" text="MEDIO ALTO">
      <formula>NOT(ISERROR(SEARCH("MEDIO ALTO",P470)))</formula>
    </cfRule>
  </conditionalFormatting>
  <conditionalFormatting sqref="AL470:AL484">
    <cfRule type="expression" dxfId="2122" priority="1838">
      <formula>S470="No_existen"</formula>
    </cfRule>
  </conditionalFormatting>
  <conditionalFormatting sqref="AP470:AP484">
    <cfRule type="expression" dxfId="2121" priority="1837">
      <formula>S470="No_existen"</formula>
    </cfRule>
  </conditionalFormatting>
  <conditionalFormatting sqref="BA470:BA472 BA475:BA483">
    <cfRule type="expression" dxfId="2120" priority="1835">
      <formula>AW470&lt;&gt;"COMPARTIR"</formula>
    </cfRule>
    <cfRule type="expression" dxfId="2119" priority="1836">
      <formula>AW470="ASUMIR"</formula>
    </cfRule>
  </conditionalFormatting>
  <conditionalFormatting sqref="AX472 AX479:AX481">
    <cfRule type="expression" dxfId="2118" priority="1834">
      <formula>AW472="ASUMIR"</formula>
    </cfRule>
  </conditionalFormatting>
  <conditionalFormatting sqref="AY472:AZ472 AZ470:AZ471 AY479:AZ481 AZ475:AZ478 AZ482:AZ483">
    <cfRule type="expression" dxfId="2117" priority="1833">
      <formula>AW470="ASUMIR"</formula>
    </cfRule>
  </conditionalFormatting>
  <conditionalFormatting sqref="AK470:AK484">
    <cfRule type="expression" dxfId="2116" priority="1860">
      <formula>S470="No_existen"</formula>
    </cfRule>
  </conditionalFormatting>
  <conditionalFormatting sqref="AF470:AF484">
    <cfRule type="expression" dxfId="2115" priority="1863">
      <formula>S470="No_existen"</formula>
    </cfRule>
  </conditionalFormatting>
  <conditionalFormatting sqref="AB470:AB472 AB475:AB484">
    <cfRule type="expression" dxfId="2114" priority="1803">
      <formula>AA470="Semiautomatico"</formula>
    </cfRule>
    <cfRule type="expression" dxfId="2113" priority="1806">
      <formula>AA470="Manual"</formula>
    </cfRule>
    <cfRule type="expression" dxfId="2112" priority="1829">
      <formula>S470="No_existen"</formula>
    </cfRule>
  </conditionalFormatting>
  <conditionalFormatting sqref="AA471">
    <cfRule type="expression" dxfId="2111" priority="1828">
      <formula>$S$12="No_existen"</formula>
    </cfRule>
  </conditionalFormatting>
  <conditionalFormatting sqref="AB471:AB472 AB475:AB484">
    <cfRule type="expression" dxfId="2110" priority="1827">
      <formula>S471="No_existen"</formula>
    </cfRule>
  </conditionalFormatting>
  <conditionalFormatting sqref="AA470">
    <cfRule type="expression" dxfId="2109" priority="1825">
      <formula>S470="No_Existen"</formula>
    </cfRule>
  </conditionalFormatting>
  <conditionalFormatting sqref="W472">
    <cfRule type="expression" dxfId="2108" priority="1824">
      <formula>S472="No_existen"</formula>
    </cfRule>
  </conditionalFormatting>
  <conditionalFormatting sqref="AA472">
    <cfRule type="expression" dxfId="2107" priority="1823">
      <formula>S472="No_existen"</formula>
    </cfRule>
  </conditionalFormatting>
  <conditionalFormatting sqref="AA473">
    <cfRule type="expression" dxfId="2106" priority="1822">
      <formula>$S$14="No_existen"</formula>
    </cfRule>
  </conditionalFormatting>
  <conditionalFormatting sqref="AA474">
    <cfRule type="expression" dxfId="2105" priority="1821">
      <formula>$S$15="No_existen"</formula>
    </cfRule>
  </conditionalFormatting>
  <conditionalFormatting sqref="AA475">
    <cfRule type="expression" dxfId="2104" priority="1820">
      <formula>$S$16="No_existen"</formula>
    </cfRule>
  </conditionalFormatting>
  <conditionalFormatting sqref="AA476">
    <cfRule type="expression" dxfId="2103" priority="1819">
      <formula>$S$17="No_existen"</formula>
    </cfRule>
  </conditionalFormatting>
  <conditionalFormatting sqref="AA477">
    <cfRule type="expression" dxfId="2102" priority="1818">
      <formula>$S$18="No_existen"</formula>
    </cfRule>
  </conditionalFormatting>
  <conditionalFormatting sqref="AA478">
    <cfRule type="expression" dxfId="2101" priority="1817">
      <formula>$S$19="No_existen"</formula>
    </cfRule>
  </conditionalFormatting>
  <conditionalFormatting sqref="AA479">
    <cfRule type="expression" dxfId="2100" priority="1816">
      <formula>$S$20="No_existen"</formula>
    </cfRule>
  </conditionalFormatting>
  <conditionalFormatting sqref="AA480">
    <cfRule type="expression" dxfId="2099" priority="1815">
      <formula>$S$21="No_existen"</formula>
    </cfRule>
  </conditionalFormatting>
  <conditionalFormatting sqref="AA481">
    <cfRule type="expression" dxfId="2098" priority="1814">
      <formula>$S$22="No_existen"</formula>
    </cfRule>
  </conditionalFormatting>
  <conditionalFormatting sqref="AA482">
    <cfRule type="expression" dxfId="2097" priority="1813">
      <formula>$S$23="No_existen"</formula>
    </cfRule>
  </conditionalFormatting>
  <conditionalFormatting sqref="AA483">
    <cfRule type="expression" dxfId="2096" priority="1812">
      <formula>$S$24="No_existen"</formula>
    </cfRule>
  </conditionalFormatting>
  <conditionalFormatting sqref="AA484">
    <cfRule type="expression" dxfId="2095" priority="1811">
      <formula>$S$25="No_existen"</formula>
    </cfRule>
  </conditionalFormatting>
  <conditionalFormatting sqref="AG483">
    <cfRule type="expression" dxfId="2094" priority="1810">
      <formula>S483="No_existen"</formula>
    </cfRule>
  </conditionalFormatting>
  <conditionalFormatting sqref="AG484">
    <cfRule type="expression" dxfId="2093" priority="1809">
      <formula>S484="No_existen"</formula>
    </cfRule>
  </conditionalFormatting>
  <conditionalFormatting sqref="W483">
    <cfRule type="expression" dxfId="2092" priority="1808">
      <formula>S483="No_existen"</formula>
    </cfRule>
  </conditionalFormatting>
  <conditionalFormatting sqref="W484">
    <cfRule type="expression" dxfId="2091" priority="1807">
      <formula>S484="No_existen"</formula>
    </cfRule>
  </conditionalFormatting>
  <conditionalFormatting sqref="AB482:AB484">
    <cfRule type="expression" dxfId="2090" priority="1804">
      <formula>AA482="Manual"</formula>
    </cfRule>
  </conditionalFormatting>
  <conditionalFormatting sqref="AG472 AG483:AG484">
    <cfRule type="expression" dxfId="2089" priority="1805">
      <formula>AF472="No asignado"</formula>
    </cfRule>
  </conditionalFormatting>
  <conditionalFormatting sqref="AG472">
    <cfRule type="expression" dxfId="2088" priority="1802">
      <formula>$S$13="No_existen"</formula>
    </cfRule>
  </conditionalFormatting>
  <conditionalFormatting sqref="W470">
    <cfRule type="expression" dxfId="2087" priority="1801">
      <formula>S470="No_existen"</formula>
    </cfRule>
  </conditionalFormatting>
  <conditionalFormatting sqref="W471">
    <cfRule type="expression" dxfId="2086" priority="1800">
      <formula>S471="No_existen"</formula>
    </cfRule>
  </conditionalFormatting>
  <conditionalFormatting sqref="W473">
    <cfRule type="expression" dxfId="2085" priority="1799">
      <formula>S473="No_existen"</formula>
    </cfRule>
  </conditionalFormatting>
  <conditionalFormatting sqref="W474">
    <cfRule type="expression" dxfId="2084" priority="1798">
      <formula>S474="No_existen"</formula>
    </cfRule>
  </conditionalFormatting>
  <conditionalFormatting sqref="W475">
    <cfRule type="expression" dxfId="2083" priority="1797">
      <formula>S475="No_existen"</formula>
    </cfRule>
  </conditionalFormatting>
  <conditionalFormatting sqref="W476:W478">
    <cfRule type="expression" dxfId="2082" priority="1796">
      <formula>T476="No_existen"</formula>
    </cfRule>
  </conditionalFormatting>
  <conditionalFormatting sqref="W476:W478">
    <cfRule type="expression" dxfId="2081" priority="1795">
      <formula>T476=""</formula>
    </cfRule>
  </conditionalFormatting>
  <conditionalFormatting sqref="W479">
    <cfRule type="expression" dxfId="2080" priority="1794">
      <formula>S479="No_existen"</formula>
    </cfRule>
  </conditionalFormatting>
  <conditionalFormatting sqref="W480">
    <cfRule type="expression" dxfId="2079" priority="1793">
      <formula>S480="No_existen"</formula>
    </cfRule>
  </conditionalFormatting>
  <conditionalFormatting sqref="W481">
    <cfRule type="expression" dxfId="2078" priority="1792">
      <formula>S481="No_existen"</formula>
    </cfRule>
  </conditionalFormatting>
  <conditionalFormatting sqref="W482">
    <cfRule type="expression" dxfId="2077" priority="1791">
      <formula>S482="No_existen"</formula>
    </cfRule>
  </conditionalFormatting>
  <conditionalFormatting sqref="AB473:AB474">
    <cfRule type="expression" dxfId="2076" priority="1787">
      <formula>AA473="Semiautomatico"</formula>
    </cfRule>
    <cfRule type="expression" dxfId="2075" priority="1788">
      <formula>AA473="Manual"</formula>
    </cfRule>
    <cfRule type="expression" dxfId="2074" priority="1790">
      <formula>S473="No_existen"</formula>
    </cfRule>
  </conditionalFormatting>
  <conditionalFormatting sqref="AB473:AB474">
    <cfRule type="expression" dxfId="2073" priority="1789">
      <formula>S473="No_existen"</formula>
    </cfRule>
  </conditionalFormatting>
  <conditionalFormatting sqref="AG473">
    <cfRule type="expression" dxfId="2072" priority="1786">
      <formula>S473="No_existen"</formula>
    </cfRule>
  </conditionalFormatting>
  <conditionalFormatting sqref="AG474">
    <cfRule type="expression" dxfId="2071" priority="1785">
      <formula>S474="No_existen"</formula>
    </cfRule>
  </conditionalFormatting>
  <conditionalFormatting sqref="AG475">
    <cfRule type="expression" dxfId="2070" priority="1784">
      <formula>S475="No_existen"</formula>
    </cfRule>
  </conditionalFormatting>
  <conditionalFormatting sqref="AG479:AG481">
    <cfRule type="expression" dxfId="2069" priority="1779">
      <formula>AF479="No asignado"</formula>
    </cfRule>
    <cfRule type="expression" dxfId="2068" priority="1783">
      <formula>S479="No_existen"</formula>
    </cfRule>
  </conditionalFormatting>
  <conditionalFormatting sqref="AG482">
    <cfRule type="expression" dxfId="2067" priority="1782">
      <formula>S482="No_existen"</formula>
    </cfRule>
  </conditionalFormatting>
  <conditionalFormatting sqref="AG473:AG475">
    <cfRule type="expression" dxfId="2066" priority="1780">
      <formula>AF473="No asignado"</formula>
    </cfRule>
  </conditionalFormatting>
  <conditionalFormatting sqref="AG473:AG475 AG479:AG482">
    <cfRule type="expression" dxfId="2065" priority="1781">
      <formula>AF473="No asignado"</formula>
    </cfRule>
  </conditionalFormatting>
  <conditionalFormatting sqref="AG476">
    <cfRule type="expression" dxfId="2064" priority="1778">
      <formula>S476="No_existen"</formula>
    </cfRule>
  </conditionalFormatting>
  <conditionalFormatting sqref="AG477">
    <cfRule type="expression" dxfId="2063" priority="1777">
      <formula>S477="No_existen"</formula>
    </cfRule>
  </conditionalFormatting>
  <conditionalFormatting sqref="AG478">
    <cfRule type="expression" dxfId="2062" priority="1776">
      <formula>S478="No_existen"</formula>
    </cfRule>
  </conditionalFormatting>
  <conditionalFormatting sqref="AG476:AG478">
    <cfRule type="expression" dxfId="2061" priority="1774">
      <formula>AF476="No asignado"</formula>
    </cfRule>
  </conditionalFormatting>
  <conditionalFormatting sqref="AG476:AG478">
    <cfRule type="expression" dxfId="2060" priority="1775">
      <formula>AF476="No asignado"</formula>
    </cfRule>
  </conditionalFormatting>
  <conditionalFormatting sqref="AG477:AG478">
    <cfRule type="expression" dxfId="2059" priority="1773">
      <formula>S477="No_existen"</formula>
    </cfRule>
  </conditionalFormatting>
  <conditionalFormatting sqref="AG470">
    <cfRule type="expression" dxfId="2058" priority="1772">
      <formula>$P$11="No_existen"</formula>
    </cfRule>
  </conditionalFormatting>
  <conditionalFormatting sqref="AG470:AG471">
    <cfRule type="expression" dxfId="2057" priority="1771">
      <formula>AF470="No asignado"</formula>
    </cfRule>
  </conditionalFormatting>
  <conditionalFormatting sqref="AG471">
    <cfRule type="expression" dxfId="2056" priority="1770">
      <formula>$P$12="No_existen"</formula>
    </cfRule>
  </conditionalFormatting>
  <conditionalFormatting sqref="AG471">
    <cfRule type="expression" dxfId="2055" priority="1769">
      <formula>$P$11="No_existen"</formula>
    </cfRule>
  </conditionalFormatting>
  <conditionalFormatting sqref="AU470:AV470">
    <cfRule type="cellIs" dxfId="2054" priority="1766" operator="equal">
      <formula>"LEVE"</formula>
    </cfRule>
    <cfRule type="cellIs" dxfId="2053" priority="1767" operator="equal">
      <formula>"MODERADO"</formula>
    </cfRule>
    <cfRule type="cellIs" dxfId="2052" priority="1768" operator="equal">
      <formula>"GRAVE"</formula>
    </cfRule>
  </conditionalFormatting>
  <conditionalFormatting sqref="AU473:AV473">
    <cfRule type="cellIs" dxfId="2051" priority="1763" operator="equal">
      <formula>"LEVE"</formula>
    </cfRule>
    <cfRule type="cellIs" dxfId="2050" priority="1764" operator="equal">
      <formula>"MODERADO"</formula>
    </cfRule>
    <cfRule type="cellIs" dxfId="2049" priority="1765" operator="equal">
      <formula>"GRAVE"</formula>
    </cfRule>
  </conditionalFormatting>
  <conditionalFormatting sqref="AU482:AV482">
    <cfRule type="cellIs" dxfId="2048" priority="1760" operator="equal">
      <formula>"LEVE"</formula>
    </cfRule>
    <cfRule type="cellIs" dxfId="2047" priority="1761" operator="equal">
      <formula>"MODERADO"</formula>
    </cfRule>
    <cfRule type="cellIs" dxfId="2046" priority="1762" operator="equal">
      <formula>"GRAVE"</formula>
    </cfRule>
  </conditionalFormatting>
  <conditionalFormatting sqref="AU479:AV479">
    <cfRule type="cellIs" dxfId="2045" priority="1757" operator="equal">
      <formula>"LEVE"</formula>
    </cfRule>
    <cfRule type="cellIs" dxfId="2044" priority="1758" operator="equal">
      <formula>"MODERADO"</formula>
    </cfRule>
    <cfRule type="cellIs" dxfId="2043" priority="1759" operator="equal">
      <formula>"GRAVE"</formula>
    </cfRule>
  </conditionalFormatting>
  <conditionalFormatting sqref="AU476">
    <cfRule type="cellIs" dxfId="2042" priority="1754" operator="equal">
      <formula>"LEVE"</formula>
    </cfRule>
    <cfRule type="cellIs" dxfId="2041" priority="1755" operator="equal">
      <formula>"MODERADO"</formula>
    </cfRule>
    <cfRule type="cellIs" dxfId="2040" priority="1756" operator="equal">
      <formula>"GRAVE"</formula>
    </cfRule>
  </conditionalFormatting>
  <conditionalFormatting sqref="AV476">
    <cfRule type="cellIs" dxfId="2039" priority="1751" operator="equal">
      <formula>"LEVE"</formula>
    </cfRule>
    <cfRule type="cellIs" dxfId="2038" priority="1752" operator="equal">
      <formula>"MODERADO"</formula>
    </cfRule>
    <cfRule type="cellIs" dxfId="2037" priority="1753" operator="equal">
      <formula>"GRAVE"</formula>
    </cfRule>
  </conditionalFormatting>
  <conditionalFormatting sqref="AX470:AX471">
    <cfRule type="expression" dxfId="2036" priority="1750">
      <formula>AW470="ASUMIR"</formula>
    </cfRule>
  </conditionalFormatting>
  <conditionalFormatting sqref="AY470:AY471">
    <cfRule type="expression" dxfId="2035" priority="1749">
      <formula>AW470="ASUMIR"</formula>
    </cfRule>
  </conditionalFormatting>
  <conditionalFormatting sqref="BA473:BA474">
    <cfRule type="expression" dxfId="2034" priority="1747">
      <formula>AW473&lt;&gt;"COMPARTIR"</formula>
    </cfRule>
    <cfRule type="expression" dxfId="2033" priority="1748">
      <formula>AW473="ASUMIR"</formula>
    </cfRule>
  </conditionalFormatting>
  <conditionalFormatting sqref="AX473:AX474">
    <cfRule type="expression" dxfId="2032" priority="1746">
      <formula>AW473="ASUMIR"</formula>
    </cfRule>
  </conditionalFormatting>
  <conditionalFormatting sqref="AY473:AZ474">
    <cfRule type="expression" dxfId="2031" priority="1745">
      <formula>AW473="ASUMIR"</formula>
    </cfRule>
  </conditionalFormatting>
  <conditionalFormatting sqref="AX475">
    <cfRule type="expression" dxfId="2030" priority="1744">
      <formula>AW475="ASUMIR"</formula>
    </cfRule>
  </conditionalFormatting>
  <conditionalFormatting sqref="AY475">
    <cfRule type="expression" dxfId="2029" priority="1743">
      <formula>AW475="ASUMIR"</formula>
    </cfRule>
  </conditionalFormatting>
  <conditionalFormatting sqref="AX476:AX478">
    <cfRule type="expression" dxfId="2028" priority="1742">
      <formula>AW476="ASUMIR"</formula>
    </cfRule>
  </conditionalFormatting>
  <conditionalFormatting sqref="AY476:AY478">
    <cfRule type="expression" dxfId="2027" priority="1741">
      <formula>AW476="ASUMIR"</formula>
    </cfRule>
  </conditionalFormatting>
  <conditionalFormatting sqref="AX482:AX483">
    <cfRule type="expression" dxfId="2026" priority="1740">
      <formula>AW482="ASUMIR"</formula>
    </cfRule>
  </conditionalFormatting>
  <conditionalFormatting sqref="AY482:AY483">
    <cfRule type="expression" dxfId="2025" priority="1739">
      <formula>AW482="ASUMIR"</formula>
    </cfRule>
  </conditionalFormatting>
  <conditionalFormatting sqref="BA484">
    <cfRule type="expression" dxfId="2024" priority="1737">
      <formula>AW484&lt;&gt;"COMPARTIR"</formula>
    </cfRule>
    <cfRule type="expression" dxfId="2023" priority="1738">
      <formula>AW484="ASUMIR"</formula>
    </cfRule>
  </conditionalFormatting>
  <conditionalFormatting sqref="AX484">
    <cfRule type="expression" dxfId="2022" priority="1736">
      <formula>AW484="ASUMIR"</formula>
    </cfRule>
  </conditionalFormatting>
  <conditionalFormatting sqref="AZ484">
    <cfRule type="expression" dxfId="2021" priority="1735">
      <formula>AX484="ASUMIR"</formula>
    </cfRule>
  </conditionalFormatting>
  <conditionalFormatting sqref="AY484">
    <cfRule type="expression" dxfId="2020" priority="1734">
      <formula>AW484="ASUMIR"</formula>
    </cfRule>
  </conditionalFormatting>
  <conditionalFormatting sqref="O491 O488 N485:N493 O485">
    <cfRule type="containsText" dxfId="2019" priority="1723" operator="containsText" text="MEDIA">
      <formula>NOT(ISERROR(SEARCH("MEDIA",N485)))</formula>
    </cfRule>
    <cfRule type="containsText" dxfId="2018" priority="1724" operator="containsText" text="ALTA">
      <formula>NOT(ISERROR(SEARCH("ALTA",N485)))</formula>
    </cfRule>
    <cfRule type="containsText" dxfId="2017" priority="1725" operator="containsText" text="BAJA">
      <formula>NOT(ISERROR(SEARCH("BAJA",N485)))</formula>
    </cfRule>
  </conditionalFormatting>
  <conditionalFormatting sqref="Q488 Q491 P485:P493 Q485">
    <cfRule type="containsText" dxfId="2016" priority="1720" operator="containsText" text="MEDIO">
      <formula>NOT(ISERROR(SEARCH("MEDIO",P485)))</formula>
    </cfRule>
    <cfRule type="containsText" dxfId="2015" priority="1721" operator="containsText" text="ALTO">
      <formula>NOT(ISERROR(SEARCH("ALTO",P485)))</formula>
    </cfRule>
    <cfRule type="containsText" dxfId="2014" priority="1722" operator="containsText" text="BAJO">
      <formula>NOT(ISERROR(SEARCH("BAJO",P485)))</formula>
    </cfRule>
  </conditionalFormatting>
  <conditionalFormatting sqref="S485:S493">
    <cfRule type="cellIs" dxfId="2013" priority="1719" operator="between">
      <formula>2</formula>
      <formula>3</formula>
    </cfRule>
  </conditionalFormatting>
  <conditionalFormatting sqref="R485:R493">
    <cfRule type="cellIs" dxfId="2012" priority="1716" operator="lessThanOrEqual">
      <formula>3</formula>
    </cfRule>
    <cfRule type="cellIs" dxfId="2011" priority="1717" stopIfTrue="1" operator="between">
      <formula>4</formula>
      <formula>9</formula>
    </cfRule>
    <cfRule type="cellIs" dxfId="2010" priority="1718" operator="greaterThanOrEqual">
      <formula>10</formula>
    </cfRule>
  </conditionalFormatting>
  <conditionalFormatting sqref="N485:N493">
    <cfRule type="containsText" dxfId="2009" priority="1708" operator="containsText" text="MEDIO BAJA">
      <formula>NOT(ISERROR(SEARCH("MEDIO BAJA",N485)))</formula>
    </cfRule>
    <cfRule type="containsText" dxfId="2008" priority="1709" operator="containsText" text="MEDIO ALTA">
      <formula>NOT(ISERROR(SEARCH("MEDIO ALTA",N485)))</formula>
    </cfRule>
  </conditionalFormatting>
  <conditionalFormatting sqref="P485:P493">
    <cfRule type="containsText" dxfId="2007" priority="1706" operator="containsText" text="MEDIO BAJO">
      <formula>NOT(ISERROR(SEARCH("MEDIO BAJO",P485)))</formula>
    </cfRule>
    <cfRule type="containsText" dxfId="2006" priority="1707" operator="containsText" text="MEDIO ALTO">
      <formula>NOT(ISERROR(SEARCH("MEDIO ALTO",P485)))</formula>
    </cfRule>
  </conditionalFormatting>
  <conditionalFormatting sqref="AL485:AL493">
    <cfRule type="expression" dxfId="2005" priority="1705">
      <formula>S485="No_existen"</formula>
    </cfRule>
  </conditionalFormatting>
  <conditionalFormatting sqref="AP485:AP493">
    <cfRule type="expression" dxfId="2004" priority="1704">
      <formula>S485="No_existen"</formula>
    </cfRule>
  </conditionalFormatting>
  <conditionalFormatting sqref="BA485:BA493">
    <cfRule type="expression" dxfId="2003" priority="1702">
      <formula>AW485&lt;&gt;"COMPARTIR"</formula>
    </cfRule>
    <cfRule type="expression" dxfId="2002" priority="1703">
      <formula>AW485="ASUMIR"</formula>
    </cfRule>
  </conditionalFormatting>
  <conditionalFormatting sqref="AX489:AX493">
    <cfRule type="expression" dxfId="2001" priority="1701">
      <formula>AW489="ASUMIR"</formula>
    </cfRule>
  </conditionalFormatting>
  <conditionalFormatting sqref="AY489:AZ493 AZ485:AZ488">
    <cfRule type="expression" dxfId="2000" priority="1700">
      <formula>AW485="ASUMIR"</formula>
    </cfRule>
  </conditionalFormatting>
  <conditionalFormatting sqref="AK485:AK493">
    <cfRule type="expression" dxfId="1999" priority="1727">
      <formula>S485="No_existen"</formula>
    </cfRule>
  </conditionalFormatting>
  <conditionalFormatting sqref="AF485:AF493">
    <cfRule type="expression" dxfId="1998" priority="1730">
      <formula>S485="No_existen"</formula>
    </cfRule>
  </conditionalFormatting>
  <conditionalFormatting sqref="AB485:AB493">
    <cfRule type="expression" dxfId="1997" priority="1677">
      <formula>AA485="Semiautomatico"</formula>
    </cfRule>
    <cfRule type="expression" dxfId="1996" priority="1680">
      <formula>AA485="Manual"</formula>
    </cfRule>
    <cfRule type="expression" dxfId="1995" priority="1696">
      <formula>S485="No_existen"</formula>
    </cfRule>
  </conditionalFormatting>
  <conditionalFormatting sqref="AA486">
    <cfRule type="expression" dxfId="1994" priority="1695">
      <formula>$S$12="No_existen"</formula>
    </cfRule>
  </conditionalFormatting>
  <conditionalFormatting sqref="AB486:AB493">
    <cfRule type="expression" dxfId="1993" priority="1694">
      <formula>S486="No_existen"</formula>
    </cfRule>
  </conditionalFormatting>
  <conditionalFormatting sqref="AA485">
    <cfRule type="expression" dxfId="1992" priority="1692">
      <formula>S485="No_Existen"</formula>
    </cfRule>
  </conditionalFormatting>
  <conditionalFormatting sqref="AA487">
    <cfRule type="expression" dxfId="1991" priority="1691">
      <formula>S487="No_existen"</formula>
    </cfRule>
  </conditionalFormatting>
  <conditionalFormatting sqref="AA488">
    <cfRule type="expression" dxfId="1990" priority="1690">
      <formula>$S$14="No_existen"</formula>
    </cfRule>
  </conditionalFormatting>
  <conditionalFormatting sqref="AA489">
    <cfRule type="expression" dxfId="1989" priority="1689">
      <formula>$S$15="No_existen"</formula>
    </cfRule>
  </conditionalFormatting>
  <conditionalFormatting sqref="AA490">
    <cfRule type="expression" dxfId="1988" priority="1688">
      <formula>$S$16="No_existen"</formula>
    </cfRule>
  </conditionalFormatting>
  <conditionalFormatting sqref="AA491">
    <cfRule type="expression" dxfId="1987" priority="1687">
      <formula>$S$17="No_existen"</formula>
    </cfRule>
  </conditionalFormatting>
  <conditionalFormatting sqref="AG492">
    <cfRule type="expression" dxfId="1986" priority="1686">
      <formula>S492="No_existen"</formula>
    </cfRule>
  </conditionalFormatting>
  <conditionalFormatting sqref="AA492">
    <cfRule type="expression" dxfId="1985" priority="1685">
      <formula>$S$18="No_existen"</formula>
    </cfRule>
  </conditionalFormatting>
  <conditionalFormatting sqref="W492">
    <cfRule type="expression" dxfId="1984" priority="1684">
      <formula>S492="No_existen"</formula>
    </cfRule>
  </conditionalFormatting>
  <conditionalFormatting sqref="W493">
    <cfRule type="expression" dxfId="1983" priority="1683">
      <formula>S493="No_existen"</formula>
    </cfRule>
  </conditionalFormatting>
  <conditionalFormatting sqref="AA493">
    <cfRule type="expression" dxfId="1982" priority="1682">
      <formula>$S$19="No_existen"</formula>
    </cfRule>
  </conditionalFormatting>
  <conditionalFormatting sqref="AG493">
    <cfRule type="expression" dxfId="1981" priority="1681">
      <formula>S493="No_existen"</formula>
    </cfRule>
  </conditionalFormatting>
  <conditionalFormatting sqref="AG492:AG493">
    <cfRule type="expression" dxfId="1980" priority="1678">
      <formula>AF492="No asignado"</formula>
    </cfRule>
  </conditionalFormatting>
  <conditionalFormatting sqref="AG492:AG493">
    <cfRule type="expression" dxfId="1979" priority="1679">
      <formula>AF492="No asignado"</formula>
    </cfRule>
  </conditionalFormatting>
  <conditionalFormatting sqref="AW489:AY493 AW485:AW488">
    <cfRule type="expression" dxfId="1978" priority="1676">
      <formula>$S485="No_existen"</formula>
    </cfRule>
  </conditionalFormatting>
  <conditionalFormatting sqref="G492:I493 G485:H491">
    <cfRule type="expression" dxfId="1977" priority="1675">
      <formula>$G485="N/A"</formula>
    </cfRule>
  </conditionalFormatting>
  <conditionalFormatting sqref="W485:W491">
    <cfRule type="expression" dxfId="1976" priority="1674">
      <formula>S485="No_existen"</formula>
    </cfRule>
  </conditionalFormatting>
  <conditionalFormatting sqref="AG485">
    <cfRule type="expression" dxfId="1975" priority="1673">
      <formula>$P$11="No_existen"</formula>
    </cfRule>
  </conditionalFormatting>
  <conditionalFormatting sqref="AG485:AG491">
    <cfRule type="expression" dxfId="1974" priority="1671">
      <formula>AF485="No asignado"</formula>
    </cfRule>
  </conditionalFormatting>
  <conditionalFormatting sqref="AG486">
    <cfRule type="expression" dxfId="1973" priority="1670">
      <formula>$P$12="No_existen"</formula>
    </cfRule>
  </conditionalFormatting>
  <conditionalFormatting sqref="AG487">
    <cfRule type="expression" dxfId="1972" priority="1669">
      <formula>$P$13="No_existen"</formula>
    </cfRule>
  </conditionalFormatting>
  <conditionalFormatting sqref="AG488:AG491">
    <cfRule type="expression" dxfId="1971" priority="1672">
      <formula>S488="No_existen"</formula>
    </cfRule>
  </conditionalFormatting>
  <conditionalFormatting sqref="AU485:AV485">
    <cfRule type="cellIs" dxfId="1970" priority="1666" operator="equal">
      <formula>"LEVE"</formula>
    </cfRule>
    <cfRule type="cellIs" dxfId="1969" priority="1667" operator="equal">
      <formula>"MODERADO"</formula>
    </cfRule>
    <cfRule type="cellIs" dxfId="1968" priority="1668" operator="equal">
      <formula>"GRAVE"</formula>
    </cfRule>
  </conditionalFormatting>
  <conditionalFormatting sqref="AU488:AV488">
    <cfRule type="cellIs" dxfId="1967" priority="1663" operator="equal">
      <formula>"LEVE"</formula>
    </cfRule>
    <cfRule type="cellIs" dxfId="1966" priority="1664" operator="equal">
      <formula>"MODERADO"</formula>
    </cfRule>
    <cfRule type="cellIs" dxfId="1965" priority="1665" operator="equal">
      <formula>"GRAVE"</formula>
    </cfRule>
  </conditionalFormatting>
  <conditionalFormatting sqref="AU491:AV491">
    <cfRule type="cellIs" dxfId="1964" priority="1660" operator="equal">
      <formula>"LEVE"</formula>
    </cfRule>
    <cfRule type="cellIs" dxfId="1963" priority="1661" operator="equal">
      <formula>"MODERADO"</formula>
    </cfRule>
    <cfRule type="cellIs" dxfId="1962" priority="1662" operator="equal">
      <formula>"GRAVE"</formula>
    </cfRule>
  </conditionalFormatting>
  <conditionalFormatting sqref="AX485:AX488">
    <cfRule type="expression" dxfId="1961" priority="1659">
      <formula>AW485="ASUMIR"</formula>
    </cfRule>
  </conditionalFormatting>
  <conditionalFormatting sqref="AY485:AY488">
    <cfRule type="expression" dxfId="1960" priority="1658">
      <formula>AW485="ASUMIR"</formula>
    </cfRule>
  </conditionalFormatting>
  <conditionalFormatting sqref="O500 O503 O506 O497 N494:N508 O494">
    <cfRule type="containsText" dxfId="1959" priority="1647" operator="containsText" text="MEDIA">
      <formula>NOT(ISERROR(SEARCH("MEDIA",N494)))</formula>
    </cfRule>
    <cfRule type="containsText" dxfId="1958" priority="1648" operator="containsText" text="ALTA">
      <formula>NOT(ISERROR(SEARCH("ALTA",N494)))</formula>
    </cfRule>
    <cfRule type="containsText" dxfId="1957" priority="1649" operator="containsText" text="BAJA">
      <formula>NOT(ISERROR(SEARCH("BAJA",N494)))</formula>
    </cfRule>
  </conditionalFormatting>
  <conditionalFormatting sqref="Q497 Q500 Q503 Q506 P494:P508 Q494">
    <cfRule type="containsText" dxfId="1956" priority="1644" operator="containsText" text="MEDIO">
      <formula>NOT(ISERROR(SEARCH("MEDIO",P494)))</formula>
    </cfRule>
    <cfRule type="containsText" dxfId="1955" priority="1645" operator="containsText" text="ALTO">
      <formula>NOT(ISERROR(SEARCH("ALTO",P494)))</formula>
    </cfRule>
    <cfRule type="containsText" dxfId="1954" priority="1646" operator="containsText" text="BAJO">
      <formula>NOT(ISERROR(SEARCH("BAJO",P494)))</formula>
    </cfRule>
  </conditionalFormatting>
  <conditionalFormatting sqref="S494:S508">
    <cfRule type="cellIs" dxfId="1953" priority="1643" operator="between">
      <formula>2</formula>
      <formula>3</formula>
    </cfRule>
  </conditionalFormatting>
  <conditionalFormatting sqref="R494:R508">
    <cfRule type="cellIs" dxfId="1952" priority="1640" operator="lessThanOrEqual">
      <formula>3</formula>
    </cfRule>
    <cfRule type="cellIs" dxfId="1951" priority="1641" stopIfTrue="1" operator="between">
      <formula>4</formula>
      <formula>9</formula>
    </cfRule>
    <cfRule type="cellIs" dxfId="1950" priority="1642" operator="greaterThanOrEqual">
      <formula>10</formula>
    </cfRule>
  </conditionalFormatting>
  <conditionalFormatting sqref="N494:N508">
    <cfRule type="containsText" dxfId="1949" priority="1632" operator="containsText" text="MEDIO BAJA">
      <formula>NOT(ISERROR(SEARCH("MEDIO BAJA",N494)))</formula>
    </cfRule>
    <cfRule type="containsText" dxfId="1948" priority="1633" operator="containsText" text="MEDIO ALTA">
      <formula>NOT(ISERROR(SEARCH("MEDIO ALTA",N494)))</formula>
    </cfRule>
  </conditionalFormatting>
  <conditionalFormatting sqref="P494:P508">
    <cfRule type="containsText" dxfId="1947" priority="1630" operator="containsText" text="MEDIO BAJO">
      <formula>NOT(ISERROR(SEARCH("MEDIO BAJO",P494)))</formula>
    </cfRule>
    <cfRule type="containsText" dxfId="1946" priority="1631" operator="containsText" text="MEDIO ALTO">
      <formula>NOT(ISERROR(SEARCH("MEDIO ALTO",P494)))</formula>
    </cfRule>
  </conditionalFormatting>
  <conditionalFormatting sqref="AL494:AL508">
    <cfRule type="expression" dxfId="1945" priority="1629">
      <formula>S494="No_existen"</formula>
    </cfRule>
  </conditionalFormatting>
  <conditionalFormatting sqref="AP494:AP508">
    <cfRule type="expression" dxfId="1944" priority="1628">
      <formula>S494="No_existen"</formula>
    </cfRule>
  </conditionalFormatting>
  <conditionalFormatting sqref="BA494:BA496 BA501:BA508">
    <cfRule type="expression" dxfId="1943" priority="1626">
      <formula>AW494&lt;&gt;"COMPARTIR"</formula>
    </cfRule>
    <cfRule type="expression" dxfId="1942" priority="1627">
      <formula>AW494="ASUMIR"</formula>
    </cfRule>
  </conditionalFormatting>
  <conditionalFormatting sqref="AX494:AX496 AX501:AX508">
    <cfRule type="expression" dxfId="1941" priority="1625">
      <formula>AW494="ASUMIR"</formula>
    </cfRule>
  </conditionalFormatting>
  <conditionalFormatting sqref="AY494:AZ496 AY501:AZ508">
    <cfRule type="expression" dxfId="1940" priority="1624">
      <formula>AW494="ASUMIR"</formula>
    </cfRule>
  </conditionalFormatting>
  <conditionalFormatting sqref="AK494:AK508">
    <cfRule type="expression" dxfId="1939" priority="1651">
      <formula>S494="No_existen"</formula>
    </cfRule>
  </conditionalFormatting>
  <conditionalFormatting sqref="AF494:AF508">
    <cfRule type="expression" dxfId="1938" priority="1654">
      <formula>S494="No_existen"</formula>
    </cfRule>
  </conditionalFormatting>
  <conditionalFormatting sqref="AB494:AB508">
    <cfRule type="expression" dxfId="1937" priority="1597">
      <formula>AA494="Semiautomatico"</formula>
    </cfRule>
    <cfRule type="expression" dxfId="1936" priority="1600">
      <formula>AA494="Manual"</formula>
    </cfRule>
    <cfRule type="expression" dxfId="1935" priority="1620">
      <formula>S494="No_existen"</formula>
    </cfRule>
  </conditionalFormatting>
  <conditionalFormatting sqref="AA495">
    <cfRule type="expression" dxfId="1934" priority="1619">
      <formula>$S$12="No_existen"</formula>
    </cfRule>
  </conditionalFormatting>
  <conditionalFormatting sqref="AB495:AB508">
    <cfRule type="expression" dxfId="1933" priority="1618">
      <formula>S495="No_existen"</formula>
    </cfRule>
  </conditionalFormatting>
  <conditionalFormatting sqref="AA494">
    <cfRule type="expression" dxfId="1932" priority="1616">
      <formula>S494="No_Existen"</formula>
    </cfRule>
  </conditionalFormatting>
  <conditionalFormatting sqref="AA496">
    <cfRule type="expression" dxfId="1931" priority="1615">
      <formula>S496="No_existen"</formula>
    </cfRule>
  </conditionalFormatting>
  <conditionalFormatting sqref="AA497">
    <cfRule type="expression" dxfId="1930" priority="1614">
      <formula>$S$14="No_existen"</formula>
    </cfRule>
  </conditionalFormatting>
  <conditionalFormatting sqref="AA498">
    <cfRule type="expression" dxfId="1929" priority="1613">
      <formula>$S$15="No_existen"</formula>
    </cfRule>
  </conditionalFormatting>
  <conditionalFormatting sqref="AA499">
    <cfRule type="expression" dxfId="1928" priority="1612">
      <formula>$S$16="No_existen"</formula>
    </cfRule>
  </conditionalFormatting>
  <conditionalFormatting sqref="AA500">
    <cfRule type="expression" dxfId="1927" priority="1611">
      <formula>$S$17="No_existen"</formula>
    </cfRule>
  </conditionalFormatting>
  <conditionalFormatting sqref="AA501">
    <cfRule type="expression" dxfId="1926" priority="1610">
      <formula>$S$18="No_existen"</formula>
    </cfRule>
  </conditionalFormatting>
  <conditionalFormatting sqref="AA502">
    <cfRule type="expression" dxfId="1925" priority="1609">
      <formula>$S$19="No_existen"</formula>
    </cfRule>
  </conditionalFormatting>
  <conditionalFormatting sqref="AA503">
    <cfRule type="expression" dxfId="1924" priority="1608">
      <formula>$S$20="No_existen"</formula>
    </cfRule>
  </conditionalFormatting>
  <conditionalFormatting sqref="AA504">
    <cfRule type="expression" dxfId="1923" priority="1607">
      <formula>$S$21="No_existen"</formula>
    </cfRule>
  </conditionalFormatting>
  <conditionalFormatting sqref="AA505">
    <cfRule type="expression" dxfId="1922" priority="1606">
      <formula>$S$22="No_existen"</formula>
    </cfRule>
  </conditionalFormatting>
  <conditionalFormatting sqref="AA506">
    <cfRule type="expression" dxfId="1921" priority="1605">
      <formula>$S$23="No_existen"</formula>
    </cfRule>
  </conditionalFormatting>
  <conditionalFormatting sqref="AA507">
    <cfRule type="expression" dxfId="1920" priority="1604">
      <formula>$S$24="No_existen"</formula>
    </cfRule>
  </conditionalFormatting>
  <conditionalFormatting sqref="AA508">
    <cfRule type="expression" dxfId="1919" priority="1603">
      <formula>$S$25="No_existen"</formula>
    </cfRule>
  </conditionalFormatting>
  <conditionalFormatting sqref="AG508">
    <cfRule type="expression" dxfId="1918" priority="1602">
      <formula>S508="No_existen"</formula>
    </cfRule>
  </conditionalFormatting>
  <conditionalFormatting sqref="W508">
    <cfRule type="expression" dxfId="1917" priority="1601">
      <formula>S508="No_existen"</formula>
    </cfRule>
  </conditionalFormatting>
  <conditionalFormatting sqref="AB506:AB508">
    <cfRule type="expression" dxfId="1916" priority="1598">
      <formula>AA506="Manual"</formula>
    </cfRule>
  </conditionalFormatting>
  <conditionalFormatting sqref="AG508">
    <cfRule type="expression" dxfId="1915" priority="1599">
      <formula>AF508="No asignado"</formula>
    </cfRule>
  </conditionalFormatting>
  <conditionalFormatting sqref="AW494:AY496 AW501:AY508 AW497:AW500">
    <cfRule type="expression" dxfId="1914" priority="1596">
      <formula>$S494="No_existen"</formula>
    </cfRule>
  </conditionalFormatting>
  <conditionalFormatting sqref="G508:I508 G494:H507">
    <cfRule type="expression" dxfId="1913" priority="1595">
      <formula>$G494="N/A"</formula>
    </cfRule>
  </conditionalFormatting>
  <conditionalFormatting sqref="W494:W507">
    <cfRule type="expression" dxfId="1912" priority="1594">
      <formula>S494="No_existen"</formula>
    </cfRule>
  </conditionalFormatting>
  <conditionalFormatting sqref="AG494">
    <cfRule type="expression" dxfId="1911" priority="1593">
      <formula>$P$11="No_existen"</formula>
    </cfRule>
  </conditionalFormatting>
  <conditionalFormatting sqref="AG494:AG507">
    <cfRule type="expression" dxfId="1910" priority="1591">
      <formula>AF494="No asignado"</formula>
    </cfRule>
  </conditionalFormatting>
  <conditionalFormatting sqref="AG495">
    <cfRule type="expression" dxfId="1909" priority="1590">
      <formula>$P$12="No_existen"</formula>
    </cfRule>
  </conditionalFormatting>
  <conditionalFormatting sqref="AG496">
    <cfRule type="expression" dxfId="1908" priority="1589">
      <formula>$P$13="No_existen"</formula>
    </cfRule>
  </conditionalFormatting>
  <conditionalFormatting sqref="AG497:AG507">
    <cfRule type="expression" dxfId="1907" priority="1592">
      <formula>S497="No_existen"</formula>
    </cfRule>
  </conditionalFormatting>
  <conditionalFormatting sqref="AU494:AV494">
    <cfRule type="cellIs" dxfId="1906" priority="1583" operator="equal">
      <formula>"LEVE"</formula>
    </cfRule>
    <cfRule type="cellIs" dxfId="1905" priority="1584" operator="equal">
      <formula>"MODERADO"</formula>
    </cfRule>
    <cfRule type="cellIs" dxfId="1904" priority="1585" operator="equal">
      <formula>"GRAVE"</formula>
    </cfRule>
  </conditionalFormatting>
  <conditionalFormatting sqref="AU497:AV497">
    <cfRule type="cellIs" dxfId="1903" priority="1580" operator="equal">
      <formula>"LEVE"</formula>
    </cfRule>
    <cfRule type="cellIs" dxfId="1902" priority="1581" operator="equal">
      <formula>"MODERADO"</formula>
    </cfRule>
    <cfRule type="cellIs" dxfId="1901" priority="1582" operator="equal">
      <formula>"GRAVE"</formula>
    </cfRule>
  </conditionalFormatting>
  <conditionalFormatting sqref="AU500:AV500 AU503:AV503">
    <cfRule type="cellIs" dxfId="1900" priority="1577" operator="equal">
      <formula>"LEVE"</formula>
    </cfRule>
    <cfRule type="cellIs" dxfId="1899" priority="1578" operator="equal">
      <formula>"MODERADO"</formula>
    </cfRule>
    <cfRule type="cellIs" dxfId="1898" priority="1579" operator="equal">
      <formula>"GRAVE"</formula>
    </cfRule>
  </conditionalFormatting>
  <conditionalFormatting sqref="AU506:AV506">
    <cfRule type="cellIs" dxfId="1897" priority="1586" operator="equal">
      <formula>"LEVE"</formula>
    </cfRule>
    <cfRule type="cellIs" dxfId="1896" priority="1587" operator="equal">
      <formula>"MODERADO"</formula>
    </cfRule>
    <cfRule type="cellIs" dxfId="1895" priority="1588" operator="equal">
      <formula>"GRAVE"</formula>
    </cfRule>
  </conditionalFormatting>
  <conditionalFormatting sqref="AX497:AX499">
    <cfRule type="expression" dxfId="1894" priority="1574">
      <formula>AW497="ASUMIR"</formula>
    </cfRule>
  </conditionalFormatting>
  <conditionalFormatting sqref="AY497:AZ499">
    <cfRule type="expression" dxfId="1893" priority="1573">
      <formula>AW497="ASUMIR"</formula>
    </cfRule>
  </conditionalFormatting>
  <conditionalFormatting sqref="BA497:BA499">
    <cfRule type="expression" dxfId="1892" priority="1575">
      <formula>AW497&lt;&gt;"COMPARTIR"</formula>
    </cfRule>
    <cfRule type="expression" dxfId="1891" priority="1576">
      <formula>AW497="ASUMIR"</formula>
    </cfRule>
  </conditionalFormatting>
  <conditionalFormatting sqref="AX500">
    <cfRule type="expression" dxfId="1890" priority="1570">
      <formula>AW500="ASUMIR"</formula>
    </cfRule>
  </conditionalFormatting>
  <conditionalFormatting sqref="AY500:AZ500">
    <cfRule type="expression" dxfId="1889" priority="1569">
      <formula>AW500="ASUMIR"</formula>
    </cfRule>
  </conditionalFormatting>
  <conditionalFormatting sqref="BA500">
    <cfRule type="expression" dxfId="1888" priority="1571">
      <formula>AW500&lt;&gt;"COMPARTIR"</formula>
    </cfRule>
    <cfRule type="expression" dxfId="1887" priority="1572">
      <formula>AW500="ASUMIR"</formula>
    </cfRule>
  </conditionalFormatting>
  <conditionalFormatting sqref="O515 O518 O521 O512 O524 O527 N509:N529 O509">
    <cfRule type="containsText" dxfId="1886" priority="1558" operator="containsText" text="MEDIA">
      <formula>NOT(ISERROR(SEARCH("MEDIA",N509)))</formula>
    </cfRule>
    <cfRule type="containsText" dxfId="1885" priority="1559" operator="containsText" text="ALTA">
      <formula>NOT(ISERROR(SEARCH("ALTA",N509)))</formula>
    </cfRule>
    <cfRule type="containsText" dxfId="1884" priority="1560" operator="containsText" text="BAJA">
      <formula>NOT(ISERROR(SEARCH("BAJA",N509)))</formula>
    </cfRule>
  </conditionalFormatting>
  <conditionalFormatting sqref="Q512 Q515 Q518 Q521 Q524 Q527 P509:P529 Q509">
    <cfRule type="containsText" dxfId="1883" priority="1555" operator="containsText" text="MEDIO">
      <formula>NOT(ISERROR(SEARCH("MEDIO",P509)))</formula>
    </cfRule>
    <cfRule type="containsText" dxfId="1882" priority="1556" operator="containsText" text="ALTO">
      <formula>NOT(ISERROR(SEARCH("ALTO",P509)))</formula>
    </cfRule>
    <cfRule type="containsText" dxfId="1881" priority="1557" operator="containsText" text="BAJO">
      <formula>NOT(ISERROR(SEARCH("BAJO",P509)))</formula>
    </cfRule>
  </conditionalFormatting>
  <conditionalFormatting sqref="S509:S529">
    <cfRule type="cellIs" dxfId="1880" priority="1554" operator="between">
      <formula>2</formula>
      <formula>3</formula>
    </cfRule>
  </conditionalFormatting>
  <conditionalFormatting sqref="R509:R529">
    <cfRule type="cellIs" dxfId="1879" priority="1551" operator="lessThanOrEqual">
      <formula>3</formula>
    </cfRule>
    <cfRule type="cellIs" dxfId="1878" priority="1552" stopIfTrue="1" operator="between">
      <formula>4</formula>
      <formula>9</formula>
    </cfRule>
    <cfRule type="cellIs" dxfId="1877" priority="1553" operator="greaterThanOrEqual">
      <formula>10</formula>
    </cfRule>
  </conditionalFormatting>
  <conditionalFormatting sqref="N509:N529">
    <cfRule type="containsText" dxfId="1876" priority="1543" operator="containsText" text="MEDIO BAJA">
      <formula>NOT(ISERROR(SEARCH("MEDIO BAJA",N509)))</formula>
    </cfRule>
    <cfRule type="containsText" dxfId="1875" priority="1544" operator="containsText" text="MEDIO ALTA">
      <formula>NOT(ISERROR(SEARCH("MEDIO ALTA",N509)))</formula>
    </cfRule>
  </conditionalFormatting>
  <conditionalFormatting sqref="P509:P529">
    <cfRule type="containsText" dxfId="1874" priority="1541" operator="containsText" text="MEDIO BAJO">
      <formula>NOT(ISERROR(SEARCH("MEDIO BAJO",P509)))</formula>
    </cfRule>
    <cfRule type="containsText" dxfId="1873" priority="1542" operator="containsText" text="MEDIO ALTO">
      <formula>NOT(ISERROR(SEARCH("MEDIO ALTO",P509)))</formula>
    </cfRule>
  </conditionalFormatting>
  <conditionalFormatting sqref="AL509:AL529">
    <cfRule type="expression" dxfId="1872" priority="1540">
      <formula>S509="No_existen"</formula>
    </cfRule>
  </conditionalFormatting>
  <conditionalFormatting sqref="AP509:AP529">
    <cfRule type="expression" dxfId="1871" priority="1539">
      <formula>S509="No_existen"</formula>
    </cfRule>
  </conditionalFormatting>
  <conditionalFormatting sqref="BA509:BA514 BA517:BA529">
    <cfRule type="expression" dxfId="1870" priority="1537">
      <formula>AW509&lt;&gt;"COMPARTIR"</formula>
    </cfRule>
    <cfRule type="expression" dxfId="1869" priority="1538">
      <formula>AW509="ASUMIR"</formula>
    </cfRule>
  </conditionalFormatting>
  <conditionalFormatting sqref="AX509:AX511 AX519:AX523 AX526:AX529">
    <cfRule type="expression" dxfId="1868" priority="1536">
      <formula>AW509="ASUMIR"</formula>
    </cfRule>
  </conditionalFormatting>
  <conditionalFormatting sqref="AY509:AZ511 AY519:AZ523 AZ512:AZ514 AZ517:AZ518 AY526:AZ529 AZ524:AZ525">
    <cfRule type="expression" dxfId="1867" priority="1535">
      <formula>AW509="ASUMIR"</formula>
    </cfRule>
  </conditionalFormatting>
  <conditionalFormatting sqref="AK509:AK529">
    <cfRule type="expression" dxfId="1866" priority="1562">
      <formula>S509="No_existen"</formula>
    </cfRule>
  </conditionalFormatting>
  <conditionalFormatting sqref="AF509:AF529">
    <cfRule type="expression" dxfId="1865" priority="1565">
      <formula>S509="No_existen"</formula>
    </cfRule>
  </conditionalFormatting>
  <conditionalFormatting sqref="AB509 AB511:AB529">
    <cfRule type="expression" dxfId="1864" priority="1505">
      <formula>AA509="Semiautomatico"</formula>
    </cfRule>
    <cfRule type="expression" dxfId="1863" priority="1507">
      <formula>AA509="Manual"</formula>
    </cfRule>
    <cfRule type="expression" dxfId="1862" priority="1531">
      <formula>S509="No_existen"</formula>
    </cfRule>
  </conditionalFormatting>
  <conditionalFormatting sqref="AA510">
    <cfRule type="expression" dxfId="1861" priority="1530">
      <formula>$S$12="No_existen"</formula>
    </cfRule>
  </conditionalFormatting>
  <conditionalFormatting sqref="AB511:AB529">
    <cfRule type="expression" dxfId="1860" priority="1529">
      <formula>S511="No_existen"</formula>
    </cfRule>
  </conditionalFormatting>
  <conditionalFormatting sqref="AA509">
    <cfRule type="expression" dxfId="1859" priority="1527">
      <formula>S509="No_Existen"</formula>
    </cfRule>
  </conditionalFormatting>
  <conditionalFormatting sqref="AA511">
    <cfRule type="expression" dxfId="1858" priority="1526">
      <formula>S511="No_existen"</formula>
    </cfRule>
  </conditionalFormatting>
  <conditionalFormatting sqref="AA512">
    <cfRule type="expression" dxfId="1857" priority="1525">
      <formula>$S$14="No_existen"</formula>
    </cfRule>
  </conditionalFormatting>
  <conditionalFormatting sqref="AA513">
    <cfRule type="expression" dxfId="1856" priority="1524">
      <formula>$S$15="No_existen"</formula>
    </cfRule>
  </conditionalFormatting>
  <conditionalFormatting sqref="AA514">
    <cfRule type="expression" dxfId="1855" priority="1523">
      <formula>$S$16="No_existen"</formula>
    </cfRule>
  </conditionalFormatting>
  <conditionalFormatting sqref="AA515">
    <cfRule type="expression" dxfId="1854" priority="1522">
      <formula>$S$17="No_existen"</formula>
    </cfRule>
  </conditionalFormatting>
  <conditionalFormatting sqref="AA516">
    <cfRule type="expression" dxfId="1853" priority="1521">
      <formula>$S$18="No_existen"</formula>
    </cfRule>
  </conditionalFormatting>
  <conditionalFormatting sqref="AA517">
    <cfRule type="expression" dxfId="1852" priority="1520">
      <formula>$S$19="No_existen"</formula>
    </cfRule>
  </conditionalFormatting>
  <conditionalFormatting sqref="AA518">
    <cfRule type="expression" dxfId="1851" priority="1519">
      <formula>$S$20="No_existen"</formula>
    </cfRule>
  </conditionalFormatting>
  <conditionalFormatting sqref="AA519">
    <cfRule type="expression" dxfId="1850" priority="1518">
      <formula>$S$21="No_existen"</formula>
    </cfRule>
  </conditionalFormatting>
  <conditionalFormatting sqref="AA520">
    <cfRule type="expression" dxfId="1849" priority="1517">
      <formula>$S$22="No_existen"</formula>
    </cfRule>
  </conditionalFormatting>
  <conditionalFormatting sqref="AA521">
    <cfRule type="expression" dxfId="1848" priority="1516">
      <formula>$S$23="No_existen"</formula>
    </cfRule>
  </conditionalFormatting>
  <conditionalFormatting sqref="AA522">
    <cfRule type="expression" dxfId="1847" priority="1515">
      <formula>$S$24="No_existen"</formula>
    </cfRule>
  </conditionalFormatting>
  <conditionalFormatting sqref="AA523">
    <cfRule type="expression" dxfId="1846" priority="1514">
      <formula>$S$25="No_existen"</formula>
    </cfRule>
  </conditionalFormatting>
  <conditionalFormatting sqref="AA524">
    <cfRule type="expression" dxfId="1845" priority="1513">
      <formula>$S$26="No_existen"</formula>
    </cfRule>
  </conditionalFormatting>
  <conditionalFormatting sqref="AA525">
    <cfRule type="expression" dxfId="1844" priority="1512">
      <formula>$S$27="No_existen"</formula>
    </cfRule>
  </conditionalFormatting>
  <conditionalFormatting sqref="AA526">
    <cfRule type="expression" dxfId="1843" priority="1511">
      <formula>$S$28="No_existen"</formula>
    </cfRule>
  </conditionalFormatting>
  <conditionalFormatting sqref="AA527">
    <cfRule type="expression" dxfId="1842" priority="1510">
      <formula>$S$29="No_existen"</formula>
    </cfRule>
  </conditionalFormatting>
  <conditionalFormatting sqref="AA528">
    <cfRule type="expression" dxfId="1841" priority="1509">
      <formula>$S$30="No_existen"</formula>
    </cfRule>
  </conditionalFormatting>
  <conditionalFormatting sqref="AA529">
    <cfRule type="expression" dxfId="1840" priority="1508">
      <formula>$S$31="No_existen"</formula>
    </cfRule>
  </conditionalFormatting>
  <conditionalFormatting sqref="AB521:AB523">
    <cfRule type="expression" dxfId="1839" priority="1506">
      <formula>AA521="Manual"</formula>
    </cfRule>
  </conditionalFormatting>
  <conditionalFormatting sqref="AW509:AY511 AW519:AY523 AW512:AW518 AW526:AY529 AW524:AW525">
    <cfRule type="expression" dxfId="1838" priority="1504">
      <formula>$S509="No_existen"</formula>
    </cfRule>
  </conditionalFormatting>
  <conditionalFormatting sqref="G509:H529">
    <cfRule type="expression" dxfId="1837" priority="1503">
      <formula>$G509="N/A"</formula>
    </cfRule>
  </conditionalFormatting>
  <conditionalFormatting sqref="W509">
    <cfRule type="expression" dxfId="1836" priority="1502">
      <formula>S509="No_existen"</formula>
    </cfRule>
  </conditionalFormatting>
  <conditionalFormatting sqref="W510">
    <cfRule type="expression" dxfId="1835" priority="1501">
      <formula>S510="No_existen"</formula>
    </cfRule>
  </conditionalFormatting>
  <conditionalFormatting sqref="W511">
    <cfRule type="expression" dxfId="1834" priority="1500">
      <formula>S511="No_existen"</formula>
    </cfRule>
  </conditionalFormatting>
  <conditionalFormatting sqref="W514">
    <cfRule type="expression" dxfId="1833" priority="1499">
      <formula>S514="No_existen"</formula>
    </cfRule>
  </conditionalFormatting>
  <conditionalFormatting sqref="W516">
    <cfRule type="expression" dxfId="1832" priority="1498">
      <formula>S516="No_existen"</formula>
    </cfRule>
  </conditionalFormatting>
  <conditionalFormatting sqref="W517">
    <cfRule type="expression" dxfId="1831" priority="1497">
      <formula>S517="No_existen"</formula>
    </cfRule>
  </conditionalFormatting>
  <conditionalFormatting sqref="W512">
    <cfRule type="expression" dxfId="1830" priority="1496">
      <formula>S512="No_existen"</formula>
    </cfRule>
  </conditionalFormatting>
  <conditionalFormatting sqref="W513">
    <cfRule type="expression" dxfId="1829" priority="1495">
      <formula>S513="No_existen"</formula>
    </cfRule>
  </conditionalFormatting>
  <conditionalFormatting sqref="W515">
    <cfRule type="expression" dxfId="1828" priority="1494">
      <formula>S515="No_existen"</formula>
    </cfRule>
  </conditionalFormatting>
  <conditionalFormatting sqref="W520">
    <cfRule type="expression" dxfId="1827" priority="1493">
      <formula>$P$16="No_existen"</formula>
    </cfRule>
  </conditionalFormatting>
  <conditionalFormatting sqref="W518">
    <cfRule type="expression" dxfId="1826" priority="1492">
      <formula>S518="No_existen"</formula>
    </cfRule>
  </conditionalFormatting>
  <conditionalFormatting sqref="W519">
    <cfRule type="expression" dxfId="1825" priority="1491">
      <formula>S519="No_existen"</formula>
    </cfRule>
  </conditionalFormatting>
  <conditionalFormatting sqref="W521">
    <cfRule type="expression" dxfId="1824" priority="1490">
      <formula>S521="No_existen"</formula>
    </cfRule>
  </conditionalFormatting>
  <conditionalFormatting sqref="W522">
    <cfRule type="expression" dxfId="1823" priority="1489">
      <formula>S522="No_existen"</formula>
    </cfRule>
  </conditionalFormatting>
  <conditionalFormatting sqref="W523">
    <cfRule type="expression" dxfId="1822" priority="1488">
      <formula>S523="No_existen"</formula>
    </cfRule>
  </conditionalFormatting>
  <conditionalFormatting sqref="W524">
    <cfRule type="expression" dxfId="1821" priority="1487">
      <formula>S524="No_existen"</formula>
    </cfRule>
  </conditionalFormatting>
  <conditionalFormatting sqref="W525:W526">
    <cfRule type="expression" dxfId="1820" priority="1486">
      <formula>S525="No_existen"</formula>
    </cfRule>
  </conditionalFormatting>
  <conditionalFormatting sqref="W527">
    <cfRule type="expression" dxfId="1819" priority="1485">
      <formula>S527="No_existen"</formula>
    </cfRule>
  </conditionalFormatting>
  <conditionalFormatting sqref="W528">
    <cfRule type="expression" dxfId="1818" priority="1484">
      <formula>S528="No_existen"</formula>
    </cfRule>
  </conditionalFormatting>
  <conditionalFormatting sqref="W529">
    <cfRule type="expression" dxfId="1817" priority="1483">
      <formula>S529="No_existen"</formula>
    </cfRule>
  </conditionalFormatting>
  <conditionalFormatting sqref="AB510">
    <cfRule type="expression" dxfId="1816" priority="1479">
      <formula>AA510="Semiautomatico"</formula>
    </cfRule>
    <cfRule type="expression" dxfId="1815" priority="1480">
      <formula>AA510="Manual"</formula>
    </cfRule>
    <cfRule type="expression" dxfId="1814" priority="1482">
      <formula>S510="No_existen"</formula>
    </cfRule>
  </conditionalFormatting>
  <conditionalFormatting sqref="AB510">
    <cfRule type="expression" dxfId="1813" priority="1481">
      <formula>S510="No_existen"</formula>
    </cfRule>
  </conditionalFormatting>
  <conditionalFormatting sqref="AG509">
    <cfRule type="expression" dxfId="1812" priority="1478">
      <formula>$P$11="No_existen"</formula>
    </cfRule>
  </conditionalFormatting>
  <conditionalFormatting sqref="AG516">
    <cfRule type="expression" dxfId="1811" priority="1477">
      <formula>S516="No_existen"</formula>
    </cfRule>
  </conditionalFormatting>
  <conditionalFormatting sqref="AG517">
    <cfRule type="expression" dxfId="1810" priority="1476">
      <formula>S517="No_existen"</formula>
    </cfRule>
  </conditionalFormatting>
  <conditionalFormatting sqref="AG520">
    <cfRule type="expression" dxfId="1809" priority="1472">
      <formula>AF520="No asignado"</formula>
    </cfRule>
    <cfRule type="expression" dxfId="1808" priority="1475">
      <formula>S520="No_existen"</formula>
    </cfRule>
  </conditionalFormatting>
  <conditionalFormatting sqref="AG516:AG517">
    <cfRule type="expression" dxfId="1807" priority="1473">
      <formula>AF516="No asignado"</formula>
    </cfRule>
  </conditionalFormatting>
  <conditionalFormatting sqref="AG509:AG511 AG520 AG516:AG517">
    <cfRule type="expression" dxfId="1806" priority="1474">
      <formula>AF509="No asignado"</formula>
    </cfRule>
  </conditionalFormatting>
  <conditionalFormatting sqref="AG510">
    <cfRule type="expression" dxfId="1805" priority="1471">
      <formula>$P$12="No_existen"</formula>
    </cfRule>
  </conditionalFormatting>
  <conditionalFormatting sqref="AG511">
    <cfRule type="expression" dxfId="1804" priority="1470">
      <formula>$P$13="No_existen"</formula>
    </cfRule>
  </conditionalFormatting>
  <conditionalFormatting sqref="AG510">
    <cfRule type="expression" dxfId="1803" priority="1469">
      <formula>$P$11="No_existen"</formula>
    </cfRule>
  </conditionalFormatting>
  <conditionalFormatting sqref="AG511">
    <cfRule type="expression" dxfId="1802" priority="1468">
      <formula>$P$11="No_existen"</formula>
    </cfRule>
  </conditionalFormatting>
  <conditionalFormatting sqref="AG512">
    <cfRule type="expression" dxfId="1801" priority="1467">
      <formula>S512="No_existen"</formula>
    </cfRule>
  </conditionalFormatting>
  <conditionalFormatting sqref="AG513:AG514">
    <cfRule type="expression" dxfId="1800" priority="1466">
      <formula>S513="No_existen"</formula>
    </cfRule>
  </conditionalFormatting>
  <conditionalFormatting sqref="AG514">
    <cfRule type="expression" dxfId="1799" priority="1465">
      <formula>S514="No_existen"</formula>
    </cfRule>
  </conditionalFormatting>
  <conditionalFormatting sqref="AG512:AG514">
    <cfRule type="expression" dxfId="1798" priority="1463">
      <formula>AF512="No asignado"</formula>
    </cfRule>
  </conditionalFormatting>
  <conditionalFormatting sqref="AG512:AG514">
    <cfRule type="expression" dxfId="1797" priority="1464">
      <formula>AF512="No asignado"</formula>
    </cfRule>
  </conditionalFormatting>
  <conditionalFormatting sqref="AG513">
    <cfRule type="expression" dxfId="1796" priority="1462">
      <formula>S513="No_existen"</formula>
    </cfRule>
  </conditionalFormatting>
  <conditionalFormatting sqref="AG513">
    <cfRule type="expression" dxfId="1795" priority="1461">
      <formula>AF513="No asignado"</formula>
    </cfRule>
  </conditionalFormatting>
  <conditionalFormatting sqref="AG513">
    <cfRule type="expression" dxfId="1794" priority="1460">
      <formula>S513="No_existen"</formula>
    </cfRule>
  </conditionalFormatting>
  <conditionalFormatting sqref="AG513">
    <cfRule type="expression" dxfId="1793" priority="1459">
      <formula>AF513="No asignado"</formula>
    </cfRule>
  </conditionalFormatting>
  <conditionalFormatting sqref="AG521">
    <cfRule type="expression" dxfId="1792" priority="1458">
      <formula>$P$11="No_existen"</formula>
    </cfRule>
  </conditionalFormatting>
  <conditionalFormatting sqref="AG521 AG523">
    <cfRule type="expression" dxfId="1791" priority="1457">
      <formula>AF521="No asignado"</formula>
    </cfRule>
  </conditionalFormatting>
  <conditionalFormatting sqref="AG523">
    <cfRule type="expression" dxfId="1790" priority="1456">
      <formula>$P$13="No_existen"</formula>
    </cfRule>
  </conditionalFormatting>
  <conditionalFormatting sqref="AG524">
    <cfRule type="expression" dxfId="1789" priority="1455">
      <formula>$P$11="No_existen"</formula>
    </cfRule>
  </conditionalFormatting>
  <conditionalFormatting sqref="AG524:AG526">
    <cfRule type="expression" dxfId="1788" priority="1454">
      <formula>AF524="No asignado"</formula>
    </cfRule>
  </conditionalFormatting>
  <conditionalFormatting sqref="AG525:AG526">
    <cfRule type="expression" dxfId="1787" priority="1453">
      <formula>$P$12="No_existen"</formula>
    </cfRule>
  </conditionalFormatting>
  <conditionalFormatting sqref="AG526">
    <cfRule type="expression" dxfId="1786" priority="1452">
      <formula>$P$13="No_existen"</formula>
    </cfRule>
  </conditionalFormatting>
  <conditionalFormatting sqref="AG525:AG526">
    <cfRule type="expression" dxfId="1785" priority="1451">
      <formula>$P$11="No_existen"</formula>
    </cfRule>
  </conditionalFormatting>
  <conditionalFormatting sqref="AG524:AG526">
    <cfRule type="expression" dxfId="1784" priority="1450">
      <formula>S524="No_existen"</formula>
    </cfRule>
  </conditionalFormatting>
  <conditionalFormatting sqref="AG524:AG526">
    <cfRule type="expression" dxfId="1783" priority="1449">
      <formula>AF524="No asignado"</formula>
    </cfRule>
  </conditionalFormatting>
  <conditionalFormatting sqref="AG515">
    <cfRule type="expression" dxfId="1782" priority="1448">
      <formula>$P$11="No_existen"</formula>
    </cfRule>
  </conditionalFormatting>
  <conditionalFormatting sqref="AG515">
    <cfRule type="expression" dxfId="1781" priority="1447">
      <formula>AF515="No asignado"</formula>
    </cfRule>
  </conditionalFormatting>
  <conditionalFormatting sqref="AG515">
    <cfRule type="expression" dxfId="1780" priority="1446">
      <formula>S515="No_existen"</formula>
    </cfRule>
  </conditionalFormatting>
  <conditionalFormatting sqref="AG515">
    <cfRule type="expression" dxfId="1779" priority="1445">
      <formula>AF515="No asignado"</formula>
    </cfRule>
  </conditionalFormatting>
  <conditionalFormatting sqref="AG518">
    <cfRule type="expression" dxfId="1778" priority="1444">
      <formula>S518="No_existen"</formula>
    </cfRule>
  </conditionalFormatting>
  <conditionalFormatting sqref="AG519">
    <cfRule type="expression" dxfId="1777" priority="1443">
      <formula>S519="No_existen"</formula>
    </cfRule>
  </conditionalFormatting>
  <conditionalFormatting sqref="AG518:AG519">
    <cfRule type="expression" dxfId="1776" priority="1441">
      <formula>AF518="No asignado"</formula>
    </cfRule>
  </conditionalFormatting>
  <conditionalFormatting sqref="AG518:AG519">
    <cfRule type="expression" dxfId="1775" priority="1442">
      <formula>AF518="No asignado"</formula>
    </cfRule>
  </conditionalFormatting>
  <conditionalFormatting sqref="AG519">
    <cfRule type="expression" dxfId="1774" priority="1440">
      <formula>S519="No_existen"</formula>
    </cfRule>
  </conditionalFormatting>
  <conditionalFormatting sqref="AG525">
    <cfRule type="expression" dxfId="1773" priority="1439">
      <formula>$P$11="No_existen"</formula>
    </cfRule>
  </conditionalFormatting>
  <conditionalFormatting sqref="AG522">
    <cfRule type="expression" dxfId="1772" priority="1438">
      <formula>S522="No_existen"</formula>
    </cfRule>
  </conditionalFormatting>
  <conditionalFormatting sqref="AG522">
    <cfRule type="expression" dxfId="1771" priority="1436">
      <formula>AF522="No asignado"</formula>
    </cfRule>
  </conditionalFormatting>
  <conditionalFormatting sqref="AG522">
    <cfRule type="expression" dxfId="1770" priority="1437">
      <formula>AF522="No asignado"</formula>
    </cfRule>
  </conditionalFormatting>
  <conditionalFormatting sqref="AG522">
    <cfRule type="expression" dxfId="1769" priority="1435">
      <formula>S522="No_existen"</formula>
    </cfRule>
  </conditionalFormatting>
  <conditionalFormatting sqref="AG527">
    <cfRule type="expression" dxfId="1768" priority="1434">
      <formula>AF527="No asignado"</formula>
    </cfRule>
  </conditionalFormatting>
  <conditionalFormatting sqref="AG527">
    <cfRule type="expression" dxfId="1767" priority="1433">
      <formula>$P$12="No_existen"</formula>
    </cfRule>
  </conditionalFormatting>
  <conditionalFormatting sqref="AG527">
    <cfRule type="expression" dxfId="1766" priority="1432">
      <formula>$P$11="No_existen"</formula>
    </cfRule>
  </conditionalFormatting>
  <conditionalFormatting sqref="AG527">
    <cfRule type="expression" dxfId="1765" priority="1431">
      <formula>S527="No_existen"</formula>
    </cfRule>
  </conditionalFormatting>
  <conditionalFormatting sqref="AG527">
    <cfRule type="expression" dxfId="1764" priority="1430">
      <formula>AF527="No asignado"</formula>
    </cfRule>
  </conditionalFormatting>
  <conditionalFormatting sqref="AG527">
    <cfRule type="expression" dxfId="1763" priority="1429">
      <formula>$P$11="No_existen"</formula>
    </cfRule>
  </conditionalFormatting>
  <conditionalFormatting sqref="AG528">
    <cfRule type="expression" dxfId="1762" priority="1428">
      <formula>AF528="No asignado"</formula>
    </cfRule>
  </conditionalFormatting>
  <conditionalFormatting sqref="AG528">
    <cfRule type="expression" dxfId="1761" priority="1427">
      <formula>$P$12="No_existen"</formula>
    </cfRule>
  </conditionalFormatting>
  <conditionalFormatting sqref="AG528">
    <cfRule type="expression" dxfId="1760" priority="1426">
      <formula>$P$11="No_existen"</formula>
    </cfRule>
  </conditionalFormatting>
  <conditionalFormatting sqref="AG528">
    <cfRule type="expression" dxfId="1759" priority="1425">
      <formula>S528="No_existen"</formula>
    </cfRule>
  </conditionalFormatting>
  <conditionalFormatting sqref="AG528">
    <cfRule type="expression" dxfId="1758" priority="1424">
      <formula>AF528="No asignado"</formula>
    </cfRule>
  </conditionalFormatting>
  <conditionalFormatting sqref="AG528">
    <cfRule type="expression" dxfId="1757" priority="1423">
      <formula>$P$11="No_existen"</formula>
    </cfRule>
  </conditionalFormatting>
  <conditionalFormatting sqref="AG529">
    <cfRule type="expression" dxfId="1756" priority="1422">
      <formula>AF529="No asignado"</formula>
    </cfRule>
  </conditionalFormatting>
  <conditionalFormatting sqref="AG529">
    <cfRule type="expression" dxfId="1755" priority="1421">
      <formula>$P$12="No_existen"</formula>
    </cfRule>
  </conditionalFormatting>
  <conditionalFormatting sqref="AG529">
    <cfRule type="expression" dxfId="1754" priority="1420">
      <formula>$P$11="No_existen"</formula>
    </cfRule>
  </conditionalFormatting>
  <conditionalFormatting sqref="AG529">
    <cfRule type="expression" dxfId="1753" priority="1419">
      <formula>S529="No_existen"</formula>
    </cfRule>
  </conditionalFormatting>
  <conditionalFormatting sqref="AG529">
    <cfRule type="expression" dxfId="1752" priority="1418">
      <formula>AF529="No asignado"</formula>
    </cfRule>
  </conditionalFormatting>
  <conditionalFormatting sqref="AG529">
    <cfRule type="expression" dxfId="1751" priority="1417">
      <formula>$P$11="No_existen"</formula>
    </cfRule>
  </conditionalFormatting>
  <conditionalFormatting sqref="AU509:AV509">
    <cfRule type="cellIs" dxfId="1750" priority="1414" operator="equal">
      <formula>"LEVE"</formula>
    </cfRule>
    <cfRule type="cellIs" dxfId="1749" priority="1415" operator="equal">
      <formula>"MODERADO"</formula>
    </cfRule>
    <cfRule type="cellIs" dxfId="1748" priority="1416" operator="equal">
      <formula>"GRAVE"</formula>
    </cfRule>
  </conditionalFormatting>
  <conditionalFormatting sqref="AV512">
    <cfRule type="cellIs" dxfId="1747" priority="1411" operator="equal">
      <formula>"LEVE"</formula>
    </cfRule>
    <cfRule type="cellIs" dxfId="1746" priority="1412" operator="equal">
      <formula>"MODERADO"</formula>
    </cfRule>
    <cfRule type="cellIs" dxfId="1745" priority="1413" operator="equal">
      <formula>"GRAVE"</formula>
    </cfRule>
  </conditionalFormatting>
  <conditionalFormatting sqref="AU512">
    <cfRule type="cellIs" dxfId="1744" priority="1408" operator="equal">
      <formula>"LEVE"</formula>
    </cfRule>
    <cfRule type="cellIs" dxfId="1743" priority="1409" operator="equal">
      <formula>"MODERADO"</formula>
    </cfRule>
    <cfRule type="cellIs" dxfId="1742" priority="1410" operator="equal">
      <formula>"GRAVE"</formula>
    </cfRule>
  </conditionalFormatting>
  <conditionalFormatting sqref="AU524:AV524">
    <cfRule type="cellIs" dxfId="1741" priority="1405" operator="equal">
      <formula>"LEVE"</formula>
    </cfRule>
    <cfRule type="cellIs" dxfId="1740" priority="1406" operator="equal">
      <formula>"MODERADO"</formula>
    </cfRule>
    <cfRule type="cellIs" dxfId="1739" priority="1407" operator="equal">
      <formula>"GRAVE"</formula>
    </cfRule>
  </conditionalFormatting>
  <conditionalFormatting sqref="AU515:AV515">
    <cfRule type="cellIs" dxfId="1738" priority="1402" operator="equal">
      <formula>"LEVE"</formula>
    </cfRule>
    <cfRule type="cellIs" dxfId="1737" priority="1403" operator="equal">
      <formula>"MODERADO"</formula>
    </cfRule>
    <cfRule type="cellIs" dxfId="1736" priority="1404" operator="equal">
      <formula>"GRAVE"</formula>
    </cfRule>
  </conditionalFormatting>
  <conditionalFormatting sqref="AU518:AV518">
    <cfRule type="cellIs" dxfId="1735" priority="1399" operator="equal">
      <formula>"LEVE"</formula>
    </cfRule>
    <cfRule type="cellIs" dxfId="1734" priority="1400" operator="equal">
      <formula>"MODERADO"</formula>
    </cfRule>
    <cfRule type="cellIs" dxfId="1733" priority="1401" operator="equal">
      <formula>"GRAVE"</formula>
    </cfRule>
  </conditionalFormatting>
  <conditionalFormatting sqref="AU521:AV521">
    <cfRule type="cellIs" dxfId="1732" priority="1396" operator="equal">
      <formula>"LEVE"</formula>
    </cfRule>
    <cfRule type="cellIs" dxfId="1731" priority="1397" operator="equal">
      <formula>"MODERADO"</formula>
    </cfRule>
    <cfRule type="cellIs" dxfId="1730" priority="1398" operator="equal">
      <formula>"GRAVE"</formula>
    </cfRule>
  </conditionalFormatting>
  <conditionalFormatting sqref="AU527:AV527">
    <cfRule type="cellIs" dxfId="1729" priority="1393" operator="equal">
      <formula>"LEVE"</formula>
    </cfRule>
    <cfRule type="cellIs" dxfId="1728" priority="1394" operator="equal">
      <formula>"MODERADO"</formula>
    </cfRule>
    <cfRule type="cellIs" dxfId="1727" priority="1395" operator="equal">
      <formula>"GRAVE"</formula>
    </cfRule>
  </conditionalFormatting>
  <conditionalFormatting sqref="AX512 AX514">
    <cfRule type="expression" dxfId="1726" priority="1392">
      <formula>AW512="ASUMIR"</formula>
    </cfRule>
  </conditionalFormatting>
  <conditionalFormatting sqref="AY512:AY514">
    <cfRule type="expression" dxfId="1725" priority="1391">
      <formula>AW512="ASUMIR"</formula>
    </cfRule>
  </conditionalFormatting>
  <conditionalFormatting sqref="AX513">
    <cfRule type="expression" dxfId="1724" priority="1390">
      <formula>AT513="No_existen"</formula>
    </cfRule>
  </conditionalFormatting>
  <conditionalFormatting sqref="AX515">
    <cfRule type="expression" dxfId="1723" priority="1389">
      <formula>AW515="ASUMIR"</formula>
    </cfRule>
  </conditionalFormatting>
  <conditionalFormatting sqref="AY515:AZ515">
    <cfRule type="expression" dxfId="1722" priority="1388">
      <formula>AW515="ASUMIR"</formula>
    </cfRule>
  </conditionalFormatting>
  <conditionalFormatting sqref="BA515">
    <cfRule type="expression" dxfId="1721" priority="1386">
      <formula>AW515&lt;&gt;"COMPARTIR"</formula>
    </cfRule>
    <cfRule type="expression" dxfId="1720" priority="1387">
      <formula>AW515="ASUMIR"</formula>
    </cfRule>
  </conditionalFormatting>
  <conditionalFormatting sqref="AX516">
    <cfRule type="expression" dxfId="1719" priority="1385">
      <formula>AW516="ASUMIR"</formula>
    </cfRule>
  </conditionalFormatting>
  <conditionalFormatting sqref="AY516:AZ516">
    <cfRule type="expression" dxfId="1718" priority="1384">
      <formula>AW516="ASUMIR"</formula>
    </cfRule>
  </conditionalFormatting>
  <conditionalFormatting sqref="BA516">
    <cfRule type="expression" dxfId="1717" priority="1382">
      <formula>AW516&lt;&gt;"COMPARTIR"</formula>
    </cfRule>
    <cfRule type="expression" dxfId="1716" priority="1383">
      <formula>AW516="ASUMIR"</formula>
    </cfRule>
  </conditionalFormatting>
  <conditionalFormatting sqref="AX517">
    <cfRule type="expression" dxfId="1715" priority="1381">
      <formula>AW517="ASUMIR"</formula>
    </cfRule>
  </conditionalFormatting>
  <conditionalFormatting sqref="AY517">
    <cfRule type="expression" dxfId="1714" priority="1380">
      <formula>AW517="ASUMIR"</formula>
    </cfRule>
  </conditionalFormatting>
  <conditionalFormatting sqref="AX518">
    <cfRule type="expression" dxfId="1713" priority="1379">
      <formula>AW518="ASUMIR"</formula>
    </cfRule>
  </conditionalFormatting>
  <conditionalFormatting sqref="AY518">
    <cfRule type="expression" dxfId="1712" priority="1378">
      <formula>AW518="ASUMIR"</formula>
    </cfRule>
  </conditionalFormatting>
  <conditionalFormatting sqref="AX524:AX525">
    <cfRule type="expression" dxfId="1711" priority="1377">
      <formula>AW524="ASUMIR"</formula>
    </cfRule>
  </conditionalFormatting>
  <conditionalFormatting sqref="AY524:AY525">
    <cfRule type="expression" dxfId="1710" priority="1376">
      <formula>AW524="ASUMIR"</formula>
    </cfRule>
  </conditionalFormatting>
  <conditionalFormatting sqref="O536 O539 O542 O533 N530:N544 O530">
    <cfRule type="containsText" dxfId="1709" priority="1365" operator="containsText" text="MEDIA">
      <formula>NOT(ISERROR(SEARCH("MEDIA",N530)))</formula>
    </cfRule>
    <cfRule type="containsText" dxfId="1708" priority="1366" operator="containsText" text="ALTA">
      <formula>NOT(ISERROR(SEARCH("ALTA",N530)))</formula>
    </cfRule>
    <cfRule type="containsText" dxfId="1707" priority="1367" operator="containsText" text="BAJA">
      <formula>NOT(ISERROR(SEARCH("BAJA",N530)))</formula>
    </cfRule>
  </conditionalFormatting>
  <conditionalFormatting sqref="Q533 Q536 Q539 Q542 P530:P544 Q530">
    <cfRule type="containsText" dxfId="1706" priority="1362" operator="containsText" text="MEDIO">
      <formula>NOT(ISERROR(SEARCH("MEDIO",P530)))</formula>
    </cfRule>
    <cfRule type="containsText" dxfId="1705" priority="1363" operator="containsText" text="ALTO">
      <formula>NOT(ISERROR(SEARCH("ALTO",P530)))</formula>
    </cfRule>
    <cfRule type="containsText" dxfId="1704" priority="1364" operator="containsText" text="BAJO">
      <formula>NOT(ISERROR(SEARCH("BAJO",P530)))</formula>
    </cfRule>
  </conditionalFormatting>
  <conditionalFormatting sqref="S530:S544">
    <cfRule type="cellIs" dxfId="1703" priority="1361" operator="between">
      <formula>2</formula>
      <formula>3</formula>
    </cfRule>
  </conditionalFormatting>
  <conditionalFormatting sqref="R530:R544">
    <cfRule type="cellIs" dxfId="1702" priority="1358" operator="lessThanOrEqual">
      <formula>3</formula>
    </cfRule>
    <cfRule type="cellIs" dxfId="1701" priority="1359" stopIfTrue="1" operator="between">
      <formula>4</formula>
      <formula>9</formula>
    </cfRule>
    <cfRule type="cellIs" dxfId="1700" priority="1360" operator="greaterThanOrEqual">
      <formula>10</formula>
    </cfRule>
  </conditionalFormatting>
  <conditionalFormatting sqref="N530:N544">
    <cfRule type="containsText" dxfId="1699" priority="1350" operator="containsText" text="MEDIO BAJA">
      <formula>NOT(ISERROR(SEARCH("MEDIO BAJA",N530)))</formula>
    </cfRule>
    <cfRule type="containsText" dxfId="1698" priority="1351" operator="containsText" text="MEDIO ALTA">
      <formula>NOT(ISERROR(SEARCH("MEDIO ALTA",N530)))</formula>
    </cfRule>
  </conditionalFormatting>
  <conditionalFormatting sqref="P530:P544">
    <cfRule type="containsText" dxfId="1697" priority="1348" operator="containsText" text="MEDIO BAJO">
      <formula>NOT(ISERROR(SEARCH("MEDIO BAJO",P530)))</formula>
    </cfRule>
    <cfRule type="containsText" dxfId="1696" priority="1349" operator="containsText" text="MEDIO ALTO">
      <formula>NOT(ISERROR(SEARCH("MEDIO ALTO",P530)))</formula>
    </cfRule>
  </conditionalFormatting>
  <conditionalFormatting sqref="AL530:AL544">
    <cfRule type="expression" dxfId="1695" priority="1347">
      <formula>S530="No_existen"</formula>
    </cfRule>
  </conditionalFormatting>
  <conditionalFormatting sqref="AP530:AP544">
    <cfRule type="expression" dxfId="1694" priority="1346">
      <formula>S530="No_existen"</formula>
    </cfRule>
  </conditionalFormatting>
  <conditionalFormatting sqref="BA530:BA544">
    <cfRule type="expression" dxfId="1693" priority="1344">
      <formula>AW530&lt;&gt;"COMPARTIR"</formula>
    </cfRule>
    <cfRule type="expression" dxfId="1692" priority="1345">
      <formula>AW530="ASUMIR"</formula>
    </cfRule>
  </conditionalFormatting>
  <conditionalFormatting sqref="AX530:AX544">
    <cfRule type="expression" dxfId="1691" priority="1343">
      <formula>AW530="ASUMIR"</formula>
    </cfRule>
  </conditionalFormatting>
  <conditionalFormatting sqref="AY530:AZ544">
    <cfRule type="expression" dxfId="1690" priority="1342">
      <formula>AW530="ASUMIR"</formula>
    </cfRule>
  </conditionalFormatting>
  <conditionalFormatting sqref="AK530:AK544">
    <cfRule type="expression" dxfId="1689" priority="1369">
      <formula>S530="No_existen"</formula>
    </cfRule>
  </conditionalFormatting>
  <conditionalFormatting sqref="AF530:AF544">
    <cfRule type="expression" dxfId="1688" priority="1372">
      <formula>S530="No_existen"</formula>
    </cfRule>
  </conditionalFormatting>
  <conditionalFormatting sqref="AB531 AB537:AB544 AB533:AB534">
    <cfRule type="expression" dxfId="1687" priority="1318">
      <formula>AA531="Semiautomatico"</formula>
    </cfRule>
    <cfRule type="expression" dxfId="1686" priority="1320">
      <formula>AA531="Manual"</formula>
    </cfRule>
    <cfRule type="expression" dxfId="1685" priority="1338">
      <formula>S531="No_existen"</formula>
    </cfRule>
  </conditionalFormatting>
  <conditionalFormatting sqref="AA531">
    <cfRule type="expression" dxfId="1684" priority="1337">
      <formula>$S$12="No_existen"</formula>
    </cfRule>
  </conditionalFormatting>
  <conditionalFormatting sqref="AB531 AB537:AB544 AB533:AB534">
    <cfRule type="expression" dxfId="1683" priority="1336">
      <formula>S531="No_existen"</formula>
    </cfRule>
  </conditionalFormatting>
  <conditionalFormatting sqref="AA530">
    <cfRule type="expression" dxfId="1682" priority="1334">
      <formula>S530="No_Existen"</formula>
    </cfRule>
  </conditionalFormatting>
  <conditionalFormatting sqref="AA532">
    <cfRule type="expression" dxfId="1681" priority="1333">
      <formula>S532="No_existen"</formula>
    </cfRule>
  </conditionalFormatting>
  <conditionalFormatting sqref="AA533">
    <cfRule type="expression" dxfId="1680" priority="1332">
      <formula>$S$14="No_existen"</formula>
    </cfRule>
  </conditionalFormatting>
  <conditionalFormatting sqref="AA534">
    <cfRule type="expression" dxfId="1679" priority="1331">
      <formula>$S$15="No_existen"</formula>
    </cfRule>
  </conditionalFormatting>
  <conditionalFormatting sqref="AA535">
    <cfRule type="expression" dxfId="1678" priority="1330">
      <formula>$S$16="No_existen"</formula>
    </cfRule>
  </conditionalFormatting>
  <conditionalFormatting sqref="AA536">
    <cfRule type="expression" dxfId="1677" priority="1329">
      <formula>$S$17="No_existen"</formula>
    </cfRule>
  </conditionalFormatting>
  <conditionalFormatting sqref="AA537">
    <cfRule type="expression" dxfId="1676" priority="1328">
      <formula>$S$18="No_existen"</formula>
    </cfRule>
  </conditionalFormatting>
  <conditionalFormatting sqref="AA538">
    <cfRule type="expression" dxfId="1675" priority="1327">
      <formula>$S$19="No_existen"</formula>
    </cfRule>
  </conditionalFormatting>
  <conditionalFormatting sqref="AA539">
    <cfRule type="expression" dxfId="1674" priority="1326">
      <formula>$S$20="No_existen"</formula>
    </cfRule>
  </conditionalFormatting>
  <conditionalFormatting sqref="AA540">
    <cfRule type="expression" dxfId="1673" priority="1325">
      <formula>$S$21="No_existen"</formula>
    </cfRule>
  </conditionalFormatting>
  <conditionalFormatting sqref="AA541">
    <cfRule type="expression" dxfId="1672" priority="1324">
      <formula>$S$22="No_existen"</formula>
    </cfRule>
  </conditionalFormatting>
  <conditionalFormatting sqref="AA542">
    <cfRule type="expression" dxfId="1671" priority="1323">
      <formula>$S$23="No_existen"</formula>
    </cfRule>
  </conditionalFormatting>
  <conditionalFormatting sqref="AA543">
    <cfRule type="expression" dxfId="1670" priority="1322">
      <formula>$S$24="No_existen"</formula>
    </cfRule>
  </conditionalFormatting>
  <conditionalFormatting sqref="AA544">
    <cfRule type="expression" dxfId="1669" priority="1321">
      <formula>$S$25="No_existen"</formula>
    </cfRule>
  </conditionalFormatting>
  <conditionalFormatting sqref="AB542:AB544">
    <cfRule type="expression" dxfId="1668" priority="1319">
      <formula>AA542="Manual"</formula>
    </cfRule>
  </conditionalFormatting>
  <conditionalFormatting sqref="AW530:AY544">
    <cfRule type="expression" dxfId="1667" priority="1317">
      <formula>$S530="No_existen"</formula>
    </cfRule>
  </conditionalFormatting>
  <conditionalFormatting sqref="G544:I544 G530:H543">
    <cfRule type="expression" dxfId="1666" priority="1316">
      <formula>$G530="N/A"</formula>
    </cfRule>
  </conditionalFormatting>
  <conditionalFormatting sqref="W530:W542">
    <cfRule type="expression" dxfId="1665" priority="1315">
      <formula>S530="No_existen"</formula>
    </cfRule>
  </conditionalFormatting>
  <conditionalFormatting sqref="W543:W544">
    <cfRule type="expression" dxfId="1664" priority="1314">
      <formula>S544="No_existen"</formula>
    </cfRule>
  </conditionalFormatting>
  <conditionalFormatting sqref="AB535:AB536">
    <cfRule type="expression" dxfId="1663" priority="1311">
      <formula>AA535="Semiautomatico"</formula>
    </cfRule>
    <cfRule type="expression" dxfId="1662" priority="1312">
      <formula>AA535="Manual"</formula>
    </cfRule>
    <cfRule type="expression" dxfId="1661" priority="1313">
      <formula>S535="No_existen"</formula>
    </cfRule>
  </conditionalFormatting>
  <conditionalFormatting sqref="AB532">
    <cfRule type="expression" dxfId="1660" priority="1308">
      <formula>AA532="Semiautomatico"</formula>
    </cfRule>
    <cfRule type="expression" dxfId="1659" priority="1309">
      <formula>AA532="Manual"</formula>
    </cfRule>
    <cfRule type="expression" dxfId="1658" priority="1310">
      <formula>S532="No_existen"</formula>
    </cfRule>
  </conditionalFormatting>
  <conditionalFormatting sqref="AB530">
    <cfRule type="expression" dxfId="1657" priority="1305">
      <formula>AA530="Semiautomatico"</formula>
    </cfRule>
    <cfRule type="expression" dxfId="1656" priority="1306">
      <formula>AA530="Manual"</formula>
    </cfRule>
    <cfRule type="expression" dxfId="1655" priority="1307">
      <formula>S530="No_existen"</formula>
    </cfRule>
  </conditionalFormatting>
  <conditionalFormatting sqref="AG530">
    <cfRule type="expression" dxfId="1654" priority="1304">
      <formula>$P$11="No_existen"</formula>
    </cfRule>
  </conditionalFormatting>
  <conditionalFormatting sqref="AG530:AG544">
    <cfRule type="expression" dxfId="1653" priority="1300">
      <formula>AF530="No asignado"</formula>
    </cfRule>
  </conditionalFormatting>
  <conditionalFormatting sqref="AG531">
    <cfRule type="expression" dxfId="1652" priority="1303">
      <formula>$P$12="No_existen"</formula>
    </cfRule>
  </conditionalFormatting>
  <conditionalFormatting sqref="AG532">
    <cfRule type="expression" dxfId="1651" priority="1302">
      <formula>$P$13="No_existen"</formula>
    </cfRule>
  </conditionalFormatting>
  <conditionalFormatting sqref="AG533:AG544">
    <cfRule type="expression" dxfId="1650" priority="1301">
      <formula>S533="No_existen"</formula>
    </cfRule>
  </conditionalFormatting>
  <conditionalFormatting sqref="O551 O548 N545:N553 O545">
    <cfRule type="containsText" dxfId="1649" priority="1286" operator="containsText" text="MEDIA">
      <formula>NOT(ISERROR(SEARCH("MEDIA",N545)))</formula>
    </cfRule>
    <cfRule type="containsText" dxfId="1648" priority="1287" operator="containsText" text="ALTA">
      <formula>NOT(ISERROR(SEARCH("ALTA",N545)))</formula>
    </cfRule>
    <cfRule type="containsText" dxfId="1647" priority="1288" operator="containsText" text="BAJA">
      <formula>NOT(ISERROR(SEARCH("BAJA",N545)))</formula>
    </cfRule>
  </conditionalFormatting>
  <conditionalFormatting sqref="Q548 Q551 P545:P553 Q545">
    <cfRule type="containsText" dxfId="1646" priority="1283" operator="containsText" text="MEDIO">
      <formula>NOT(ISERROR(SEARCH("MEDIO",P545)))</formula>
    </cfRule>
    <cfRule type="containsText" dxfId="1645" priority="1284" operator="containsText" text="ALTO">
      <formula>NOT(ISERROR(SEARCH("ALTO",P545)))</formula>
    </cfRule>
    <cfRule type="containsText" dxfId="1644" priority="1285" operator="containsText" text="BAJO">
      <formula>NOT(ISERROR(SEARCH("BAJO",P545)))</formula>
    </cfRule>
  </conditionalFormatting>
  <conditionalFormatting sqref="S545:S553">
    <cfRule type="cellIs" dxfId="1643" priority="1282" operator="between">
      <formula>2</formula>
      <formula>3</formula>
    </cfRule>
  </conditionalFormatting>
  <conditionalFormatting sqref="R545:R553">
    <cfRule type="cellIs" dxfId="1642" priority="1279" operator="lessThanOrEqual">
      <formula>3</formula>
    </cfRule>
    <cfRule type="cellIs" dxfId="1641" priority="1280" stopIfTrue="1" operator="between">
      <formula>4</formula>
      <formula>9</formula>
    </cfRule>
    <cfRule type="cellIs" dxfId="1640" priority="1281" operator="greaterThanOrEqual">
      <formula>10</formula>
    </cfRule>
  </conditionalFormatting>
  <conditionalFormatting sqref="N545:N553">
    <cfRule type="containsText" dxfId="1639" priority="1271" operator="containsText" text="MEDIO BAJA">
      <formula>NOT(ISERROR(SEARCH("MEDIO BAJA",N545)))</formula>
    </cfRule>
    <cfRule type="containsText" dxfId="1638" priority="1272" operator="containsText" text="MEDIO ALTA">
      <formula>NOT(ISERROR(SEARCH("MEDIO ALTA",N545)))</formula>
    </cfRule>
  </conditionalFormatting>
  <conditionalFormatting sqref="P545:P553">
    <cfRule type="containsText" dxfId="1637" priority="1269" operator="containsText" text="MEDIO BAJO">
      <formula>NOT(ISERROR(SEARCH("MEDIO BAJO",P545)))</formula>
    </cfRule>
    <cfRule type="containsText" dxfId="1636" priority="1270" operator="containsText" text="MEDIO ALTO">
      <formula>NOT(ISERROR(SEARCH("MEDIO ALTO",P545)))</formula>
    </cfRule>
  </conditionalFormatting>
  <conditionalFormatting sqref="AL545:AL553">
    <cfRule type="expression" dxfId="1635" priority="1268">
      <formula>S545="No_existen"</formula>
    </cfRule>
  </conditionalFormatting>
  <conditionalFormatting sqref="AP545:AP553">
    <cfRule type="expression" dxfId="1634" priority="1267">
      <formula>S545="No_existen"</formula>
    </cfRule>
  </conditionalFormatting>
  <conditionalFormatting sqref="BA545:BA553">
    <cfRule type="expression" dxfId="1633" priority="1265">
      <formula>AW545&lt;&gt;"COMPARTIR"</formula>
    </cfRule>
    <cfRule type="expression" dxfId="1632" priority="1266">
      <formula>AW545="ASUMIR"</formula>
    </cfRule>
  </conditionalFormatting>
  <conditionalFormatting sqref="AX548:AX553">
    <cfRule type="expression" dxfId="1631" priority="1264">
      <formula>AW548="ASUMIR"</formula>
    </cfRule>
  </conditionalFormatting>
  <conditionalFormatting sqref="AY548:AZ553 AZ545:AZ547">
    <cfRule type="expression" dxfId="1630" priority="1263">
      <formula>AW545="ASUMIR"</formula>
    </cfRule>
  </conditionalFormatting>
  <conditionalFormatting sqref="AK545:AK553">
    <cfRule type="expression" dxfId="1629" priority="1290">
      <formula>S545="No_existen"</formula>
    </cfRule>
  </conditionalFormatting>
  <conditionalFormatting sqref="AF545:AF553">
    <cfRule type="expression" dxfId="1628" priority="1293">
      <formula>S545="No_existen"</formula>
    </cfRule>
  </conditionalFormatting>
  <conditionalFormatting sqref="AB545:AB553">
    <cfRule type="expression" dxfId="1627" priority="1238">
      <formula>AA545="Semiautomatico"</formula>
    </cfRule>
    <cfRule type="expression" dxfId="1626" priority="1241">
      <formula>AA545="Manual"</formula>
    </cfRule>
    <cfRule type="expression" dxfId="1625" priority="1259">
      <formula>S545="No_existen"</formula>
    </cfRule>
  </conditionalFormatting>
  <conditionalFormatting sqref="AA546">
    <cfRule type="expression" dxfId="1624" priority="1258">
      <formula>$S$12="No_existen"</formula>
    </cfRule>
  </conditionalFormatting>
  <conditionalFormatting sqref="AB546:AB553">
    <cfRule type="expression" dxfId="1623" priority="1257">
      <formula>S546="No_existen"</formula>
    </cfRule>
  </conditionalFormatting>
  <conditionalFormatting sqref="AA545">
    <cfRule type="expression" dxfId="1622" priority="1255">
      <formula>S545="No_Existen"</formula>
    </cfRule>
  </conditionalFormatting>
  <conditionalFormatting sqref="AA547">
    <cfRule type="expression" dxfId="1621" priority="1254">
      <formula>S547="No_existen"</formula>
    </cfRule>
  </conditionalFormatting>
  <conditionalFormatting sqref="W548">
    <cfRule type="expression" dxfId="1620" priority="1253">
      <formula>S548="No_existen"</formula>
    </cfRule>
  </conditionalFormatting>
  <conditionalFormatting sqref="AG548">
    <cfRule type="expression" dxfId="1619" priority="1251">
      <formula>S548="No_existen"</formula>
    </cfRule>
  </conditionalFormatting>
  <conditionalFormatting sqref="W549">
    <cfRule type="expression" dxfId="1618" priority="1250">
      <formula>S549="No_existen"</formula>
    </cfRule>
  </conditionalFormatting>
  <conditionalFormatting sqref="AG549">
    <cfRule type="expression" dxfId="1617" priority="1248">
      <formula>S549="No_existen"</formula>
    </cfRule>
  </conditionalFormatting>
  <conditionalFormatting sqref="W550">
    <cfRule type="expression" dxfId="1616" priority="1247">
      <formula>S550="No_existen"</formula>
    </cfRule>
  </conditionalFormatting>
  <conditionalFormatting sqref="AG550">
    <cfRule type="expression" dxfId="1615" priority="1245">
      <formula>S550="No_existen"</formula>
    </cfRule>
  </conditionalFormatting>
  <conditionalFormatting sqref="AA551">
    <cfRule type="expression" dxfId="1614" priority="1244">
      <formula>$S$17="No_existen"</formula>
    </cfRule>
  </conditionalFormatting>
  <conditionalFormatting sqref="AA552">
    <cfRule type="expression" dxfId="1613" priority="1243">
      <formula>$S$18="No_existen"</formula>
    </cfRule>
  </conditionalFormatting>
  <conditionalFormatting sqref="AA553">
    <cfRule type="expression" dxfId="1612" priority="1242">
      <formula>$S$19="No_existen"</formula>
    </cfRule>
  </conditionalFormatting>
  <conditionalFormatting sqref="AG548:AG550">
    <cfRule type="expression" dxfId="1611" priority="1239">
      <formula>AF548="No asignado"</formula>
    </cfRule>
  </conditionalFormatting>
  <conditionalFormatting sqref="AG548:AG550">
    <cfRule type="expression" dxfId="1610" priority="1240">
      <formula>AF548="No asignado"</formula>
    </cfRule>
  </conditionalFormatting>
  <conditionalFormatting sqref="AW548:AY553 AW545:AW547">
    <cfRule type="expression" dxfId="1609" priority="1237">
      <formula>$S545="No_existen"</formula>
    </cfRule>
  </conditionalFormatting>
  <conditionalFormatting sqref="G545:H553">
    <cfRule type="expression" dxfId="1608" priority="1236">
      <formula>$G545="N/A"</formula>
    </cfRule>
  </conditionalFormatting>
  <conditionalFormatting sqref="W545">
    <cfRule type="expression" dxfId="1607" priority="1235">
      <formula>S545="No_existen"</formula>
    </cfRule>
  </conditionalFormatting>
  <conditionalFormatting sqref="W547">
    <cfRule type="expression" dxfId="1606" priority="1234">
      <formula>S547="No_existen"</formula>
    </cfRule>
  </conditionalFormatting>
  <conditionalFormatting sqref="W546">
    <cfRule type="expression" dxfId="1605" priority="1233">
      <formula>S546="No_existen"</formula>
    </cfRule>
  </conditionalFormatting>
  <conditionalFormatting sqref="W551">
    <cfRule type="expression" dxfId="1604" priority="1232">
      <formula>S551="No_existen"</formula>
    </cfRule>
  </conditionalFormatting>
  <conditionalFormatting sqref="W552">
    <cfRule type="expression" dxfId="1603" priority="1231">
      <formula>S552="No_existen"</formula>
    </cfRule>
  </conditionalFormatting>
  <conditionalFormatting sqref="W553">
    <cfRule type="expression" dxfId="1602" priority="1230">
      <formula>S553="No_existen"</formula>
    </cfRule>
  </conditionalFormatting>
  <conditionalFormatting sqref="AG545">
    <cfRule type="expression" dxfId="1601" priority="1229">
      <formula>$P$11="No_existen"</formula>
    </cfRule>
  </conditionalFormatting>
  <conditionalFormatting sqref="AG545:AG547">
    <cfRule type="expression" dxfId="1600" priority="1228">
      <formula>AF545="No asignado"</formula>
    </cfRule>
  </conditionalFormatting>
  <conditionalFormatting sqref="AG546">
    <cfRule type="expression" dxfId="1599" priority="1227">
      <formula>$P$12="No_existen"</formula>
    </cfRule>
  </conditionalFormatting>
  <conditionalFormatting sqref="AG547">
    <cfRule type="expression" dxfId="1598" priority="1226">
      <formula>$P$13="No_existen"</formula>
    </cfRule>
  </conditionalFormatting>
  <conditionalFormatting sqref="AG551">
    <cfRule type="expression" dxfId="1597" priority="1225">
      <formula>S551="No_existen"</formula>
    </cfRule>
  </conditionalFormatting>
  <conditionalFormatting sqref="AG552">
    <cfRule type="expression" dxfId="1596" priority="1224">
      <formula>S552="No_existen"</formula>
    </cfRule>
  </conditionalFormatting>
  <conditionalFormatting sqref="AG553">
    <cfRule type="expression" dxfId="1595" priority="1223">
      <formula>S553="No_existen"</formula>
    </cfRule>
  </conditionalFormatting>
  <conditionalFormatting sqref="AG551:AG553">
    <cfRule type="expression" dxfId="1594" priority="1221">
      <formula>AF551="No asignado"</formula>
    </cfRule>
  </conditionalFormatting>
  <conditionalFormatting sqref="AG551:AG553">
    <cfRule type="expression" dxfId="1593" priority="1222">
      <formula>AF551="No asignado"</formula>
    </cfRule>
  </conditionalFormatting>
  <conditionalFormatting sqref="AU548:AV548">
    <cfRule type="cellIs" dxfId="1592" priority="1218" operator="equal">
      <formula>"LEVE"</formula>
    </cfRule>
    <cfRule type="cellIs" dxfId="1591" priority="1219" operator="equal">
      <formula>"MODERADO"</formula>
    </cfRule>
    <cfRule type="cellIs" dxfId="1590" priority="1220" operator="equal">
      <formula>"GRAVE"</formula>
    </cfRule>
  </conditionalFormatting>
  <conditionalFormatting sqref="AU551:AV551">
    <cfRule type="cellIs" dxfId="1589" priority="1215" operator="equal">
      <formula>"LEVE"</formula>
    </cfRule>
    <cfRule type="cellIs" dxfId="1588" priority="1216" operator="equal">
      <formula>"MODERADO"</formula>
    </cfRule>
    <cfRule type="cellIs" dxfId="1587" priority="1217" operator="equal">
      <formula>"GRAVE"</formula>
    </cfRule>
  </conditionalFormatting>
  <conditionalFormatting sqref="AU545:AV545">
    <cfRule type="cellIs" dxfId="1586" priority="1212" operator="equal">
      <formula>"LEVE"</formula>
    </cfRule>
    <cfRule type="cellIs" dxfId="1585" priority="1213" operator="equal">
      <formula>"MODERADO"</formula>
    </cfRule>
    <cfRule type="cellIs" dxfId="1584" priority="1214" operator="equal">
      <formula>"GRAVE"</formula>
    </cfRule>
  </conditionalFormatting>
  <conditionalFormatting sqref="AY545">
    <cfRule type="expression" dxfId="1583" priority="1211">
      <formula>AW545="ASUMIR"</formula>
    </cfRule>
  </conditionalFormatting>
  <conditionalFormatting sqref="AX545:AX547">
    <cfRule type="expression" dxfId="1582" priority="1210">
      <formula>AW545="ASUMIR"</formula>
    </cfRule>
  </conditionalFormatting>
  <conditionalFormatting sqref="AA548">
    <cfRule type="expression" dxfId="1581" priority="1209">
      <formula>W548="No_existen"</formula>
    </cfRule>
  </conditionalFormatting>
  <conditionalFormatting sqref="AA549">
    <cfRule type="expression" dxfId="1580" priority="1208">
      <formula>W549="No_existen"</formula>
    </cfRule>
  </conditionalFormatting>
  <conditionalFormatting sqref="AA550">
    <cfRule type="expression" dxfId="1579" priority="1207">
      <formula>W550="No_existen"</formula>
    </cfRule>
  </conditionalFormatting>
  <conditionalFormatting sqref="O560 O563 O566 O557 O569 O572 N554:N574 O554">
    <cfRule type="containsText" dxfId="1578" priority="1196" operator="containsText" text="MEDIA">
      <formula>NOT(ISERROR(SEARCH("MEDIA",N554)))</formula>
    </cfRule>
    <cfRule type="containsText" dxfId="1577" priority="1197" operator="containsText" text="ALTA">
      <formula>NOT(ISERROR(SEARCH("ALTA",N554)))</formula>
    </cfRule>
    <cfRule type="containsText" dxfId="1576" priority="1198" operator="containsText" text="BAJA">
      <formula>NOT(ISERROR(SEARCH("BAJA",N554)))</formula>
    </cfRule>
  </conditionalFormatting>
  <conditionalFormatting sqref="Q557 Q560 Q563 Q566 Q569 Q572 P554:P574 Q554">
    <cfRule type="containsText" dxfId="1575" priority="1193" operator="containsText" text="MEDIO">
      <formula>NOT(ISERROR(SEARCH("MEDIO",P554)))</formula>
    </cfRule>
    <cfRule type="containsText" dxfId="1574" priority="1194" operator="containsText" text="ALTO">
      <formula>NOT(ISERROR(SEARCH("ALTO",P554)))</formula>
    </cfRule>
    <cfRule type="containsText" dxfId="1573" priority="1195" operator="containsText" text="BAJO">
      <formula>NOT(ISERROR(SEARCH("BAJO",P554)))</formula>
    </cfRule>
  </conditionalFormatting>
  <conditionalFormatting sqref="S554:S574">
    <cfRule type="cellIs" dxfId="1572" priority="1192" operator="between">
      <formula>2</formula>
      <formula>3</formula>
    </cfRule>
  </conditionalFormatting>
  <conditionalFormatting sqref="R554:R574">
    <cfRule type="cellIs" dxfId="1571" priority="1189" operator="lessThanOrEqual">
      <formula>3</formula>
    </cfRule>
    <cfRule type="cellIs" dxfId="1570" priority="1190" stopIfTrue="1" operator="between">
      <formula>4</formula>
      <formula>9</formula>
    </cfRule>
    <cfRule type="cellIs" dxfId="1569" priority="1191" operator="greaterThanOrEqual">
      <formula>10</formula>
    </cfRule>
  </conditionalFormatting>
  <conditionalFormatting sqref="N554:N574">
    <cfRule type="containsText" dxfId="1568" priority="1181" operator="containsText" text="MEDIO BAJA">
      <formula>NOT(ISERROR(SEARCH("MEDIO BAJA",N554)))</formula>
    </cfRule>
    <cfRule type="containsText" dxfId="1567" priority="1182" operator="containsText" text="MEDIO ALTA">
      <formula>NOT(ISERROR(SEARCH("MEDIO ALTA",N554)))</formula>
    </cfRule>
  </conditionalFormatting>
  <conditionalFormatting sqref="P554:P574">
    <cfRule type="containsText" dxfId="1566" priority="1179" operator="containsText" text="MEDIO BAJO">
      <formula>NOT(ISERROR(SEARCH("MEDIO BAJO",P554)))</formula>
    </cfRule>
    <cfRule type="containsText" dxfId="1565" priority="1180" operator="containsText" text="MEDIO ALTO">
      <formula>NOT(ISERROR(SEARCH("MEDIO ALTO",P554)))</formula>
    </cfRule>
  </conditionalFormatting>
  <conditionalFormatting sqref="AL554:AL574">
    <cfRule type="expression" dxfId="1564" priority="1178">
      <formula>S554="No_existen"</formula>
    </cfRule>
  </conditionalFormatting>
  <conditionalFormatting sqref="AP554:AP574">
    <cfRule type="expression" dxfId="1563" priority="1177">
      <formula>S554="No_existen"</formula>
    </cfRule>
  </conditionalFormatting>
  <conditionalFormatting sqref="BA555:BA565 BA568:BA574">
    <cfRule type="expression" dxfId="1562" priority="1175">
      <formula>AW555&lt;&gt;"COMPARTIR"</formula>
    </cfRule>
    <cfRule type="expression" dxfId="1561" priority="1176">
      <formula>AW555="ASUMIR"</formula>
    </cfRule>
  </conditionalFormatting>
  <conditionalFormatting sqref="AX559:AX565 AX568:AX571 AX574">
    <cfRule type="expression" dxfId="1560" priority="1174">
      <formula>AW559="ASUMIR"</formula>
    </cfRule>
  </conditionalFormatting>
  <conditionalFormatting sqref="AY559:AZ565 AZ554:AZ558 AY568:AZ571 AY574:AZ574 AZ572:AZ573">
    <cfRule type="expression" dxfId="1559" priority="1173">
      <formula>AW554="ASUMIR"</formula>
    </cfRule>
  </conditionalFormatting>
  <conditionalFormatting sqref="AK554:AK574">
    <cfRule type="expression" dxfId="1558" priority="1200">
      <formula>S554="No_existen"</formula>
    </cfRule>
  </conditionalFormatting>
  <conditionalFormatting sqref="AF554:AF574">
    <cfRule type="expression" dxfId="1557" priority="1203">
      <formula>S554="No_existen"</formula>
    </cfRule>
  </conditionalFormatting>
  <conditionalFormatting sqref="AB554:AB574">
    <cfRule type="expression" dxfId="1556" priority="1138">
      <formula>AA554="Semiautomatico"</formula>
    </cfRule>
    <cfRule type="expression" dxfId="1555" priority="1142">
      <formula>AA554="Manual"</formula>
    </cfRule>
    <cfRule type="expression" dxfId="1554" priority="1169">
      <formula>S554="No_existen"</formula>
    </cfRule>
  </conditionalFormatting>
  <conditionalFormatting sqref="AA555">
    <cfRule type="expression" dxfId="1553" priority="1168">
      <formula>$S$12="No_existen"</formula>
    </cfRule>
  </conditionalFormatting>
  <conditionalFormatting sqref="AB555:AB574">
    <cfRule type="expression" dxfId="1552" priority="1167">
      <formula>S555="No_existen"</formula>
    </cfRule>
  </conditionalFormatting>
  <conditionalFormatting sqref="AA554">
    <cfRule type="expression" dxfId="1551" priority="1165">
      <formula>S554="No_Existen"</formula>
    </cfRule>
  </conditionalFormatting>
  <conditionalFormatting sqref="AA556">
    <cfRule type="expression" dxfId="1550" priority="1164">
      <formula>S556="No_existen"</formula>
    </cfRule>
  </conditionalFormatting>
  <conditionalFormatting sqref="AA557">
    <cfRule type="expression" dxfId="1549" priority="1163">
      <formula>$S$14="No_existen"</formula>
    </cfRule>
  </conditionalFormatting>
  <conditionalFormatting sqref="AA558">
    <cfRule type="expression" dxfId="1548" priority="1162">
      <formula>$S$15="No_existen"</formula>
    </cfRule>
  </conditionalFormatting>
  <conditionalFormatting sqref="W559">
    <cfRule type="expression" dxfId="1547" priority="1161">
      <formula>S559="No_existen"</formula>
    </cfRule>
  </conditionalFormatting>
  <conditionalFormatting sqref="AA559">
    <cfRule type="expression" dxfId="1546" priority="1160">
      <formula>$S$16="No_existen"</formula>
    </cfRule>
  </conditionalFormatting>
  <conditionalFormatting sqref="AG559">
    <cfRule type="expression" dxfId="1545" priority="1159">
      <formula>S559="No_existen"</formula>
    </cfRule>
  </conditionalFormatting>
  <conditionalFormatting sqref="AA560">
    <cfRule type="expression" dxfId="1544" priority="1158">
      <formula>$S$17="No_existen"</formula>
    </cfRule>
  </conditionalFormatting>
  <conditionalFormatting sqref="AA561">
    <cfRule type="expression" dxfId="1543" priority="1157">
      <formula>$S$18="No_existen"</formula>
    </cfRule>
  </conditionalFormatting>
  <conditionalFormatting sqref="AA562">
    <cfRule type="expression" dxfId="1542" priority="1156">
      <formula>$S$19="No_existen"</formula>
    </cfRule>
  </conditionalFormatting>
  <conditionalFormatting sqref="AA563">
    <cfRule type="expression" dxfId="1541" priority="1155">
      <formula>$S$20="No_existen"</formula>
    </cfRule>
  </conditionalFormatting>
  <conditionalFormatting sqref="AA564">
    <cfRule type="expression" dxfId="1540" priority="1154">
      <formula>$S$21="No_existen"</formula>
    </cfRule>
  </conditionalFormatting>
  <conditionalFormatting sqref="AA565">
    <cfRule type="expression" dxfId="1539" priority="1153">
      <formula>$S$22="No_existen"</formula>
    </cfRule>
  </conditionalFormatting>
  <conditionalFormatting sqref="AA566">
    <cfRule type="expression" dxfId="1538" priority="1152">
      <formula>$S$23="No_existen"</formula>
    </cfRule>
  </conditionalFormatting>
  <conditionalFormatting sqref="AA567">
    <cfRule type="expression" dxfId="1537" priority="1151">
      <formula>$S$24="No_existen"</formula>
    </cfRule>
  </conditionalFormatting>
  <conditionalFormatting sqref="AA568">
    <cfRule type="expression" dxfId="1536" priority="1150">
      <formula>$S$25="No_existen"</formula>
    </cfRule>
  </conditionalFormatting>
  <conditionalFormatting sqref="AA569">
    <cfRule type="expression" dxfId="1535" priority="1149">
      <formula>$S$26="No_existen"</formula>
    </cfRule>
  </conditionalFormatting>
  <conditionalFormatting sqref="AA570">
    <cfRule type="expression" dxfId="1534" priority="1148">
      <formula>$S$27="No_existen"</formula>
    </cfRule>
  </conditionalFormatting>
  <conditionalFormatting sqref="AA571">
    <cfRule type="expression" dxfId="1533" priority="1147">
      <formula>$S$28="No_existen"</formula>
    </cfRule>
  </conditionalFormatting>
  <conditionalFormatting sqref="AA572">
    <cfRule type="expression" dxfId="1532" priority="1146">
      <formula>$S$29="No_existen"</formula>
    </cfRule>
  </conditionalFormatting>
  <conditionalFormatting sqref="AG574">
    <cfRule type="expression" dxfId="1531" priority="1145">
      <formula>S574="No_existen"</formula>
    </cfRule>
  </conditionalFormatting>
  <conditionalFormatting sqref="AA573">
    <cfRule type="expression" dxfId="1530" priority="1144">
      <formula>$S$30="No_existen"</formula>
    </cfRule>
  </conditionalFormatting>
  <conditionalFormatting sqref="AA574">
    <cfRule type="expression" dxfId="1529" priority="1143">
      <formula>$S$31="No_existen"</formula>
    </cfRule>
  </conditionalFormatting>
  <conditionalFormatting sqref="AG559">
    <cfRule type="expression" dxfId="1528" priority="1140">
      <formula>AF559="No asignado"</formula>
    </cfRule>
  </conditionalFormatting>
  <conditionalFormatting sqref="AB566:AB568">
    <cfRule type="expression" dxfId="1527" priority="1139">
      <formula>AA566="Manual"</formula>
    </cfRule>
  </conditionalFormatting>
  <conditionalFormatting sqref="AG559 AG574">
    <cfRule type="expression" dxfId="1526" priority="1141">
      <formula>AF559="No asignado"</formula>
    </cfRule>
  </conditionalFormatting>
  <conditionalFormatting sqref="AW559:AY565 AW554:AW558 AW568:AY571 AW566:AW567 AW574:AY574 AW572:AW573">
    <cfRule type="expression" dxfId="1525" priority="1137">
      <formula>$S554="No_existen"</formula>
    </cfRule>
  </conditionalFormatting>
  <conditionalFormatting sqref="G559:I559 G554:G558 G560:H574">
    <cfRule type="expression" dxfId="1524" priority="1136">
      <formula>$G554="N/A"</formula>
    </cfRule>
  </conditionalFormatting>
  <conditionalFormatting sqref="W557">
    <cfRule type="expression" dxfId="1523" priority="1135">
      <formula>S557="No_existen"</formula>
    </cfRule>
  </conditionalFormatting>
  <conditionalFormatting sqref="W558">
    <cfRule type="expression" dxfId="1522" priority="1134">
      <formula>S558="No_existen"</formula>
    </cfRule>
  </conditionalFormatting>
  <conditionalFormatting sqref="W554">
    <cfRule type="expression" dxfId="1521" priority="1133">
      <formula>S554="No_existen"</formula>
    </cfRule>
  </conditionalFormatting>
  <conditionalFormatting sqref="W555">
    <cfRule type="expression" dxfId="1520" priority="1132">
      <formula>S555="No_existen"</formula>
    </cfRule>
  </conditionalFormatting>
  <conditionalFormatting sqref="W556">
    <cfRule type="expression" dxfId="1519" priority="1131">
      <formula>S556="No_existen"</formula>
    </cfRule>
  </conditionalFormatting>
  <conditionalFormatting sqref="AG554">
    <cfRule type="expression" dxfId="1518" priority="1130">
      <formula>S554="No_existen"</formula>
    </cfRule>
  </conditionalFormatting>
  <conditionalFormatting sqref="AG555">
    <cfRule type="expression" dxfId="1517" priority="1129">
      <formula>S555="No_existen"</formula>
    </cfRule>
  </conditionalFormatting>
  <conditionalFormatting sqref="AG556">
    <cfRule type="expression" dxfId="1516" priority="1128">
      <formula>S556="No_existen"</formula>
    </cfRule>
  </conditionalFormatting>
  <conditionalFormatting sqref="AG554:AG556">
    <cfRule type="expression" dxfId="1515" priority="1127">
      <formula>AF554="No asignado"</formula>
    </cfRule>
  </conditionalFormatting>
  <conditionalFormatting sqref="AG557">
    <cfRule type="expression" dxfId="1514" priority="1126">
      <formula>S557="No_existen"</formula>
    </cfRule>
  </conditionalFormatting>
  <conditionalFormatting sqref="AG557">
    <cfRule type="expression" dxfId="1513" priority="1125">
      <formula>AF557="No asignado"</formula>
    </cfRule>
  </conditionalFormatting>
  <conditionalFormatting sqref="AG558">
    <cfRule type="expression" dxfId="1512" priority="1124">
      <formula>S558="No_existen"</formula>
    </cfRule>
  </conditionalFormatting>
  <conditionalFormatting sqref="AG558">
    <cfRule type="expression" dxfId="1511" priority="1123">
      <formula>AF558="No asignado"</formula>
    </cfRule>
  </conditionalFormatting>
  <conditionalFormatting sqref="AU557:AV557">
    <cfRule type="cellIs" dxfId="1510" priority="1120" operator="equal">
      <formula>"LEVE"</formula>
    </cfRule>
    <cfRule type="cellIs" dxfId="1509" priority="1121" operator="equal">
      <formula>"MODERADO"</formula>
    </cfRule>
    <cfRule type="cellIs" dxfId="1508" priority="1122" operator="equal">
      <formula>"GRAVE"</formula>
    </cfRule>
  </conditionalFormatting>
  <conditionalFormatting sqref="AU554:AV554">
    <cfRule type="cellIs" dxfId="1507" priority="1117" operator="equal">
      <formula>"LEVE"</formula>
    </cfRule>
    <cfRule type="cellIs" dxfId="1506" priority="1118" operator="equal">
      <formula>"MODERADO"</formula>
    </cfRule>
    <cfRule type="cellIs" dxfId="1505" priority="1119" operator="equal">
      <formula>"GRAVE"</formula>
    </cfRule>
  </conditionalFormatting>
  <conditionalFormatting sqref="W560">
    <cfRule type="expression" dxfId="1504" priority="1114">
      <formula>S560="No_existen"</formula>
    </cfRule>
  </conditionalFormatting>
  <conditionalFormatting sqref="W561">
    <cfRule type="expression" dxfId="1503" priority="1113">
      <formula>S561="No_existen"</formula>
    </cfRule>
  </conditionalFormatting>
  <conditionalFormatting sqref="W562">
    <cfRule type="expression" dxfId="1502" priority="1112">
      <formula>S562="No_existen"</formula>
    </cfRule>
  </conditionalFormatting>
  <conditionalFormatting sqref="W563">
    <cfRule type="expression" dxfId="1501" priority="1111">
      <formula>S563="No_existen"</formula>
    </cfRule>
  </conditionalFormatting>
  <conditionalFormatting sqref="W564">
    <cfRule type="expression" dxfId="1500" priority="1110">
      <formula>S564="No_existen"</formula>
    </cfRule>
  </conditionalFormatting>
  <conditionalFormatting sqref="W567">
    <cfRule type="expression" dxfId="1499" priority="1107">
      <formula>S567="No_existen"</formula>
    </cfRule>
  </conditionalFormatting>
  <conditionalFormatting sqref="W568">
    <cfRule type="expression" dxfId="1498" priority="1106">
      <formula>S568="No_existen"</formula>
    </cfRule>
  </conditionalFormatting>
  <conditionalFormatting sqref="W569">
    <cfRule type="expression" dxfId="1497" priority="1105">
      <formula>S569="No_existen"</formula>
    </cfRule>
  </conditionalFormatting>
  <conditionalFormatting sqref="W570">
    <cfRule type="expression" dxfId="1496" priority="1104">
      <formula>S570="No_existen"</formula>
    </cfRule>
  </conditionalFormatting>
  <conditionalFormatting sqref="W571">
    <cfRule type="expression" dxfId="1495" priority="1103">
      <formula>S571="No_existen"</formula>
    </cfRule>
  </conditionalFormatting>
  <conditionalFormatting sqref="W572">
    <cfRule type="expression" dxfId="1494" priority="1102">
      <formula>S572="No_existen"</formula>
    </cfRule>
  </conditionalFormatting>
  <conditionalFormatting sqref="AG560">
    <cfRule type="expression" dxfId="1493" priority="1099">
      <formula>$P$11="No_existen"</formula>
    </cfRule>
  </conditionalFormatting>
  <conditionalFormatting sqref="AG563">
    <cfRule type="expression" dxfId="1492" priority="1098">
      <formula>S563="No_existen"</formula>
    </cfRule>
  </conditionalFormatting>
  <conditionalFormatting sqref="AG564">
    <cfRule type="expression" dxfId="1491" priority="1097">
      <formula>S564="No_existen"</formula>
    </cfRule>
  </conditionalFormatting>
  <conditionalFormatting sqref="AG565">
    <cfRule type="expression" dxfId="1490" priority="1096">
      <formula>S565="No_existen"</formula>
    </cfRule>
  </conditionalFormatting>
  <conditionalFormatting sqref="AG566">
    <cfRule type="expression" dxfId="1489" priority="1095">
      <formula>S566="No_existen"</formula>
    </cfRule>
  </conditionalFormatting>
  <conditionalFormatting sqref="AG567">
    <cfRule type="expression" dxfId="1488" priority="1094">
      <formula>S567="No_existen"</formula>
    </cfRule>
  </conditionalFormatting>
  <conditionalFormatting sqref="AG568">
    <cfRule type="expression" dxfId="1487" priority="1093">
      <formula>S568="No_existen"</formula>
    </cfRule>
  </conditionalFormatting>
  <conditionalFormatting sqref="AG569:AG571">
    <cfRule type="expression" dxfId="1486" priority="1086">
      <formula>AF569="No asignado"</formula>
    </cfRule>
    <cfRule type="expression" dxfId="1485" priority="1092">
      <formula>S569="No_existen"</formula>
    </cfRule>
  </conditionalFormatting>
  <conditionalFormatting sqref="AG572">
    <cfRule type="expression" dxfId="1484" priority="1091">
      <formula>S572="No_existen"</formula>
    </cfRule>
  </conditionalFormatting>
  <conditionalFormatting sqref="AG573">
    <cfRule type="expression" dxfId="1483" priority="1090">
      <formula>S573="No_existen"</formula>
    </cfRule>
  </conditionalFormatting>
  <conditionalFormatting sqref="AG563:AG565">
    <cfRule type="expression" dxfId="1482" priority="1088">
      <formula>AF563="No asignado"</formula>
    </cfRule>
  </conditionalFormatting>
  <conditionalFormatting sqref="AG566:AG568">
    <cfRule type="expression" dxfId="1481" priority="1087">
      <formula>AF566="No asignado"</formula>
    </cfRule>
  </conditionalFormatting>
  <conditionalFormatting sqref="AG560:AG573">
    <cfRule type="expression" dxfId="1480" priority="1089">
      <formula>AF560="No asignado"</formula>
    </cfRule>
  </conditionalFormatting>
  <conditionalFormatting sqref="AG561">
    <cfRule type="expression" dxfId="1479" priority="1085">
      <formula>$P$12="No_existen"</formula>
    </cfRule>
  </conditionalFormatting>
  <conditionalFormatting sqref="AG562">
    <cfRule type="expression" dxfId="1478" priority="1084">
      <formula>$P$13="No_existen"</formula>
    </cfRule>
  </conditionalFormatting>
  <conditionalFormatting sqref="AG566">
    <cfRule type="expression" dxfId="1477" priority="1082">
      <formula>AF566="No asignado"</formula>
    </cfRule>
  </conditionalFormatting>
  <conditionalFormatting sqref="AG573">
    <cfRule type="expression" dxfId="1476" priority="1081">
      <formula>S573="No_existen"</formula>
    </cfRule>
  </conditionalFormatting>
  <conditionalFormatting sqref="AG567">
    <cfRule type="expression" dxfId="1475" priority="1079">
      <formula>S567="No_existen"</formula>
    </cfRule>
  </conditionalFormatting>
  <conditionalFormatting sqref="AU572:AV572">
    <cfRule type="cellIs" dxfId="1474" priority="1075" operator="equal">
      <formula>"LEVE"</formula>
    </cfRule>
    <cfRule type="cellIs" dxfId="1473" priority="1076" operator="equal">
      <formula>"MODERADO"</formula>
    </cfRule>
    <cfRule type="cellIs" dxfId="1472" priority="1077" operator="equal">
      <formula>"GRAVE"</formula>
    </cfRule>
  </conditionalFormatting>
  <conditionalFormatting sqref="AU560:AV560">
    <cfRule type="cellIs" dxfId="1471" priority="1072" operator="equal">
      <formula>"LEVE"</formula>
    </cfRule>
    <cfRule type="cellIs" dxfId="1470" priority="1073" operator="equal">
      <formula>"MODERADO"</formula>
    </cfRule>
    <cfRule type="cellIs" dxfId="1469" priority="1074" operator="equal">
      <formula>"GRAVE"</formula>
    </cfRule>
  </conditionalFormatting>
  <conditionalFormatting sqref="AU563:AV563">
    <cfRule type="cellIs" dxfId="1468" priority="1069" operator="equal">
      <formula>"LEVE"</formula>
    </cfRule>
    <cfRule type="cellIs" dxfId="1467" priority="1070" operator="equal">
      <formula>"MODERADO"</formula>
    </cfRule>
    <cfRule type="cellIs" dxfId="1466" priority="1071" operator="equal">
      <formula>"GRAVE"</formula>
    </cfRule>
  </conditionalFormatting>
  <conditionalFormatting sqref="AU566:AV566 AU569:AV569">
    <cfRule type="cellIs" dxfId="1465" priority="1066" operator="equal">
      <formula>"LEVE"</formula>
    </cfRule>
    <cfRule type="cellIs" dxfId="1464" priority="1067" operator="equal">
      <formula>"MODERADO"</formula>
    </cfRule>
    <cfRule type="cellIs" dxfId="1463" priority="1068" operator="equal">
      <formula>"GRAVE"</formula>
    </cfRule>
  </conditionalFormatting>
  <conditionalFormatting sqref="BA566:BA567">
    <cfRule type="expression" dxfId="1462" priority="1064">
      <formula>AW566&lt;&gt;"COMPARTIR"</formula>
    </cfRule>
    <cfRule type="expression" dxfId="1461" priority="1065">
      <formula>AW566="ASUMIR"</formula>
    </cfRule>
  </conditionalFormatting>
  <conditionalFormatting sqref="AX566">
    <cfRule type="expression" dxfId="1460" priority="1063">
      <formula>AW566="ASUMIR"</formula>
    </cfRule>
  </conditionalFormatting>
  <conditionalFormatting sqref="AY566:AZ566 AZ567">
    <cfRule type="expression" dxfId="1459" priority="1062">
      <formula>AW566="ASUMIR"</formula>
    </cfRule>
  </conditionalFormatting>
  <conditionalFormatting sqref="AX567">
    <cfRule type="expression" dxfId="1458" priority="1061">
      <formula>AW567="ASUMIR"</formula>
    </cfRule>
  </conditionalFormatting>
  <conditionalFormatting sqref="AY567">
    <cfRule type="expression" dxfId="1457" priority="1060">
      <formula>AW567="ASUMIR"</formula>
    </cfRule>
  </conditionalFormatting>
  <conditionalFormatting sqref="AX572:AX573">
    <cfRule type="expression" dxfId="1456" priority="1059">
      <formula>AW572="ASUMIR"</formula>
    </cfRule>
  </conditionalFormatting>
  <conditionalFormatting sqref="AY572:AY573">
    <cfRule type="expression" dxfId="1455" priority="1058">
      <formula>AW572="ASUMIR"</formula>
    </cfRule>
  </conditionalFormatting>
  <conditionalFormatting sqref="O581 O584 O587 O578 N575:N589 O575">
    <cfRule type="containsText" dxfId="1454" priority="1047" operator="containsText" text="MEDIA">
      <formula>NOT(ISERROR(SEARCH("MEDIA",N575)))</formula>
    </cfRule>
    <cfRule type="containsText" dxfId="1453" priority="1048" operator="containsText" text="ALTA">
      <formula>NOT(ISERROR(SEARCH("ALTA",N575)))</formula>
    </cfRule>
    <cfRule type="containsText" dxfId="1452" priority="1049" operator="containsText" text="BAJA">
      <formula>NOT(ISERROR(SEARCH("BAJA",N575)))</formula>
    </cfRule>
  </conditionalFormatting>
  <conditionalFormatting sqref="Q578 Q581 Q584 Q587 P575:P589 Q575">
    <cfRule type="containsText" dxfId="1451" priority="1044" operator="containsText" text="MEDIO">
      <formula>NOT(ISERROR(SEARCH("MEDIO",P575)))</formula>
    </cfRule>
    <cfRule type="containsText" dxfId="1450" priority="1045" operator="containsText" text="ALTO">
      <formula>NOT(ISERROR(SEARCH("ALTO",P575)))</formula>
    </cfRule>
    <cfRule type="containsText" dxfId="1449" priority="1046" operator="containsText" text="BAJO">
      <formula>NOT(ISERROR(SEARCH("BAJO",P575)))</formula>
    </cfRule>
  </conditionalFormatting>
  <conditionalFormatting sqref="S575:S589">
    <cfRule type="cellIs" dxfId="1448" priority="1043" operator="between">
      <formula>2</formula>
      <formula>3</formula>
    </cfRule>
  </conditionalFormatting>
  <conditionalFormatting sqref="R575:R589">
    <cfRule type="cellIs" dxfId="1447" priority="1040" operator="lessThanOrEqual">
      <formula>3</formula>
    </cfRule>
    <cfRule type="cellIs" dxfId="1446" priority="1041" stopIfTrue="1" operator="between">
      <formula>4</formula>
      <formula>9</formula>
    </cfRule>
    <cfRule type="cellIs" dxfId="1445" priority="1042" operator="greaterThanOrEqual">
      <formula>10</formula>
    </cfRule>
  </conditionalFormatting>
  <conditionalFormatting sqref="N575:N589">
    <cfRule type="containsText" dxfId="1444" priority="1032" operator="containsText" text="MEDIO BAJA">
      <formula>NOT(ISERROR(SEARCH("MEDIO BAJA",N575)))</formula>
    </cfRule>
    <cfRule type="containsText" dxfId="1443" priority="1033" operator="containsText" text="MEDIO ALTA">
      <formula>NOT(ISERROR(SEARCH("MEDIO ALTA",N575)))</formula>
    </cfRule>
  </conditionalFormatting>
  <conditionalFormatting sqref="P575:P589">
    <cfRule type="containsText" dxfId="1442" priority="1030" operator="containsText" text="MEDIO BAJO">
      <formula>NOT(ISERROR(SEARCH("MEDIO BAJO",P575)))</formula>
    </cfRule>
    <cfRule type="containsText" dxfId="1441" priority="1031" operator="containsText" text="MEDIO ALTO">
      <formula>NOT(ISERROR(SEARCH("MEDIO ALTO",P575)))</formula>
    </cfRule>
  </conditionalFormatting>
  <conditionalFormatting sqref="AL575:AL589">
    <cfRule type="expression" dxfId="1440" priority="1029">
      <formula>S575="No_existen"</formula>
    </cfRule>
  </conditionalFormatting>
  <conditionalFormatting sqref="AP575:AP589">
    <cfRule type="expression" dxfId="1439" priority="1028">
      <formula>S575="No_existen"</formula>
    </cfRule>
  </conditionalFormatting>
  <conditionalFormatting sqref="BA575:BA589">
    <cfRule type="expression" dxfId="1438" priority="1026">
      <formula>AW575&lt;&gt;"COMPARTIR"</formula>
    </cfRule>
    <cfRule type="expression" dxfId="1437" priority="1027">
      <formula>AW575="ASUMIR"</formula>
    </cfRule>
  </conditionalFormatting>
  <conditionalFormatting sqref="AX575:AX577 AX580:AX589">
    <cfRule type="expression" dxfId="1436" priority="1025">
      <formula>AW575="ASUMIR"</formula>
    </cfRule>
  </conditionalFormatting>
  <conditionalFormatting sqref="AY575:AZ577 AY580:AZ589 AZ578:AZ579">
    <cfRule type="expression" dxfId="1435" priority="1024">
      <formula>AW575="ASUMIR"</formula>
    </cfRule>
  </conditionalFormatting>
  <conditionalFormatting sqref="AK575:AK589">
    <cfRule type="expression" dxfId="1434" priority="1051">
      <formula>S575="No_existen"</formula>
    </cfRule>
  </conditionalFormatting>
  <conditionalFormatting sqref="AF575:AF589">
    <cfRule type="expression" dxfId="1433" priority="1054">
      <formula>S575="No_existen"</formula>
    </cfRule>
  </conditionalFormatting>
  <conditionalFormatting sqref="AB576:AB587 AB589">
    <cfRule type="expression" dxfId="1432" priority="1000">
      <formula>AA576="Semiautomatico"</formula>
    </cfRule>
    <cfRule type="expression" dxfId="1431" priority="1002">
      <formula>AA576="Manual"</formula>
    </cfRule>
    <cfRule type="expression" dxfId="1430" priority="1020">
      <formula>S576="No_existen"</formula>
    </cfRule>
  </conditionalFormatting>
  <conditionalFormatting sqref="AA576">
    <cfRule type="expression" dxfId="1429" priority="1019">
      <formula>$S$12="No_existen"</formula>
    </cfRule>
  </conditionalFormatting>
  <conditionalFormatting sqref="AB576:AB587 AB589">
    <cfRule type="expression" dxfId="1428" priority="1018">
      <formula>S576="No_existen"</formula>
    </cfRule>
  </conditionalFormatting>
  <conditionalFormatting sqref="AA575">
    <cfRule type="expression" dxfId="1427" priority="1016">
      <formula>S575="No_Existen"</formula>
    </cfRule>
  </conditionalFormatting>
  <conditionalFormatting sqref="AA577">
    <cfRule type="expression" dxfId="1426" priority="1015">
      <formula>S577="No_existen"</formula>
    </cfRule>
  </conditionalFormatting>
  <conditionalFormatting sqref="AA578">
    <cfRule type="expression" dxfId="1425" priority="1014">
      <formula>$S$14="No_existen"</formula>
    </cfRule>
  </conditionalFormatting>
  <conditionalFormatting sqref="AA579">
    <cfRule type="expression" dxfId="1424" priority="1013">
      <formula>$S$15="No_existen"</formula>
    </cfRule>
  </conditionalFormatting>
  <conditionalFormatting sqref="AA580">
    <cfRule type="expression" dxfId="1423" priority="1012">
      <formula>$S$16="No_existen"</formula>
    </cfRule>
  </conditionalFormatting>
  <conditionalFormatting sqref="AA581">
    <cfRule type="expression" dxfId="1422" priority="1011">
      <formula>$S$17="No_existen"</formula>
    </cfRule>
  </conditionalFormatting>
  <conditionalFormatting sqref="AA582">
    <cfRule type="expression" dxfId="1421" priority="1010">
      <formula>$S$18="No_existen"</formula>
    </cfRule>
  </conditionalFormatting>
  <conditionalFormatting sqref="AA583">
    <cfRule type="expression" dxfId="1420" priority="1009">
      <formula>$S$19="No_existen"</formula>
    </cfRule>
  </conditionalFormatting>
  <conditionalFormatting sqref="AA584">
    <cfRule type="expression" dxfId="1419" priority="1008">
      <formula>$S$20="No_existen"</formula>
    </cfRule>
  </conditionalFormatting>
  <conditionalFormatting sqref="AA585">
    <cfRule type="expression" dxfId="1418" priority="1007">
      <formula>$S$21="No_existen"</formula>
    </cfRule>
  </conditionalFormatting>
  <conditionalFormatting sqref="AA586">
    <cfRule type="expression" dxfId="1417" priority="1006">
      <formula>$S$22="No_existen"</formula>
    </cfRule>
  </conditionalFormatting>
  <conditionalFormatting sqref="AA587">
    <cfRule type="expression" dxfId="1416" priority="1005">
      <formula>$S$23="No_existen"</formula>
    </cfRule>
  </conditionalFormatting>
  <conditionalFormatting sqref="AA588">
    <cfRule type="expression" dxfId="1415" priority="1004">
      <formula>$S$24="No_existen"</formula>
    </cfRule>
  </conditionalFormatting>
  <conditionalFormatting sqref="AA589">
    <cfRule type="expression" dxfId="1414" priority="1003">
      <formula>$S$25="No_existen"</formula>
    </cfRule>
  </conditionalFormatting>
  <conditionalFormatting sqref="AB587 AB589">
    <cfRule type="expression" dxfId="1413" priority="1001">
      <formula>AA587="Manual"</formula>
    </cfRule>
  </conditionalFormatting>
  <conditionalFormatting sqref="AW575:AY577 AW580:AY589 AW578:AW579">
    <cfRule type="expression" dxfId="1412" priority="999">
      <formula>$S575="No_existen"</formula>
    </cfRule>
  </conditionalFormatting>
  <conditionalFormatting sqref="G575:H589">
    <cfRule type="expression" dxfId="1411" priority="998">
      <formula>$G575="N/A"</formula>
    </cfRule>
  </conditionalFormatting>
  <conditionalFormatting sqref="W575">
    <cfRule type="expression" dxfId="1410" priority="997">
      <formula>S575="No_existen"</formula>
    </cfRule>
  </conditionalFormatting>
  <conditionalFormatting sqref="W576">
    <cfRule type="expression" dxfId="1409" priority="996">
      <formula>S576="No_existen"</formula>
    </cfRule>
  </conditionalFormatting>
  <conditionalFormatting sqref="W577">
    <cfRule type="expression" dxfId="1408" priority="995">
      <formula>S577="No_existen"</formula>
    </cfRule>
  </conditionalFormatting>
  <conditionalFormatting sqref="W578">
    <cfRule type="expression" dxfId="1407" priority="994">
      <formula>S578="No_existen"</formula>
    </cfRule>
  </conditionalFormatting>
  <conditionalFormatting sqref="W579">
    <cfRule type="expression" dxfId="1406" priority="993">
      <formula>S579="No_existen"</formula>
    </cfRule>
  </conditionalFormatting>
  <conditionalFormatting sqref="W580">
    <cfRule type="expression" dxfId="1405" priority="992">
      <formula>S580="No_existen"</formula>
    </cfRule>
  </conditionalFormatting>
  <conditionalFormatting sqref="W585">
    <cfRule type="expression" dxfId="1404" priority="991">
      <formula>S585="No_existen"</formula>
    </cfRule>
  </conditionalFormatting>
  <conditionalFormatting sqref="W586">
    <cfRule type="expression" dxfId="1403" priority="990">
      <formula>S586="No_existen"</formula>
    </cfRule>
  </conditionalFormatting>
  <conditionalFormatting sqref="W582">
    <cfRule type="expression" dxfId="1402" priority="989">
      <formula>S582="No_existen"</formula>
    </cfRule>
  </conditionalFormatting>
  <conditionalFormatting sqref="W583">
    <cfRule type="expression" dxfId="1401" priority="988">
      <formula>S583="No_existen"</formula>
    </cfRule>
  </conditionalFormatting>
  <conditionalFormatting sqref="W584">
    <cfRule type="expression" dxfId="1400" priority="987">
      <formula>S584="No_existen"</formula>
    </cfRule>
  </conditionalFormatting>
  <conditionalFormatting sqref="W587">
    <cfRule type="expression" dxfId="1399" priority="986">
      <formula>S587="No_existen"</formula>
    </cfRule>
  </conditionalFormatting>
  <conditionalFormatting sqref="W588">
    <cfRule type="expression" dxfId="1398" priority="985">
      <formula>S588="No_existen"</formula>
    </cfRule>
  </conditionalFormatting>
  <conditionalFormatting sqref="W589">
    <cfRule type="expression" dxfId="1397" priority="984">
      <formula>S589="No_existen"</formula>
    </cfRule>
  </conditionalFormatting>
  <conditionalFormatting sqref="W581">
    <cfRule type="expression" dxfId="1396" priority="983">
      <formula>S581="No_existen"</formula>
    </cfRule>
  </conditionalFormatting>
  <conditionalFormatting sqref="AB588">
    <cfRule type="expression" dxfId="1395" priority="979">
      <formula>AA588="Semiautomatico"</formula>
    </cfRule>
    <cfRule type="expression" dxfId="1394" priority="980">
      <formula>AA588="Manual"</formula>
    </cfRule>
    <cfRule type="expression" dxfId="1393" priority="982">
      <formula>S588="No_existen"</formula>
    </cfRule>
  </conditionalFormatting>
  <conditionalFormatting sqref="AB588">
    <cfRule type="expression" dxfId="1392" priority="981">
      <formula>S588="No_existen"</formula>
    </cfRule>
  </conditionalFormatting>
  <conditionalFormatting sqref="AB588">
    <cfRule type="expression" dxfId="1391" priority="978">
      <formula>AA588="Manual"</formula>
    </cfRule>
  </conditionalFormatting>
  <conditionalFormatting sqref="AB575">
    <cfRule type="expression" dxfId="1390" priority="975">
      <formula>AA575="Semiautomatico"</formula>
    </cfRule>
    <cfRule type="expression" dxfId="1389" priority="976">
      <formula>AA575="Manual"</formula>
    </cfRule>
    <cfRule type="expression" dxfId="1388" priority="977">
      <formula>S575="No_existen"</formula>
    </cfRule>
  </conditionalFormatting>
  <conditionalFormatting sqref="AG575">
    <cfRule type="expression" dxfId="1387" priority="974">
      <formula>$P$11="No_existen"</formula>
    </cfRule>
  </conditionalFormatting>
  <conditionalFormatting sqref="AG578">
    <cfRule type="expression" dxfId="1386" priority="973">
      <formula>S578="No_existen"</formula>
    </cfRule>
  </conditionalFormatting>
  <conditionalFormatting sqref="AG579">
    <cfRule type="expression" dxfId="1385" priority="972">
      <formula>S579="No_existen"</formula>
    </cfRule>
  </conditionalFormatting>
  <conditionalFormatting sqref="AG580">
    <cfRule type="expression" dxfId="1384" priority="971">
      <formula>S580="No_existen"</formula>
    </cfRule>
  </conditionalFormatting>
  <conditionalFormatting sqref="AG585">
    <cfRule type="expression" dxfId="1383" priority="970">
      <formula>S585="No_existen"</formula>
    </cfRule>
  </conditionalFormatting>
  <conditionalFormatting sqref="AG586">
    <cfRule type="expression" dxfId="1382" priority="969">
      <formula>S586="No_existen"</formula>
    </cfRule>
  </conditionalFormatting>
  <conditionalFormatting sqref="AG575:AG580">
    <cfRule type="expression" dxfId="1381" priority="967">
      <formula>AF575="No asignado"</formula>
    </cfRule>
  </conditionalFormatting>
  <conditionalFormatting sqref="AG585:AG586">
    <cfRule type="expression" dxfId="1380" priority="968">
      <formula>AF585="No asignado"</formula>
    </cfRule>
  </conditionalFormatting>
  <conditionalFormatting sqref="AG576">
    <cfRule type="expression" dxfId="1379" priority="966">
      <formula>$P$12="No_existen"</formula>
    </cfRule>
  </conditionalFormatting>
  <conditionalFormatting sqref="AG577">
    <cfRule type="expression" dxfId="1378" priority="965">
      <formula>$P$13="No_existen"</formula>
    </cfRule>
  </conditionalFormatting>
  <conditionalFormatting sqref="AG576">
    <cfRule type="expression" dxfId="1377" priority="964">
      <formula>$P$11="No_existen"</formula>
    </cfRule>
  </conditionalFormatting>
  <conditionalFormatting sqref="AG583">
    <cfRule type="expression" dxfId="1376" priority="963">
      <formula>S583="No_existen"</formula>
    </cfRule>
  </conditionalFormatting>
  <conditionalFormatting sqref="AG583">
    <cfRule type="expression" dxfId="1375" priority="961">
      <formula>AF583="No asignado"</formula>
    </cfRule>
  </conditionalFormatting>
  <conditionalFormatting sqref="AG583">
    <cfRule type="expression" dxfId="1374" priority="962">
      <formula>AF583="No asignado"</formula>
    </cfRule>
  </conditionalFormatting>
  <conditionalFormatting sqref="AG584">
    <cfRule type="expression" dxfId="1373" priority="960">
      <formula>S584="No_existen"</formula>
    </cfRule>
  </conditionalFormatting>
  <conditionalFormatting sqref="AG584">
    <cfRule type="expression" dxfId="1372" priority="958">
      <formula>AF584="No asignado"</formula>
    </cfRule>
  </conditionalFormatting>
  <conditionalFormatting sqref="AG584">
    <cfRule type="expression" dxfId="1371" priority="959">
      <formula>AF584="No asignado"</formula>
    </cfRule>
  </conditionalFormatting>
  <conditionalFormatting sqref="AG587">
    <cfRule type="expression" dxfId="1370" priority="957">
      <formula>S587="No_existen"</formula>
    </cfRule>
  </conditionalFormatting>
  <conditionalFormatting sqref="AG587">
    <cfRule type="expression" dxfId="1369" priority="956">
      <formula>AF587="No asignado"</formula>
    </cfRule>
  </conditionalFormatting>
  <conditionalFormatting sqref="AG588">
    <cfRule type="expression" dxfId="1368" priority="955">
      <formula>S588="No_existen"</formula>
    </cfRule>
  </conditionalFormatting>
  <conditionalFormatting sqref="AG589">
    <cfRule type="expression" dxfId="1367" priority="954">
      <formula>S589="No_existen"</formula>
    </cfRule>
  </conditionalFormatting>
  <conditionalFormatting sqref="AG588:AG589">
    <cfRule type="expression" dxfId="1366" priority="952">
      <formula>AF588="No asignado"</formula>
    </cfRule>
  </conditionalFormatting>
  <conditionalFormatting sqref="AG588:AG589">
    <cfRule type="expression" dxfId="1365" priority="953">
      <formula>AF588="No asignado"</formula>
    </cfRule>
  </conditionalFormatting>
  <conditionalFormatting sqref="AG581">
    <cfRule type="expression" dxfId="1364" priority="950">
      <formula>AF581="No asignado"</formula>
    </cfRule>
  </conditionalFormatting>
  <conditionalFormatting sqref="AG582">
    <cfRule type="expression" dxfId="1363" priority="948">
      <formula>AF582="No asignado"</formula>
    </cfRule>
  </conditionalFormatting>
  <conditionalFormatting sqref="AU575:AV575">
    <cfRule type="cellIs" dxfId="1362" priority="945" operator="equal">
      <formula>"LEVE"</formula>
    </cfRule>
    <cfRule type="cellIs" dxfId="1361" priority="946" operator="equal">
      <formula>"MODERADO"</formula>
    </cfRule>
    <cfRule type="cellIs" dxfId="1360" priority="947" operator="equal">
      <formula>"GRAVE"</formula>
    </cfRule>
  </conditionalFormatting>
  <conditionalFormatting sqref="AU578:AV578">
    <cfRule type="cellIs" dxfId="1359" priority="942" operator="equal">
      <formula>"LEVE"</formula>
    </cfRule>
    <cfRule type="cellIs" dxfId="1358" priority="943" operator="equal">
      <formula>"MODERADO"</formula>
    </cfRule>
    <cfRule type="cellIs" dxfId="1357" priority="944" operator="equal">
      <formula>"GRAVE"</formula>
    </cfRule>
  </conditionalFormatting>
  <conditionalFormatting sqref="AU584">
    <cfRule type="cellIs" dxfId="1356" priority="939" operator="equal">
      <formula>"LEVE"</formula>
    </cfRule>
    <cfRule type="cellIs" dxfId="1355" priority="940" operator="equal">
      <formula>"MODERADO"</formula>
    </cfRule>
    <cfRule type="cellIs" dxfId="1354" priority="941" operator="equal">
      <formula>"GRAVE"</formula>
    </cfRule>
  </conditionalFormatting>
  <conditionalFormatting sqref="AV584">
    <cfRule type="cellIs" dxfId="1353" priority="936" operator="equal">
      <formula>"LEVE"</formula>
    </cfRule>
    <cfRule type="cellIs" dxfId="1352" priority="937" operator="equal">
      <formula>"MODERADO"</formula>
    </cfRule>
    <cfRule type="cellIs" dxfId="1351" priority="938" operator="equal">
      <formula>"GRAVE"</formula>
    </cfRule>
  </conditionalFormatting>
  <conditionalFormatting sqref="AU587">
    <cfRule type="cellIs" dxfId="1350" priority="933" operator="equal">
      <formula>"LEVE"</formula>
    </cfRule>
    <cfRule type="cellIs" dxfId="1349" priority="934" operator="equal">
      <formula>"MODERADO"</formula>
    </cfRule>
    <cfRule type="cellIs" dxfId="1348" priority="935" operator="equal">
      <formula>"GRAVE"</formula>
    </cfRule>
  </conditionalFormatting>
  <conditionalFormatting sqref="AV587">
    <cfRule type="cellIs" dxfId="1347" priority="930" operator="equal">
      <formula>"LEVE"</formula>
    </cfRule>
    <cfRule type="cellIs" dxfId="1346" priority="931" operator="equal">
      <formula>"MODERADO"</formula>
    </cfRule>
    <cfRule type="cellIs" dxfId="1345" priority="932" operator="equal">
      <formula>"GRAVE"</formula>
    </cfRule>
  </conditionalFormatting>
  <conditionalFormatting sqref="AU581">
    <cfRule type="cellIs" dxfId="1344" priority="927" operator="equal">
      <formula>"LEVE"</formula>
    </cfRule>
    <cfRule type="cellIs" dxfId="1343" priority="928" operator="equal">
      <formula>"MODERADO"</formula>
    </cfRule>
    <cfRule type="cellIs" dxfId="1342" priority="929" operator="equal">
      <formula>"GRAVE"</formula>
    </cfRule>
  </conditionalFormatting>
  <conditionalFormatting sqref="AV581">
    <cfRule type="cellIs" dxfId="1341" priority="924" operator="equal">
      <formula>"LEVE"</formula>
    </cfRule>
    <cfRule type="cellIs" dxfId="1340" priority="925" operator="equal">
      <formula>"MODERADO"</formula>
    </cfRule>
    <cfRule type="cellIs" dxfId="1339" priority="926" operator="equal">
      <formula>"GRAVE"</formula>
    </cfRule>
  </conditionalFormatting>
  <conditionalFormatting sqref="AX578:AX579">
    <cfRule type="expression" dxfId="1338" priority="923">
      <formula>AW578="ASUMIR"</formula>
    </cfRule>
  </conditionalFormatting>
  <conditionalFormatting sqref="AY578:AY579">
    <cfRule type="expression" dxfId="1337" priority="922">
      <formula>AW578="ASUMIR"</formula>
    </cfRule>
  </conditionalFormatting>
  <conditionalFormatting sqref="O596 O593 N590:N598 O590">
    <cfRule type="containsText" dxfId="1336" priority="911" operator="containsText" text="MEDIA">
      <formula>NOT(ISERROR(SEARCH("MEDIA",N590)))</formula>
    </cfRule>
    <cfRule type="containsText" dxfId="1335" priority="912" operator="containsText" text="ALTA">
      <formula>NOT(ISERROR(SEARCH("ALTA",N590)))</formula>
    </cfRule>
    <cfRule type="containsText" dxfId="1334" priority="913" operator="containsText" text="BAJA">
      <formula>NOT(ISERROR(SEARCH("BAJA",N590)))</formula>
    </cfRule>
  </conditionalFormatting>
  <conditionalFormatting sqref="Q593 Q596 P590:P598 Q590">
    <cfRule type="containsText" dxfId="1333" priority="908" operator="containsText" text="MEDIO">
      <formula>NOT(ISERROR(SEARCH("MEDIO",P590)))</formula>
    </cfRule>
    <cfRule type="containsText" dxfId="1332" priority="909" operator="containsText" text="ALTO">
      <formula>NOT(ISERROR(SEARCH("ALTO",P590)))</formula>
    </cfRule>
    <cfRule type="containsText" dxfId="1331" priority="910" operator="containsText" text="BAJO">
      <formula>NOT(ISERROR(SEARCH("BAJO",P590)))</formula>
    </cfRule>
  </conditionalFormatting>
  <conditionalFormatting sqref="S590:S598">
    <cfRule type="cellIs" dxfId="1330" priority="907" operator="between">
      <formula>2</formula>
      <formula>3</formula>
    </cfRule>
  </conditionalFormatting>
  <conditionalFormatting sqref="R590:R598">
    <cfRule type="cellIs" dxfId="1329" priority="904" operator="lessThanOrEqual">
      <formula>3</formula>
    </cfRule>
    <cfRule type="cellIs" dxfId="1328" priority="905" stopIfTrue="1" operator="between">
      <formula>4</formula>
      <formula>9</formula>
    </cfRule>
    <cfRule type="cellIs" dxfId="1327" priority="906" operator="greaterThanOrEqual">
      <formula>10</formula>
    </cfRule>
  </conditionalFormatting>
  <conditionalFormatting sqref="N590:N598">
    <cfRule type="containsText" dxfId="1326" priority="896" operator="containsText" text="MEDIO BAJA">
      <formula>NOT(ISERROR(SEARCH("MEDIO BAJA",N590)))</formula>
    </cfRule>
    <cfRule type="containsText" dxfId="1325" priority="897" operator="containsText" text="MEDIO ALTA">
      <formula>NOT(ISERROR(SEARCH("MEDIO ALTA",N590)))</formula>
    </cfRule>
  </conditionalFormatting>
  <conditionalFormatting sqref="P590:P598">
    <cfRule type="containsText" dxfId="1324" priority="894" operator="containsText" text="MEDIO BAJO">
      <formula>NOT(ISERROR(SEARCH("MEDIO BAJO",P590)))</formula>
    </cfRule>
    <cfRule type="containsText" dxfId="1323" priority="895" operator="containsText" text="MEDIO ALTO">
      <formula>NOT(ISERROR(SEARCH("MEDIO ALTO",P590)))</formula>
    </cfRule>
  </conditionalFormatting>
  <conditionalFormatting sqref="AL590:AL598">
    <cfRule type="expression" dxfId="1322" priority="893">
      <formula>S590="No_existen"</formula>
    </cfRule>
  </conditionalFormatting>
  <conditionalFormatting sqref="AP590:AP598">
    <cfRule type="expression" dxfId="1321" priority="892">
      <formula>S590="No_existen"</formula>
    </cfRule>
  </conditionalFormatting>
  <conditionalFormatting sqref="BA590:BA598">
    <cfRule type="expression" dxfId="1320" priority="890">
      <formula>AW590&lt;&gt;"COMPARTIR"</formula>
    </cfRule>
    <cfRule type="expression" dxfId="1319" priority="891">
      <formula>AW590="ASUMIR"</formula>
    </cfRule>
  </conditionalFormatting>
  <conditionalFormatting sqref="AX590:AX595 AX598">
    <cfRule type="expression" dxfId="1318" priority="889">
      <formula>AW590="ASUMIR"</formula>
    </cfRule>
  </conditionalFormatting>
  <conditionalFormatting sqref="AY590:AZ595 AY598:AZ598 AZ596:AZ597">
    <cfRule type="expression" dxfId="1317" priority="888">
      <formula>AW590="ASUMIR"</formula>
    </cfRule>
  </conditionalFormatting>
  <conditionalFormatting sqref="AK590:AK598">
    <cfRule type="expression" dxfId="1316" priority="915">
      <formula>S590="No_existen"</formula>
    </cfRule>
  </conditionalFormatting>
  <conditionalFormatting sqref="AF590:AF598">
    <cfRule type="expression" dxfId="1315" priority="918">
      <formula>S590="No_existen"</formula>
    </cfRule>
  </conditionalFormatting>
  <conditionalFormatting sqref="AB590:AB598">
    <cfRule type="expression" dxfId="1314" priority="865">
      <formula>AA590="Semiautomatico"</formula>
    </cfRule>
    <cfRule type="expression" dxfId="1313" priority="868">
      <formula>AA590="Manual"</formula>
    </cfRule>
    <cfRule type="expression" dxfId="1312" priority="884">
      <formula>S590="No_existen"</formula>
    </cfRule>
  </conditionalFormatting>
  <conditionalFormatting sqref="AA591">
    <cfRule type="expression" dxfId="1311" priority="883">
      <formula>$S$12="No_existen"</formula>
    </cfRule>
  </conditionalFormatting>
  <conditionalFormatting sqref="AB591:AB598">
    <cfRule type="expression" dxfId="1310" priority="882">
      <formula>S591="No_existen"</formula>
    </cfRule>
  </conditionalFormatting>
  <conditionalFormatting sqref="AA590">
    <cfRule type="expression" dxfId="1309" priority="880">
      <formula>S590="No_Existen"</formula>
    </cfRule>
  </conditionalFormatting>
  <conditionalFormatting sqref="AA592">
    <cfRule type="expression" dxfId="1308" priority="879">
      <formula>S592="No_existen"</formula>
    </cfRule>
  </conditionalFormatting>
  <conditionalFormatting sqref="AA593">
    <cfRule type="expression" dxfId="1307" priority="878">
      <formula>$S$14="No_existen"</formula>
    </cfRule>
  </conditionalFormatting>
  <conditionalFormatting sqref="AA594">
    <cfRule type="expression" dxfId="1306" priority="877">
      <formula>$S$15="No_existen"</formula>
    </cfRule>
  </conditionalFormatting>
  <conditionalFormatting sqref="AA595">
    <cfRule type="expression" dxfId="1305" priority="876">
      <formula>$S$16="No_existen"</formula>
    </cfRule>
  </conditionalFormatting>
  <conditionalFormatting sqref="AA596">
    <cfRule type="expression" dxfId="1304" priority="875">
      <formula>$S$17="No_existen"</formula>
    </cfRule>
  </conditionalFormatting>
  <conditionalFormatting sqref="AG597">
    <cfRule type="expression" dxfId="1303" priority="874">
      <formula>S597="No_existen"</formula>
    </cfRule>
  </conditionalFormatting>
  <conditionalFormatting sqref="AA597">
    <cfRule type="expression" dxfId="1302" priority="873">
      <formula>$S$18="No_existen"</formula>
    </cfRule>
  </conditionalFormatting>
  <conditionalFormatting sqref="W597">
    <cfRule type="expression" dxfId="1301" priority="872">
      <formula>S597="No_existen"</formula>
    </cfRule>
  </conditionalFormatting>
  <conditionalFormatting sqref="W598">
    <cfRule type="expression" dxfId="1300" priority="871">
      <formula>S598="No_existen"</formula>
    </cfRule>
  </conditionalFormatting>
  <conditionalFormatting sqref="AA598">
    <cfRule type="expression" dxfId="1299" priority="870">
      <formula>$S$19="No_existen"</formula>
    </cfRule>
  </conditionalFormatting>
  <conditionalFormatting sqref="AG598">
    <cfRule type="expression" dxfId="1298" priority="869">
      <formula>S598="No_existen"</formula>
    </cfRule>
  </conditionalFormatting>
  <conditionalFormatting sqref="AG597:AG598">
    <cfRule type="expression" dxfId="1297" priority="866">
      <formula>AF597="No asignado"</formula>
    </cfRule>
  </conditionalFormatting>
  <conditionalFormatting sqref="AG597:AG598">
    <cfRule type="expression" dxfId="1296" priority="867">
      <formula>AF597="No asignado"</formula>
    </cfRule>
  </conditionalFormatting>
  <conditionalFormatting sqref="AW590:AY595 AW598:AY598 AW596:AW597">
    <cfRule type="expression" dxfId="1295" priority="864">
      <formula>$S590="No_existen"</formula>
    </cfRule>
  </conditionalFormatting>
  <conditionalFormatting sqref="G598:I598 G590:H597">
    <cfRule type="expression" dxfId="1294" priority="863">
      <formula>$G590="N/A"</formula>
    </cfRule>
  </conditionalFormatting>
  <conditionalFormatting sqref="W590:W596">
    <cfRule type="expression" dxfId="1293" priority="862">
      <formula>S590="No_existen"</formula>
    </cfRule>
  </conditionalFormatting>
  <conditionalFormatting sqref="AG590">
    <cfRule type="expression" dxfId="1292" priority="861">
      <formula>$P$11="No_existen"</formula>
    </cfRule>
  </conditionalFormatting>
  <conditionalFormatting sqref="AG590:AG596">
    <cfRule type="expression" dxfId="1291" priority="858">
      <formula>AF590="No asignado"</formula>
    </cfRule>
  </conditionalFormatting>
  <conditionalFormatting sqref="AG591">
    <cfRule type="expression" dxfId="1290" priority="860">
      <formula>$P$12="No_existen"</formula>
    </cfRule>
  </conditionalFormatting>
  <conditionalFormatting sqref="AG592">
    <cfRule type="expression" dxfId="1289" priority="859">
      <formula>$P$13="No_existen"</formula>
    </cfRule>
  </conditionalFormatting>
  <conditionalFormatting sqref="AG593:AG596">
    <cfRule type="expression" dxfId="1288" priority="857">
      <formula>S593="No_existen"</formula>
    </cfRule>
  </conditionalFormatting>
  <conditionalFormatting sqref="AU590:AV590">
    <cfRule type="cellIs" dxfId="1287" priority="854" operator="equal">
      <formula>"LEVE"</formula>
    </cfRule>
    <cfRule type="cellIs" dxfId="1286" priority="855" operator="equal">
      <formula>"MODERADO"</formula>
    </cfRule>
    <cfRule type="cellIs" dxfId="1285" priority="856" operator="equal">
      <formula>"GRAVE"</formula>
    </cfRule>
  </conditionalFormatting>
  <conditionalFormatting sqref="AU593:AV593">
    <cfRule type="cellIs" dxfId="1284" priority="848" operator="equal">
      <formula>"LEVE"</formula>
    </cfRule>
    <cfRule type="cellIs" dxfId="1283" priority="849" operator="equal">
      <formula>"MODERADO"</formula>
    </cfRule>
    <cfRule type="cellIs" dxfId="1282" priority="850" operator="equal">
      <formula>"GRAVE"</formula>
    </cfRule>
  </conditionalFormatting>
  <conditionalFormatting sqref="AU596:AV596">
    <cfRule type="cellIs" dxfId="1281" priority="851" operator="equal">
      <formula>"LEVE"</formula>
    </cfRule>
    <cfRule type="cellIs" dxfId="1280" priority="852" operator="equal">
      <formula>"MODERADO"</formula>
    </cfRule>
    <cfRule type="cellIs" dxfId="1279" priority="853" operator="equal">
      <formula>"GRAVE"</formula>
    </cfRule>
  </conditionalFormatting>
  <conditionalFormatting sqref="AX596:AX597">
    <cfRule type="expression" dxfId="1278" priority="847">
      <formula>AW596="ASUMIR"</formula>
    </cfRule>
  </conditionalFormatting>
  <conditionalFormatting sqref="AY596:AY597">
    <cfRule type="expression" dxfId="1277" priority="846">
      <formula>AW596="ASUMIR"</formula>
    </cfRule>
  </conditionalFormatting>
  <conditionalFormatting sqref="O605 O602 O599 O608 O611 O614 O617 O620 N599:N622">
    <cfRule type="containsText" dxfId="1276" priority="835" operator="containsText" text="MEDIA">
      <formula>NOT(ISERROR(SEARCH("MEDIA",N599)))</formula>
    </cfRule>
    <cfRule type="containsText" dxfId="1275" priority="836" operator="containsText" text="ALTA">
      <formula>NOT(ISERROR(SEARCH("ALTA",N599)))</formula>
    </cfRule>
    <cfRule type="containsText" dxfId="1274" priority="837" operator="containsText" text="BAJA">
      <formula>NOT(ISERROR(SEARCH("BAJA",N599)))</formula>
    </cfRule>
  </conditionalFormatting>
  <conditionalFormatting sqref="Q602 Q605 Q599 Q608 Q611 Q614 Q617 Q620 P599:P622">
    <cfRule type="containsText" dxfId="1273" priority="832" operator="containsText" text="MEDIO">
      <formula>NOT(ISERROR(SEARCH("MEDIO",P599)))</formula>
    </cfRule>
    <cfRule type="containsText" dxfId="1272" priority="833" operator="containsText" text="ALTO">
      <formula>NOT(ISERROR(SEARCH("ALTO",P599)))</formula>
    </cfRule>
    <cfRule type="containsText" dxfId="1271" priority="834" operator="containsText" text="BAJO">
      <formula>NOT(ISERROR(SEARCH("BAJO",P599)))</formula>
    </cfRule>
  </conditionalFormatting>
  <conditionalFormatting sqref="S599:S622">
    <cfRule type="cellIs" dxfId="1270" priority="831" operator="between">
      <formula>2</formula>
      <formula>3</formula>
    </cfRule>
  </conditionalFormatting>
  <conditionalFormatting sqref="R599:R622">
    <cfRule type="cellIs" dxfId="1269" priority="828" operator="lessThanOrEqual">
      <formula>3</formula>
    </cfRule>
    <cfRule type="cellIs" dxfId="1268" priority="829" stopIfTrue="1" operator="between">
      <formula>4</formula>
      <formula>9</formula>
    </cfRule>
    <cfRule type="cellIs" dxfId="1267" priority="830" operator="greaterThanOrEqual">
      <formula>10</formula>
    </cfRule>
  </conditionalFormatting>
  <conditionalFormatting sqref="N599:N622">
    <cfRule type="containsText" dxfId="1266" priority="820" operator="containsText" text="MEDIO BAJA">
      <formula>NOT(ISERROR(SEARCH("MEDIO BAJA",N599)))</formula>
    </cfRule>
    <cfRule type="containsText" dxfId="1265" priority="821" operator="containsText" text="MEDIO ALTA">
      <formula>NOT(ISERROR(SEARCH("MEDIO ALTA",N599)))</formula>
    </cfRule>
  </conditionalFormatting>
  <conditionalFormatting sqref="P599:P622">
    <cfRule type="containsText" dxfId="1264" priority="818" operator="containsText" text="MEDIO BAJO">
      <formula>NOT(ISERROR(SEARCH("MEDIO BAJO",P599)))</formula>
    </cfRule>
    <cfRule type="containsText" dxfId="1263" priority="819" operator="containsText" text="MEDIO ALTO">
      <formula>NOT(ISERROR(SEARCH("MEDIO ALTO",P599)))</formula>
    </cfRule>
  </conditionalFormatting>
  <conditionalFormatting sqref="AL599:AL622">
    <cfRule type="expression" dxfId="1262" priority="817">
      <formula>S599="No_existen"</formula>
    </cfRule>
  </conditionalFormatting>
  <conditionalFormatting sqref="AP599:AP622">
    <cfRule type="expression" dxfId="1261" priority="816">
      <formula>S599="No_existen"</formula>
    </cfRule>
  </conditionalFormatting>
  <conditionalFormatting sqref="BA599:BA601 BA604:BA607">
    <cfRule type="expression" dxfId="1260" priority="814">
      <formula>AW599&lt;&gt;"COMPARTIR"</formula>
    </cfRule>
    <cfRule type="expression" dxfId="1259" priority="815">
      <formula>AW599="ASUMIR"</formula>
    </cfRule>
  </conditionalFormatting>
  <conditionalFormatting sqref="AX599:AX601 AX604:AX607">
    <cfRule type="expression" dxfId="1258" priority="813">
      <formula>AW599="ASUMIR"</formula>
    </cfRule>
  </conditionalFormatting>
  <conditionalFormatting sqref="AY599:AZ601 AY604:AZ607">
    <cfRule type="expression" dxfId="1257" priority="812">
      <formula>AW599="ASUMIR"</formula>
    </cfRule>
  </conditionalFormatting>
  <conditionalFormatting sqref="AK599:AK622">
    <cfRule type="expression" dxfId="1256" priority="839">
      <formula>S599="No_existen"</formula>
    </cfRule>
  </conditionalFormatting>
  <conditionalFormatting sqref="AF599:AF622">
    <cfRule type="expression" dxfId="1255" priority="842">
      <formula>S599="No_existen"</formula>
    </cfRule>
  </conditionalFormatting>
  <conditionalFormatting sqref="AB599:AB613 AB615:AB622">
    <cfRule type="expression" dxfId="1254" priority="795">
      <formula>AA599="Semiautomatico"</formula>
    </cfRule>
    <cfRule type="expression" dxfId="1253" priority="796">
      <formula>AA599="Manual"</formula>
    </cfRule>
    <cfRule type="expression" dxfId="1252" priority="808">
      <formula>S599="No_existen"</formula>
    </cfRule>
  </conditionalFormatting>
  <conditionalFormatting sqref="AA600">
    <cfRule type="expression" dxfId="1251" priority="807">
      <formula>$S$12="No_existen"</formula>
    </cfRule>
  </conditionalFormatting>
  <conditionalFormatting sqref="AB600:AB613 AB615:AB622">
    <cfRule type="expression" dxfId="1250" priority="806">
      <formula>S600="No_existen"</formula>
    </cfRule>
  </conditionalFormatting>
  <conditionalFormatting sqref="AA599">
    <cfRule type="expression" dxfId="1249" priority="804">
      <formula>S599="No_Existen"</formula>
    </cfRule>
  </conditionalFormatting>
  <conditionalFormatting sqref="AA601">
    <cfRule type="expression" dxfId="1248" priority="803">
      <formula>S601="No_existen"</formula>
    </cfRule>
  </conditionalFormatting>
  <conditionalFormatting sqref="AA602">
    <cfRule type="expression" dxfId="1247" priority="802">
      <formula>$S$14="No_existen"</formula>
    </cfRule>
  </conditionalFormatting>
  <conditionalFormatting sqref="AA603">
    <cfRule type="expression" dxfId="1246" priority="801">
      <formula>$S$15="No_existen"</formula>
    </cfRule>
  </conditionalFormatting>
  <conditionalFormatting sqref="AA604">
    <cfRule type="expression" dxfId="1245" priority="800">
      <formula>$S$16="No_existen"</formula>
    </cfRule>
  </conditionalFormatting>
  <conditionalFormatting sqref="AA605 AA608 AA611 AA614 AA617 AA620">
    <cfRule type="expression" dxfId="1244" priority="799">
      <formula>$S$17="No_existen"</formula>
    </cfRule>
  </conditionalFormatting>
  <conditionalFormatting sqref="AA606 AA609 AA612 AA615 AA618 AA621">
    <cfRule type="expression" dxfId="1243" priority="798">
      <formula>$S$18="No_existen"</formula>
    </cfRule>
  </conditionalFormatting>
  <conditionalFormatting sqref="AA607 AA610 AA613 AA616 AA619 AA622">
    <cfRule type="expression" dxfId="1242" priority="797">
      <formula>$S$19="No_existen"</formula>
    </cfRule>
  </conditionalFormatting>
  <conditionalFormatting sqref="AW599:AY601 AW604:AY607 AW602:AW603">
    <cfRule type="expression" dxfId="1241" priority="794">
      <formula>$S599="No_existen"</formula>
    </cfRule>
  </conditionalFormatting>
  <conditionalFormatting sqref="G600:I601 G599">
    <cfRule type="expression" dxfId="1240" priority="793">
      <formula>$G599="N/A"</formula>
    </cfRule>
  </conditionalFormatting>
  <conditionalFormatting sqref="G603:I604 G602">
    <cfRule type="expression" dxfId="1239" priority="792">
      <formula>$G602="N/A"</formula>
    </cfRule>
  </conditionalFormatting>
  <conditionalFormatting sqref="G606:I607 G605">
    <cfRule type="expression" dxfId="1238" priority="791">
      <formula>$G605="N/A"</formula>
    </cfRule>
  </conditionalFormatting>
  <conditionalFormatting sqref="AX125">
    <cfRule type="expression" dxfId="1237" priority="790">
      <formula>AW125="ASUMIR"</formula>
    </cfRule>
  </conditionalFormatting>
  <conditionalFormatting sqref="AX128">
    <cfRule type="expression" dxfId="1236" priority="789">
      <formula>AW128="ASUMIR"</formula>
    </cfRule>
  </conditionalFormatting>
  <conditionalFormatting sqref="AX131">
    <cfRule type="expression" dxfId="1235" priority="788">
      <formula>AW131="ASUMIR"</formula>
    </cfRule>
  </conditionalFormatting>
  <conditionalFormatting sqref="AY125">
    <cfRule type="expression" dxfId="1234" priority="787">
      <formula>AW125="ASUMIR"</formula>
    </cfRule>
  </conditionalFormatting>
  <conditionalFormatting sqref="BA125">
    <cfRule type="expression" dxfId="1233" priority="785">
      <formula>AW125&lt;&gt;"COMPARTIR"</formula>
    </cfRule>
    <cfRule type="expression" dxfId="1232" priority="786">
      <formula>AW125="ASUMIR"</formula>
    </cfRule>
  </conditionalFormatting>
  <conditionalFormatting sqref="BA128">
    <cfRule type="expression" dxfId="1231" priority="783">
      <formula>AW128&lt;&gt;"COMPARTIR"</formula>
    </cfRule>
    <cfRule type="expression" dxfId="1230" priority="784">
      <formula>AW128="ASUMIR"</formula>
    </cfRule>
  </conditionalFormatting>
  <conditionalFormatting sqref="AY128:AZ128">
    <cfRule type="expression" dxfId="1229" priority="782">
      <formula>AW128="ASUMIR"</formula>
    </cfRule>
  </conditionalFormatting>
  <conditionalFormatting sqref="BA131">
    <cfRule type="expression" dxfId="1228" priority="780">
      <formula>AW131&lt;&gt;"COMPARTIR"</formula>
    </cfRule>
    <cfRule type="expression" dxfId="1227" priority="781">
      <formula>AW131="ASUMIR"</formula>
    </cfRule>
  </conditionalFormatting>
  <conditionalFormatting sqref="AY131:AZ131">
    <cfRule type="expression" dxfId="1226" priority="779">
      <formula>AW131="ASUMIR"</formula>
    </cfRule>
  </conditionalFormatting>
  <conditionalFormatting sqref="N188:N190">
    <cfRule type="containsText" dxfId="1225" priority="715" operator="containsText" text="MEDIA">
      <formula>NOT(ISERROR(SEARCH("MEDIA",N188)))</formula>
    </cfRule>
    <cfRule type="containsText" dxfId="1224" priority="716" operator="containsText" text="ALTA">
      <formula>NOT(ISERROR(SEARCH("ALTA",N188)))</formula>
    </cfRule>
    <cfRule type="containsText" dxfId="1223" priority="717" operator="containsText" text="BAJA">
      <formula>NOT(ISERROR(SEARCH("BAJA",N188)))</formula>
    </cfRule>
  </conditionalFormatting>
  <conditionalFormatting sqref="P188:P190">
    <cfRule type="containsText" dxfId="1222" priority="712" operator="containsText" text="MEDIO">
      <formula>NOT(ISERROR(SEARCH("MEDIO",P188)))</formula>
    </cfRule>
    <cfRule type="containsText" dxfId="1221" priority="713" operator="containsText" text="ALTO">
      <formula>NOT(ISERROR(SEARCH("ALTO",P188)))</formula>
    </cfRule>
    <cfRule type="containsText" dxfId="1220" priority="714" operator="containsText" text="BAJO">
      <formula>NOT(ISERROR(SEARCH("BAJO",P188)))</formula>
    </cfRule>
  </conditionalFormatting>
  <conditionalFormatting sqref="S188:S190">
    <cfRule type="cellIs" dxfId="1219" priority="711" operator="between">
      <formula>2</formula>
      <formula>3</formula>
    </cfRule>
  </conditionalFormatting>
  <conditionalFormatting sqref="N188:N190">
    <cfRule type="containsText" dxfId="1218" priority="700" operator="containsText" text="MEDIO BAJA">
      <formula>NOT(ISERROR(SEARCH("MEDIO BAJA",N188)))</formula>
    </cfRule>
    <cfRule type="containsText" dxfId="1217" priority="701" operator="containsText" text="MEDIO ALTA">
      <formula>NOT(ISERROR(SEARCH("MEDIO ALTA",N188)))</formula>
    </cfRule>
  </conditionalFormatting>
  <conditionalFormatting sqref="P188:P190">
    <cfRule type="containsText" dxfId="1216" priority="698" operator="containsText" text="MEDIO BAJO">
      <formula>NOT(ISERROR(SEARCH("MEDIO BAJO",P188)))</formula>
    </cfRule>
    <cfRule type="containsText" dxfId="1215" priority="699" operator="containsText" text="MEDIO ALTO">
      <formula>NOT(ISERROR(SEARCH("MEDIO ALTO",P188)))</formula>
    </cfRule>
  </conditionalFormatting>
  <conditionalFormatting sqref="AL188:AL190">
    <cfRule type="expression" dxfId="1214" priority="697">
      <formula>S188="No_existen"</formula>
    </cfRule>
  </conditionalFormatting>
  <conditionalFormatting sqref="AP188:AP190">
    <cfRule type="expression" dxfId="1213" priority="696">
      <formula>S188="No_existen"</formula>
    </cfRule>
  </conditionalFormatting>
  <conditionalFormatting sqref="BA188:BA190">
    <cfRule type="expression" dxfId="1212" priority="694">
      <formula>AW188&lt;&gt;"COMPARTIR"</formula>
    </cfRule>
    <cfRule type="expression" dxfId="1211" priority="695">
      <formula>AW188="ASUMIR"</formula>
    </cfRule>
  </conditionalFormatting>
  <conditionalFormatting sqref="AX190">
    <cfRule type="expression" dxfId="1210" priority="693">
      <formula>AW190="ASUMIR"</formula>
    </cfRule>
  </conditionalFormatting>
  <conditionalFormatting sqref="AY190:AZ190 AZ188:AZ189">
    <cfRule type="expression" dxfId="1209" priority="692">
      <formula>AW188="ASUMIR"</formula>
    </cfRule>
  </conditionalFormatting>
  <conditionalFormatting sqref="AK188:AK190">
    <cfRule type="expression" dxfId="1208" priority="719">
      <formula>S188="No_existen"</formula>
    </cfRule>
  </conditionalFormatting>
  <conditionalFormatting sqref="AF188:AF190">
    <cfRule type="expression" dxfId="1207" priority="722">
      <formula>S188="No_existen"</formula>
    </cfRule>
  </conditionalFormatting>
  <conditionalFormatting sqref="AB189:AB190">
    <cfRule type="expression" dxfId="1206" priority="677">
      <formula>AA189="Semiautomatico"</formula>
    </cfRule>
    <cfRule type="expression" dxfId="1205" priority="680">
      <formula>AA189="Manual"</formula>
    </cfRule>
    <cfRule type="expression" dxfId="1204" priority="688">
      <formula>S189="No_existen"</formula>
    </cfRule>
  </conditionalFormatting>
  <conditionalFormatting sqref="AB189:AB190">
    <cfRule type="expression" dxfId="1203" priority="687">
      <formula>S189="No_existen"</formula>
    </cfRule>
  </conditionalFormatting>
  <conditionalFormatting sqref="AA188">
    <cfRule type="expression" dxfId="1202" priority="685">
      <formula>$S$23="No_existen"</formula>
    </cfRule>
  </conditionalFormatting>
  <conditionalFormatting sqref="AA189">
    <cfRule type="expression" dxfId="1201" priority="684">
      <formula>$S$24="No_existen"</formula>
    </cfRule>
  </conditionalFormatting>
  <conditionalFormatting sqref="AA190">
    <cfRule type="expression" dxfId="1200" priority="683">
      <formula>$S$25="No_existen"</formula>
    </cfRule>
  </conditionalFormatting>
  <conditionalFormatting sqref="AG190">
    <cfRule type="expression" dxfId="1199" priority="682">
      <formula>S190="No_existen"</formula>
    </cfRule>
  </conditionalFormatting>
  <conditionalFormatting sqref="W190">
    <cfRule type="expression" dxfId="1198" priority="681">
      <formula>S190="No_existen"</formula>
    </cfRule>
  </conditionalFormatting>
  <conditionalFormatting sqref="AB189:AB190">
    <cfRule type="expression" dxfId="1197" priority="678">
      <formula>AA189="Manual"</formula>
    </cfRule>
  </conditionalFormatting>
  <conditionalFormatting sqref="AG190">
    <cfRule type="expression" dxfId="1196" priority="679">
      <formula>AF190="No asignado"</formula>
    </cfRule>
  </conditionalFormatting>
  <conditionalFormatting sqref="AW190:AY190 AW188:AW189">
    <cfRule type="expression" dxfId="1195" priority="676">
      <formula>$S188="No_existen"</formula>
    </cfRule>
  </conditionalFormatting>
  <conditionalFormatting sqref="G190:I190 G188:H189">
    <cfRule type="expression" dxfId="1194" priority="675">
      <formula>$G188="N/A"</formula>
    </cfRule>
  </conditionalFormatting>
  <conditionalFormatting sqref="W189">
    <cfRule type="expression" dxfId="1193" priority="670">
      <formula>S189="No_existen"</formula>
    </cfRule>
  </conditionalFormatting>
  <conditionalFormatting sqref="AB188">
    <cfRule type="expression" dxfId="1192" priority="665">
      <formula>AA188="Semiautomatico"</formula>
    </cfRule>
    <cfRule type="expression" dxfId="1191" priority="667">
      <formula>AA188="Manual"</formula>
    </cfRule>
    <cfRule type="expression" dxfId="1190" priority="669">
      <formula>S188="No_existen"</formula>
    </cfRule>
  </conditionalFormatting>
  <conditionalFormatting sqref="AB188">
    <cfRule type="expression" dxfId="1189" priority="668">
      <formula>S188="No_existen"</formula>
    </cfRule>
  </conditionalFormatting>
  <conditionalFormatting sqref="AB188">
    <cfRule type="expression" dxfId="1188" priority="666">
      <formula>AA188="Manual"</formula>
    </cfRule>
  </conditionalFormatting>
  <conditionalFormatting sqref="AG188">
    <cfRule type="expression" dxfId="1187" priority="664">
      <formula>S188="No_existen"</formula>
    </cfRule>
  </conditionalFormatting>
  <conditionalFormatting sqref="AG189">
    <cfRule type="expression" dxfId="1186" priority="663">
      <formula>S189="No_existen"</formula>
    </cfRule>
  </conditionalFormatting>
  <conditionalFormatting sqref="AG188:AG189">
    <cfRule type="expression" dxfId="1185" priority="662">
      <formula>AF188="No asignado"</formula>
    </cfRule>
  </conditionalFormatting>
  <conditionalFormatting sqref="AX189">
    <cfRule type="expression" dxfId="1184" priority="661">
      <formula>AW189="ASUMIR"</formula>
    </cfRule>
  </conditionalFormatting>
  <conditionalFormatting sqref="AY189">
    <cfRule type="expression" dxfId="1183" priority="660">
      <formula>AW189="ASUMIR"</formula>
    </cfRule>
  </conditionalFormatting>
  <conditionalFormatting sqref="W188">
    <cfRule type="expression" dxfId="1182" priority="659">
      <formula>S188="No_existen"</formula>
    </cfRule>
  </conditionalFormatting>
  <conditionalFormatting sqref="AU188:AV188">
    <cfRule type="cellIs" dxfId="1181" priority="656" operator="equal">
      <formula>"LEVE"</formula>
    </cfRule>
    <cfRule type="cellIs" dxfId="1180" priority="657" operator="equal">
      <formula>"MODERADO"</formula>
    </cfRule>
    <cfRule type="cellIs" dxfId="1179" priority="658" operator="equal">
      <formula>"GRAVE"</formula>
    </cfRule>
  </conditionalFormatting>
  <conditionalFormatting sqref="AW12:AW13">
    <cfRule type="expression" dxfId="1178" priority="655">
      <formula>$S12="No_existen"</formula>
    </cfRule>
  </conditionalFormatting>
  <conditionalFormatting sqref="AW407:AW409">
    <cfRule type="expression" dxfId="1177" priority="623">
      <formula>$S407="No_existen"</formula>
    </cfRule>
  </conditionalFormatting>
  <conditionalFormatting sqref="AW23 AW26 AW29 AW32 AW35 AW38 AW41 AW44 AW47 AW50 AW53 AW56 AW59 AW62 AW65 AW68 AW71 AW74 AW77 AW80 AW83 AW86 AW89 AW92 AW95 AW98 AW101 AW104 AW107 AW110 AW113 AW116 AW119">
    <cfRule type="expression" dxfId="1176" priority="650">
      <formula>$S23="No_existen"</formula>
    </cfRule>
  </conditionalFormatting>
  <conditionalFormatting sqref="AW24:AW25 AW27:AW28 AW30:AW31 AW33:AW34 AW36:AW37 AW39:AW40 AW42:AW43 AW45:AW46 AW48:AW49 AW51:AW52 AW54:AW55 AW57:AW58 AW60:AW61 AW63:AW64 AW66:AW67 AW69:AW70 AW72:AW73 AW75:AW76 AW78:AW79 AW81:AW82 AW84:AW85 AW87:AW88 AW90:AW91 AW93:AW94 AW96:AW97 AW99:AW100 AW102:AW103 AW105:AW106 AW108:AW109 AW111:AW112 AW114:AW115 AW117:AW118 AW120:AW121">
    <cfRule type="expression" dxfId="1175" priority="649">
      <formula>$S24="No_existen"</formula>
    </cfRule>
  </conditionalFormatting>
  <conditionalFormatting sqref="AW20">
    <cfRule type="expression" dxfId="1174" priority="644">
      <formula>$S20="No_existen"</formula>
    </cfRule>
  </conditionalFormatting>
  <conditionalFormatting sqref="AW21:AW22">
    <cfRule type="expression" dxfId="1173" priority="643">
      <formula>$S21="No_existen"</formula>
    </cfRule>
  </conditionalFormatting>
  <conditionalFormatting sqref="AW14">
    <cfRule type="expression" dxfId="1172" priority="640">
      <formula>$S14="No_existen"</formula>
    </cfRule>
  </conditionalFormatting>
  <conditionalFormatting sqref="AW15:AW16">
    <cfRule type="expression" dxfId="1171" priority="639">
      <formula>$S15="No_existen"</formula>
    </cfRule>
  </conditionalFormatting>
  <conditionalFormatting sqref="AW17">
    <cfRule type="expression" dxfId="1170" priority="634">
      <formula>$S17="No_existen"</formula>
    </cfRule>
  </conditionalFormatting>
  <conditionalFormatting sqref="AW18:AW19">
    <cfRule type="expression" dxfId="1169" priority="633">
      <formula>$S18="No_existen"</formula>
    </cfRule>
  </conditionalFormatting>
  <conditionalFormatting sqref="AX188">
    <cfRule type="expression" dxfId="1168" priority="632">
      <formula>AW188="ASUMIR"</formula>
    </cfRule>
  </conditionalFormatting>
  <conditionalFormatting sqref="AY188">
    <cfRule type="expression" dxfId="1167" priority="631">
      <formula>AW188="ASUMIR"</formula>
    </cfRule>
  </conditionalFormatting>
  <conditionalFormatting sqref="AX188:AY188">
    <cfRule type="expression" dxfId="1166" priority="630">
      <formula>$S188="No_existen"</formula>
    </cfRule>
  </conditionalFormatting>
  <conditionalFormatting sqref="AU407:AV407">
    <cfRule type="cellIs" dxfId="1165" priority="620" operator="equal">
      <formula>"LEVE"</formula>
    </cfRule>
    <cfRule type="cellIs" dxfId="1164" priority="621" operator="equal">
      <formula>"MODERADO"</formula>
    </cfRule>
    <cfRule type="cellIs" dxfId="1163" priority="622" operator="equal">
      <formula>"GRAVE"</formula>
    </cfRule>
  </conditionalFormatting>
  <conditionalFormatting sqref="AT407">
    <cfRule type="cellIs" dxfId="1162" priority="624" operator="equal">
      <formula>"LEVE"</formula>
    </cfRule>
    <cfRule type="cellIs" dxfId="1161" priority="625" operator="equal">
      <formula>"MODERADO"</formula>
    </cfRule>
    <cfRule type="cellIs" dxfId="1160" priority="626" operator="equal">
      <formula>"GRAVE"</formula>
    </cfRule>
  </conditionalFormatting>
  <conditionalFormatting sqref="AX554:AX556">
    <cfRule type="expression" dxfId="1159" priority="525">
      <formula>AW554="ASUMIR"</formula>
    </cfRule>
  </conditionalFormatting>
  <conditionalFormatting sqref="AX554:AX556">
    <cfRule type="expression" dxfId="1158" priority="524">
      <formula>$S554="No_existen"</formula>
    </cfRule>
  </conditionalFormatting>
  <conditionalFormatting sqref="AX557:AX558">
    <cfRule type="expression" dxfId="1157" priority="523">
      <formula>AW557="ASUMIR"</formula>
    </cfRule>
  </conditionalFormatting>
  <conditionalFormatting sqref="AY557:AY558">
    <cfRule type="expression" dxfId="1156" priority="522">
      <formula>AW557="ASUMIR"</formula>
    </cfRule>
  </conditionalFormatting>
  <conditionalFormatting sqref="AY554">
    <cfRule type="expression" dxfId="1155" priority="521">
      <formula>AW554="ASUMIR"</formula>
    </cfRule>
  </conditionalFormatting>
  <conditionalFormatting sqref="AY556">
    <cfRule type="expression" dxfId="1154" priority="520">
      <formula>AW556="ASUMIR"</formula>
    </cfRule>
  </conditionalFormatting>
  <conditionalFormatting sqref="AY555">
    <cfRule type="expression" dxfId="1153" priority="519">
      <formula>AW555="ASUMIR"</formula>
    </cfRule>
  </conditionalFormatting>
  <conditionalFormatting sqref="BA554">
    <cfRule type="expression" dxfId="1152" priority="517">
      <formula>AW554&lt;&gt;"COMPARTIR"</formula>
    </cfRule>
    <cfRule type="expression" dxfId="1151" priority="518">
      <formula>AW554="ASUMIR"</formula>
    </cfRule>
  </conditionalFormatting>
  <conditionalFormatting sqref="XBF608 XBX608 XCQ608">
    <cfRule type="expression" dxfId="1150" priority="477">
      <formula>XBB608="No_existen"</formula>
    </cfRule>
  </conditionalFormatting>
  <conditionalFormatting sqref="XBB608 XBV608 XCP608 XDJ608 XED608 XEX608">
    <cfRule type="containsText" dxfId="1149" priority="507" operator="containsText" text="MEDIA">
      <formula>NOT(ISERROR(SEARCH("MEDIA",XBB608)))</formula>
    </cfRule>
    <cfRule type="containsText" dxfId="1148" priority="508" operator="containsText" text="ALTA">
      <formula>NOT(ISERROR(SEARCH("ALTA",XBB608)))</formula>
    </cfRule>
    <cfRule type="containsText" dxfId="1147" priority="509" operator="containsText" text="BAJA">
      <formula>NOT(ISERROR(SEARCH("BAJA",XBB608)))</formula>
    </cfRule>
  </conditionalFormatting>
  <conditionalFormatting sqref="XBC608">
    <cfRule type="containsText" dxfId="1146" priority="504" operator="containsText" text="MEDIO">
      <formula>NOT(ISERROR(SEARCH("MEDIO",XBC608)))</formula>
    </cfRule>
    <cfRule type="containsText" dxfId="1145" priority="505" operator="containsText" text="ALTO">
      <formula>NOT(ISERROR(SEARCH("ALTO",XBC608)))</formula>
    </cfRule>
    <cfRule type="containsText" dxfId="1144" priority="506" operator="containsText" text="BAJO">
      <formula>NOT(ISERROR(SEARCH("BAJO",XBC608)))</formula>
    </cfRule>
  </conditionalFormatting>
  <conditionalFormatting sqref="XBE608">
    <cfRule type="cellIs" dxfId="1143" priority="503" operator="between">
      <formula>2</formula>
      <formula>3</formula>
    </cfRule>
  </conditionalFormatting>
  <conditionalFormatting sqref="XBD608 XBW608">
    <cfRule type="cellIs" dxfId="1142" priority="500" operator="lessThanOrEqual">
      <formula>3</formula>
    </cfRule>
    <cfRule type="cellIs" dxfId="1141" priority="501" stopIfTrue="1" operator="between">
      <formula>4</formula>
      <formula>9</formula>
    </cfRule>
    <cfRule type="cellIs" dxfId="1140" priority="502" operator="greaterThanOrEqual">
      <formula>10</formula>
    </cfRule>
  </conditionalFormatting>
  <conditionalFormatting sqref="XBB608 XBV608 XCP608 XDJ608 XED608 XEX608">
    <cfRule type="containsText" dxfId="1139" priority="492" operator="containsText" text="MEDIO BAJA">
      <formula>NOT(ISERROR(SEARCH("MEDIO BAJA",XBB608)))</formula>
    </cfRule>
    <cfRule type="containsText" dxfId="1138" priority="493" operator="containsText" text="MEDIO ALTA">
      <formula>NOT(ISERROR(SEARCH("MEDIO ALTA",XBB608)))</formula>
    </cfRule>
  </conditionalFormatting>
  <conditionalFormatting sqref="XBC608">
    <cfRule type="containsText" dxfId="1137" priority="490" operator="containsText" text="MEDIO BAJO">
      <formula>NOT(ISERROR(SEARCH("MEDIO BAJO",XBC608)))</formula>
    </cfRule>
    <cfRule type="containsText" dxfId="1136" priority="491" operator="containsText" text="MEDIO ALTO">
      <formula>NOT(ISERROR(SEARCH("MEDIO ALTO",XBC608)))</formula>
    </cfRule>
  </conditionalFormatting>
  <conditionalFormatting sqref="XBZ608 XCR608 XDK608">
    <cfRule type="expression" dxfId="1135" priority="511">
      <formula>XBH608="No_existen"</formula>
    </cfRule>
  </conditionalFormatting>
  <conditionalFormatting sqref="XBH608">
    <cfRule type="expression" dxfId="1134" priority="480">
      <formula>XBG608="Semiautomatico"</formula>
    </cfRule>
    <cfRule type="expression" dxfId="1133" priority="481">
      <formula>XBG608="Manual"</formula>
    </cfRule>
    <cfRule type="expression" dxfId="1132" priority="484">
      <formula>XAY608="No_existen"</formula>
    </cfRule>
  </conditionalFormatting>
  <conditionalFormatting sqref="XBH608">
    <cfRule type="expression" dxfId="1131" priority="483">
      <formula>XAY608="No_existen"</formula>
    </cfRule>
  </conditionalFormatting>
  <conditionalFormatting sqref="XAU608:XAW608 XBO608:XBQ608 XCI608:XCK608 XDC608:XDE608 XDW608:XDY608 XEQ608:XES608">
    <cfRule type="expression" dxfId="1130" priority="479">
      <formula>$G608="N/A"</formula>
    </cfRule>
  </conditionalFormatting>
  <conditionalFormatting sqref="XBY608 XBG608">
    <cfRule type="expression" dxfId="1129" priority="478">
      <formula>$S$34="No_existen"</formula>
    </cfRule>
  </conditionalFormatting>
  <conditionalFormatting sqref="BA608">
    <cfRule type="expression" dxfId="1128" priority="457">
      <formula>AW608&lt;&gt;"COMPARTIR"</formula>
    </cfRule>
    <cfRule type="expression" dxfId="1127" priority="458">
      <formula>AW608="ASUMIR"</formula>
    </cfRule>
  </conditionalFormatting>
  <conditionalFormatting sqref="AX608">
    <cfRule type="expression" dxfId="1126" priority="456">
      <formula>AW608="ASUMIR"</formula>
    </cfRule>
  </conditionalFormatting>
  <conditionalFormatting sqref="AY608:AZ608">
    <cfRule type="expression" dxfId="1125" priority="455">
      <formula>AW608="ASUMIR"</formula>
    </cfRule>
  </conditionalFormatting>
  <conditionalFormatting sqref="AW608:AY608">
    <cfRule type="expression" dxfId="1124" priority="449">
      <formula>$S608="No_existen"</formula>
    </cfRule>
  </conditionalFormatting>
  <conditionalFormatting sqref="G608">
    <cfRule type="expression" dxfId="1123" priority="448">
      <formula>$G608="N/A"</formula>
    </cfRule>
  </conditionalFormatting>
  <conditionalFormatting sqref="XBF609 XBX609 XCQ609">
    <cfRule type="expression" dxfId="1122" priority="408">
      <formula>XBB609="No_existen"</formula>
    </cfRule>
  </conditionalFormatting>
  <conditionalFormatting sqref="XBB609 XBV609 XCP609 XDJ609 XED609 XEX609">
    <cfRule type="containsText" dxfId="1121" priority="438" operator="containsText" text="MEDIA">
      <formula>NOT(ISERROR(SEARCH("MEDIA",XBB609)))</formula>
    </cfRule>
    <cfRule type="containsText" dxfId="1120" priority="439" operator="containsText" text="ALTA">
      <formula>NOT(ISERROR(SEARCH("ALTA",XBB609)))</formula>
    </cfRule>
    <cfRule type="containsText" dxfId="1119" priority="440" operator="containsText" text="BAJA">
      <formula>NOT(ISERROR(SEARCH("BAJA",XBB609)))</formula>
    </cfRule>
  </conditionalFormatting>
  <conditionalFormatting sqref="XBC609">
    <cfRule type="containsText" dxfId="1118" priority="435" operator="containsText" text="MEDIO">
      <formula>NOT(ISERROR(SEARCH("MEDIO",XBC609)))</formula>
    </cfRule>
    <cfRule type="containsText" dxfId="1117" priority="436" operator="containsText" text="ALTO">
      <formula>NOT(ISERROR(SEARCH("ALTO",XBC609)))</formula>
    </cfRule>
    <cfRule type="containsText" dxfId="1116" priority="437" operator="containsText" text="BAJO">
      <formula>NOT(ISERROR(SEARCH("BAJO",XBC609)))</formula>
    </cfRule>
  </conditionalFormatting>
  <conditionalFormatting sqref="XBE609">
    <cfRule type="cellIs" dxfId="1115" priority="434" operator="between">
      <formula>2</formula>
      <formula>3</formula>
    </cfRule>
  </conditionalFormatting>
  <conditionalFormatting sqref="XBD609 XBW609">
    <cfRule type="cellIs" dxfId="1114" priority="431" operator="lessThanOrEqual">
      <formula>3</formula>
    </cfRule>
    <cfRule type="cellIs" dxfId="1113" priority="432" stopIfTrue="1" operator="between">
      <formula>4</formula>
      <formula>9</formula>
    </cfRule>
    <cfRule type="cellIs" dxfId="1112" priority="433" operator="greaterThanOrEqual">
      <formula>10</formula>
    </cfRule>
  </conditionalFormatting>
  <conditionalFormatting sqref="XBB609 XBV609 XCP609 XDJ609 XED609 XEX609">
    <cfRule type="containsText" dxfId="1111" priority="423" operator="containsText" text="MEDIO BAJA">
      <formula>NOT(ISERROR(SEARCH("MEDIO BAJA",XBB609)))</formula>
    </cfRule>
    <cfRule type="containsText" dxfId="1110" priority="424" operator="containsText" text="MEDIO ALTA">
      <formula>NOT(ISERROR(SEARCH("MEDIO ALTA",XBB609)))</formula>
    </cfRule>
  </conditionalFormatting>
  <conditionalFormatting sqref="XBC609">
    <cfRule type="containsText" dxfId="1109" priority="421" operator="containsText" text="MEDIO BAJO">
      <formula>NOT(ISERROR(SEARCH("MEDIO BAJO",XBC609)))</formula>
    </cfRule>
    <cfRule type="containsText" dxfId="1108" priority="422" operator="containsText" text="MEDIO ALTO">
      <formula>NOT(ISERROR(SEARCH("MEDIO ALTO",XBC609)))</formula>
    </cfRule>
  </conditionalFormatting>
  <conditionalFormatting sqref="XBZ609 XCR609 XDK609">
    <cfRule type="expression" dxfId="1107" priority="442">
      <formula>XBH609="No_existen"</formula>
    </cfRule>
  </conditionalFormatting>
  <conditionalFormatting sqref="XBH609">
    <cfRule type="expression" dxfId="1106" priority="411">
      <formula>XBG609="Semiautomatico"</formula>
    </cfRule>
    <cfRule type="expression" dxfId="1105" priority="412">
      <formula>XBG609="Manual"</formula>
    </cfRule>
    <cfRule type="expression" dxfId="1104" priority="415">
      <formula>XAY609="No_existen"</formula>
    </cfRule>
  </conditionalFormatting>
  <conditionalFormatting sqref="XBH609">
    <cfRule type="expression" dxfId="1103" priority="414">
      <formula>XAY609="No_existen"</formula>
    </cfRule>
  </conditionalFormatting>
  <conditionalFormatting sqref="XAU609:XAW609 XBO609:XBQ609 XCI609:XCK609 XDC609:XDE609 XDW609:XDY609 XEQ609:XES609">
    <cfRule type="expression" dxfId="1102" priority="410">
      <formula>$G609="N/A"</formula>
    </cfRule>
  </conditionalFormatting>
  <conditionalFormatting sqref="XBY609 XBG609">
    <cfRule type="expression" dxfId="1101" priority="409">
      <formula>$S$34="No_existen"</formula>
    </cfRule>
  </conditionalFormatting>
  <conditionalFormatting sqref="BA609">
    <cfRule type="expression" dxfId="1100" priority="388">
      <formula>AW609&lt;&gt;"COMPARTIR"</formula>
    </cfRule>
    <cfRule type="expression" dxfId="1099" priority="389">
      <formula>AW609="ASUMIR"</formula>
    </cfRule>
  </conditionalFormatting>
  <conditionalFormatting sqref="AX609">
    <cfRule type="expression" dxfId="1098" priority="387">
      <formula>AW609="ASUMIR"</formula>
    </cfRule>
  </conditionalFormatting>
  <conditionalFormatting sqref="AY609:AZ609">
    <cfRule type="expression" dxfId="1097" priority="386">
      <formula>AW609="ASUMIR"</formula>
    </cfRule>
  </conditionalFormatting>
  <conditionalFormatting sqref="AW609:AY609">
    <cfRule type="expression" dxfId="1096" priority="380">
      <formula>$S609="No_existen"</formula>
    </cfRule>
  </conditionalFormatting>
  <conditionalFormatting sqref="G609">
    <cfRule type="expression" dxfId="1095" priority="379">
      <formula>$G609="N/A"</formula>
    </cfRule>
  </conditionalFormatting>
  <conditionalFormatting sqref="XBF610 XBX610 XCQ610">
    <cfRule type="expression" dxfId="1094" priority="339">
      <formula>XBB610="No_existen"</formula>
    </cfRule>
  </conditionalFormatting>
  <conditionalFormatting sqref="XBB610 XBV610 XCP610 XDJ610 XED610 XEX610">
    <cfRule type="containsText" dxfId="1093" priority="369" operator="containsText" text="MEDIA">
      <formula>NOT(ISERROR(SEARCH("MEDIA",XBB610)))</formula>
    </cfRule>
    <cfRule type="containsText" dxfId="1092" priority="370" operator="containsText" text="ALTA">
      <formula>NOT(ISERROR(SEARCH("ALTA",XBB610)))</formula>
    </cfRule>
    <cfRule type="containsText" dxfId="1091" priority="371" operator="containsText" text="BAJA">
      <formula>NOT(ISERROR(SEARCH("BAJA",XBB610)))</formula>
    </cfRule>
  </conditionalFormatting>
  <conditionalFormatting sqref="XBC610">
    <cfRule type="containsText" dxfId="1090" priority="366" operator="containsText" text="MEDIO">
      <formula>NOT(ISERROR(SEARCH("MEDIO",XBC610)))</formula>
    </cfRule>
    <cfRule type="containsText" dxfId="1089" priority="367" operator="containsText" text="ALTO">
      <formula>NOT(ISERROR(SEARCH("ALTO",XBC610)))</formula>
    </cfRule>
    <cfRule type="containsText" dxfId="1088" priority="368" operator="containsText" text="BAJO">
      <formula>NOT(ISERROR(SEARCH("BAJO",XBC610)))</formula>
    </cfRule>
  </conditionalFormatting>
  <conditionalFormatting sqref="XBE610">
    <cfRule type="cellIs" dxfId="1087" priority="365" operator="between">
      <formula>2</formula>
      <formula>3</formula>
    </cfRule>
  </conditionalFormatting>
  <conditionalFormatting sqref="XBD610 XBW610">
    <cfRule type="cellIs" dxfId="1086" priority="362" operator="lessThanOrEqual">
      <formula>3</formula>
    </cfRule>
    <cfRule type="cellIs" dxfId="1085" priority="363" stopIfTrue="1" operator="between">
      <formula>4</formula>
      <formula>9</formula>
    </cfRule>
    <cfRule type="cellIs" dxfId="1084" priority="364" operator="greaterThanOrEqual">
      <formula>10</formula>
    </cfRule>
  </conditionalFormatting>
  <conditionalFormatting sqref="XBB610 XBV610 XCP610 XDJ610 XED610 XEX610">
    <cfRule type="containsText" dxfId="1083" priority="354" operator="containsText" text="MEDIO BAJA">
      <formula>NOT(ISERROR(SEARCH("MEDIO BAJA",XBB610)))</formula>
    </cfRule>
    <cfRule type="containsText" dxfId="1082" priority="355" operator="containsText" text="MEDIO ALTA">
      <formula>NOT(ISERROR(SEARCH("MEDIO ALTA",XBB610)))</formula>
    </cfRule>
  </conditionalFormatting>
  <conditionalFormatting sqref="XBC610">
    <cfRule type="containsText" dxfId="1081" priority="352" operator="containsText" text="MEDIO BAJO">
      <formula>NOT(ISERROR(SEARCH("MEDIO BAJO",XBC610)))</formula>
    </cfRule>
    <cfRule type="containsText" dxfId="1080" priority="353" operator="containsText" text="MEDIO ALTO">
      <formula>NOT(ISERROR(SEARCH("MEDIO ALTO",XBC610)))</formula>
    </cfRule>
  </conditionalFormatting>
  <conditionalFormatting sqref="XBZ610 XCR610 XDK610">
    <cfRule type="expression" dxfId="1079" priority="373">
      <formula>XBH610="No_existen"</formula>
    </cfRule>
  </conditionalFormatting>
  <conditionalFormatting sqref="XBH610">
    <cfRule type="expression" dxfId="1078" priority="342">
      <formula>XBG610="Semiautomatico"</formula>
    </cfRule>
    <cfRule type="expression" dxfId="1077" priority="343">
      <formula>XBG610="Manual"</formula>
    </cfRule>
    <cfRule type="expression" dxfId="1076" priority="346">
      <formula>XAY610="No_existen"</formula>
    </cfRule>
  </conditionalFormatting>
  <conditionalFormatting sqref="XBH610">
    <cfRule type="expression" dxfId="1075" priority="345">
      <formula>XAY610="No_existen"</formula>
    </cfRule>
  </conditionalFormatting>
  <conditionalFormatting sqref="XAU610:XAW610 XBO610:XBQ610 XCI610:XCK610 XDC610:XDE610 XDW610:XDY610 XEQ610:XES610">
    <cfRule type="expression" dxfId="1074" priority="341">
      <formula>$G610="N/A"</formula>
    </cfRule>
  </conditionalFormatting>
  <conditionalFormatting sqref="XBY610 XBG610">
    <cfRule type="expression" dxfId="1073" priority="340">
      <formula>$S$34="No_existen"</formula>
    </cfRule>
  </conditionalFormatting>
  <conditionalFormatting sqref="BA610">
    <cfRule type="expression" dxfId="1072" priority="319">
      <formula>AW610&lt;&gt;"COMPARTIR"</formula>
    </cfRule>
    <cfRule type="expression" dxfId="1071" priority="320">
      <formula>AW610="ASUMIR"</formula>
    </cfRule>
  </conditionalFormatting>
  <conditionalFormatting sqref="AX610">
    <cfRule type="expression" dxfId="1070" priority="318">
      <formula>AW610="ASUMIR"</formula>
    </cfRule>
  </conditionalFormatting>
  <conditionalFormatting sqref="AY610:AZ610">
    <cfRule type="expression" dxfId="1069" priority="317">
      <formula>AW610="ASUMIR"</formula>
    </cfRule>
  </conditionalFormatting>
  <conditionalFormatting sqref="AW610:AY610">
    <cfRule type="expression" dxfId="1068" priority="311">
      <formula>$S610="No_existen"</formula>
    </cfRule>
  </conditionalFormatting>
  <conditionalFormatting sqref="G610">
    <cfRule type="expression" dxfId="1067" priority="310">
      <formula>$G610="N/A"</formula>
    </cfRule>
  </conditionalFormatting>
  <conditionalFormatting sqref="XBF611 XBX611 XCQ611">
    <cfRule type="expression" dxfId="1066" priority="270">
      <formula>XBB611="No_existen"</formula>
    </cfRule>
  </conditionalFormatting>
  <conditionalFormatting sqref="XBB611 XBV611 XCP611 XDJ611 XED611 XEX611">
    <cfRule type="containsText" dxfId="1065" priority="300" operator="containsText" text="MEDIA">
      <formula>NOT(ISERROR(SEARCH("MEDIA",XBB611)))</formula>
    </cfRule>
    <cfRule type="containsText" dxfId="1064" priority="301" operator="containsText" text="ALTA">
      <formula>NOT(ISERROR(SEARCH("ALTA",XBB611)))</formula>
    </cfRule>
    <cfRule type="containsText" dxfId="1063" priority="302" operator="containsText" text="BAJA">
      <formula>NOT(ISERROR(SEARCH("BAJA",XBB611)))</formula>
    </cfRule>
  </conditionalFormatting>
  <conditionalFormatting sqref="XBC611">
    <cfRule type="containsText" dxfId="1062" priority="297" operator="containsText" text="MEDIO">
      <formula>NOT(ISERROR(SEARCH("MEDIO",XBC611)))</formula>
    </cfRule>
    <cfRule type="containsText" dxfId="1061" priority="298" operator="containsText" text="ALTO">
      <formula>NOT(ISERROR(SEARCH("ALTO",XBC611)))</formula>
    </cfRule>
    <cfRule type="containsText" dxfId="1060" priority="299" operator="containsText" text="BAJO">
      <formula>NOT(ISERROR(SEARCH("BAJO",XBC611)))</formula>
    </cfRule>
  </conditionalFormatting>
  <conditionalFormatting sqref="XBE611">
    <cfRule type="cellIs" dxfId="1059" priority="296" operator="between">
      <formula>2</formula>
      <formula>3</formula>
    </cfRule>
  </conditionalFormatting>
  <conditionalFormatting sqref="XBD611 XBW611">
    <cfRule type="cellIs" dxfId="1058" priority="293" operator="lessThanOrEqual">
      <formula>3</formula>
    </cfRule>
    <cfRule type="cellIs" dxfId="1057" priority="294" stopIfTrue="1" operator="between">
      <formula>4</formula>
      <formula>9</formula>
    </cfRule>
    <cfRule type="cellIs" dxfId="1056" priority="295" operator="greaterThanOrEqual">
      <formula>10</formula>
    </cfRule>
  </conditionalFormatting>
  <conditionalFormatting sqref="XBB611 XBV611 XCP611 XDJ611 XED611 XEX611">
    <cfRule type="containsText" dxfId="1055" priority="285" operator="containsText" text="MEDIO BAJA">
      <formula>NOT(ISERROR(SEARCH("MEDIO BAJA",XBB611)))</formula>
    </cfRule>
    <cfRule type="containsText" dxfId="1054" priority="286" operator="containsText" text="MEDIO ALTA">
      <formula>NOT(ISERROR(SEARCH("MEDIO ALTA",XBB611)))</formula>
    </cfRule>
  </conditionalFormatting>
  <conditionalFormatting sqref="XBC611">
    <cfRule type="containsText" dxfId="1053" priority="283" operator="containsText" text="MEDIO BAJO">
      <formula>NOT(ISERROR(SEARCH("MEDIO BAJO",XBC611)))</formula>
    </cfRule>
    <cfRule type="containsText" dxfId="1052" priority="284" operator="containsText" text="MEDIO ALTO">
      <formula>NOT(ISERROR(SEARCH("MEDIO ALTO",XBC611)))</formula>
    </cfRule>
  </conditionalFormatting>
  <conditionalFormatting sqref="XBZ611 XCR611 XDK611">
    <cfRule type="expression" dxfId="1051" priority="304">
      <formula>XBH611="No_existen"</formula>
    </cfRule>
  </conditionalFormatting>
  <conditionalFormatting sqref="XBH611">
    <cfRule type="expression" dxfId="1050" priority="273">
      <formula>XBG611="Semiautomatico"</formula>
    </cfRule>
    <cfRule type="expression" dxfId="1049" priority="274">
      <formula>XBG611="Manual"</formula>
    </cfRule>
    <cfRule type="expression" dxfId="1048" priority="277">
      <formula>XAY611="No_existen"</formula>
    </cfRule>
  </conditionalFormatting>
  <conditionalFormatting sqref="XBH611">
    <cfRule type="expression" dxfId="1047" priority="276">
      <formula>XAY611="No_existen"</formula>
    </cfRule>
  </conditionalFormatting>
  <conditionalFormatting sqref="XAU611:XAW611 XBO611:XBQ611 XCI611:XCK611 XDC611:XDE611 XDW611:XDY611 XEQ611:XES611">
    <cfRule type="expression" dxfId="1046" priority="272">
      <formula>$G611="N/A"</formula>
    </cfRule>
  </conditionalFormatting>
  <conditionalFormatting sqref="XBY611 XBG611">
    <cfRule type="expression" dxfId="1045" priority="271">
      <formula>$S$34="No_existen"</formula>
    </cfRule>
  </conditionalFormatting>
  <conditionalFormatting sqref="BA611">
    <cfRule type="expression" dxfId="1044" priority="250">
      <formula>AW611&lt;&gt;"COMPARTIR"</formula>
    </cfRule>
    <cfRule type="expression" dxfId="1043" priority="251">
      <formula>AW611="ASUMIR"</formula>
    </cfRule>
  </conditionalFormatting>
  <conditionalFormatting sqref="AZ611">
    <cfRule type="expression" dxfId="1042" priority="248">
      <formula>AX611="ASUMIR"</formula>
    </cfRule>
  </conditionalFormatting>
  <conditionalFormatting sqref="AW611">
    <cfRule type="expression" dxfId="1041" priority="242">
      <formula>$S611="No_existen"</formula>
    </cfRule>
  </conditionalFormatting>
  <conditionalFormatting sqref="G611">
    <cfRule type="expression" dxfId="1040" priority="241">
      <formula>$G611="N/A"</formula>
    </cfRule>
  </conditionalFormatting>
  <conditionalFormatting sqref="XBF612 XBX612 XCQ612">
    <cfRule type="expression" dxfId="1039" priority="201">
      <formula>XBB612="No_existen"</formula>
    </cfRule>
  </conditionalFormatting>
  <conditionalFormatting sqref="XBB612 XBV612 XCP612 XDJ612 XED612 XEX612">
    <cfRule type="containsText" dxfId="1038" priority="231" operator="containsText" text="MEDIA">
      <formula>NOT(ISERROR(SEARCH("MEDIA",XBB612)))</formula>
    </cfRule>
    <cfRule type="containsText" dxfId="1037" priority="232" operator="containsText" text="ALTA">
      <formula>NOT(ISERROR(SEARCH("ALTA",XBB612)))</formula>
    </cfRule>
    <cfRule type="containsText" dxfId="1036" priority="233" operator="containsText" text="BAJA">
      <formula>NOT(ISERROR(SEARCH("BAJA",XBB612)))</formula>
    </cfRule>
  </conditionalFormatting>
  <conditionalFormatting sqref="XBC612">
    <cfRule type="containsText" dxfId="1035" priority="228" operator="containsText" text="MEDIO">
      <formula>NOT(ISERROR(SEARCH("MEDIO",XBC612)))</formula>
    </cfRule>
    <cfRule type="containsText" dxfId="1034" priority="229" operator="containsText" text="ALTO">
      <formula>NOT(ISERROR(SEARCH("ALTO",XBC612)))</formula>
    </cfRule>
    <cfRule type="containsText" dxfId="1033" priority="230" operator="containsText" text="BAJO">
      <formula>NOT(ISERROR(SEARCH("BAJO",XBC612)))</formula>
    </cfRule>
  </conditionalFormatting>
  <conditionalFormatting sqref="XBE612">
    <cfRule type="cellIs" dxfId="1032" priority="227" operator="between">
      <formula>2</formula>
      <formula>3</formula>
    </cfRule>
  </conditionalFormatting>
  <conditionalFormatting sqref="XBD612 XBW612">
    <cfRule type="cellIs" dxfId="1031" priority="224" operator="lessThanOrEqual">
      <formula>3</formula>
    </cfRule>
    <cfRule type="cellIs" dxfId="1030" priority="225" stopIfTrue="1" operator="between">
      <formula>4</formula>
      <formula>9</formula>
    </cfRule>
    <cfRule type="cellIs" dxfId="1029" priority="226" operator="greaterThanOrEqual">
      <formula>10</formula>
    </cfRule>
  </conditionalFormatting>
  <conditionalFormatting sqref="XBB612 XBV612 XCP612 XDJ612 XED612 XEX612">
    <cfRule type="containsText" dxfId="1028" priority="216" operator="containsText" text="MEDIO BAJA">
      <formula>NOT(ISERROR(SEARCH("MEDIO BAJA",XBB612)))</formula>
    </cfRule>
    <cfRule type="containsText" dxfId="1027" priority="217" operator="containsText" text="MEDIO ALTA">
      <formula>NOT(ISERROR(SEARCH("MEDIO ALTA",XBB612)))</formula>
    </cfRule>
  </conditionalFormatting>
  <conditionalFormatting sqref="XBC612">
    <cfRule type="containsText" dxfId="1026" priority="214" operator="containsText" text="MEDIO BAJO">
      <formula>NOT(ISERROR(SEARCH("MEDIO BAJO",XBC612)))</formula>
    </cfRule>
    <cfRule type="containsText" dxfId="1025" priority="215" operator="containsText" text="MEDIO ALTO">
      <formula>NOT(ISERROR(SEARCH("MEDIO ALTO",XBC612)))</formula>
    </cfRule>
  </conditionalFormatting>
  <conditionalFormatting sqref="XBZ612 XCR612 XDK612">
    <cfRule type="expression" dxfId="1024" priority="235">
      <formula>XBH612="No_existen"</formula>
    </cfRule>
  </conditionalFormatting>
  <conditionalFormatting sqref="XBH612">
    <cfRule type="expression" dxfId="1023" priority="204">
      <formula>XBG612="Semiautomatico"</formula>
    </cfRule>
    <cfRule type="expression" dxfId="1022" priority="205">
      <formula>XBG612="Manual"</formula>
    </cfRule>
    <cfRule type="expression" dxfId="1021" priority="208">
      <formula>XAY612="No_existen"</formula>
    </cfRule>
  </conditionalFormatting>
  <conditionalFormatting sqref="XBH612">
    <cfRule type="expression" dxfId="1020" priority="207">
      <formula>XAY612="No_existen"</formula>
    </cfRule>
  </conditionalFormatting>
  <conditionalFormatting sqref="XAU612:XAW612 XBO612:XBQ612 XCI612:XCK612 XDC612:XDE612 XDW612:XDY612 XEQ612:XES612">
    <cfRule type="expression" dxfId="1019" priority="203">
      <formula>$G612="N/A"</formula>
    </cfRule>
  </conditionalFormatting>
  <conditionalFormatting sqref="XBY612 XBG612">
    <cfRule type="expression" dxfId="1018" priority="202">
      <formula>$S$34="No_existen"</formula>
    </cfRule>
  </conditionalFormatting>
  <conditionalFormatting sqref="AZ612">
    <cfRule type="expression" dxfId="1017" priority="179">
      <formula>AX612="ASUMIR"</formula>
    </cfRule>
  </conditionalFormatting>
  <conditionalFormatting sqref="AW612">
    <cfRule type="expression" dxfId="1016" priority="173">
      <formula>$S612="No_existen"</formula>
    </cfRule>
  </conditionalFormatting>
  <conditionalFormatting sqref="G612">
    <cfRule type="expression" dxfId="1015" priority="172">
      <formula>$G612="N/A"</formula>
    </cfRule>
  </conditionalFormatting>
  <conditionalFormatting sqref="XBF613 XBX613 XCQ613">
    <cfRule type="expression" dxfId="1014" priority="132">
      <formula>XBB613="No_existen"</formula>
    </cfRule>
  </conditionalFormatting>
  <conditionalFormatting sqref="XBB613 XBV613 XCP613 XDJ613 XED613 XEX613">
    <cfRule type="containsText" dxfId="1013" priority="162" operator="containsText" text="MEDIA">
      <formula>NOT(ISERROR(SEARCH("MEDIA",XBB613)))</formula>
    </cfRule>
    <cfRule type="containsText" dxfId="1012" priority="163" operator="containsText" text="ALTA">
      <formula>NOT(ISERROR(SEARCH("ALTA",XBB613)))</formula>
    </cfRule>
    <cfRule type="containsText" dxfId="1011" priority="164" operator="containsText" text="BAJA">
      <formula>NOT(ISERROR(SEARCH("BAJA",XBB613)))</formula>
    </cfRule>
  </conditionalFormatting>
  <conditionalFormatting sqref="XBC613">
    <cfRule type="containsText" dxfId="1010" priority="159" operator="containsText" text="MEDIO">
      <formula>NOT(ISERROR(SEARCH("MEDIO",XBC613)))</formula>
    </cfRule>
    <cfRule type="containsText" dxfId="1009" priority="160" operator="containsText" text="ALTO">
      <formula>NOT(ISERROR(SEARCH("ALTO",XBC613)))</formula>
    </cfRule>
    <cfRule type="containsText" dxfId="1008" priority="161" operator="containsText" text="BAJO">
      <formula>NOT(ISERROR(SEARCH("BAJO",XBC613)))</formula>
    </cfRule>
  </conditionalFormatting>
  <conditionalFormatting sqref="XBE613">
    <cfRule type="cellIs" dxfId="1007" priority="158" operator="between">
      <formula>2</formula>
      <formula>3</formula>
    </cfRule>
  </conditionalFormatting>
  <conditionalFormatting sqref="XBD613 XBW613">
    <cfRule type="cellIs" dxfId="1006" priority="155" operator="lessThanOrEqual">
      <formula>3</formula>
    </cfRule>
    <cfRule type="cellIs" dxfId="1005" priority="156" stopIfTrue="1" operator="between">
      <formula>4</formula>
      <formula>9</formula>
    </cfRule>
    <cfRule type="cellIs" dxfId="1004" priority="157" operator="greaterThanOrEqual">
      <formula>10</formula>
    </cfRule>
  </conditionalFormatting>
  <conditionalFormatting sqref="XBB613 XBV613 XCP613 XDJ613 XED613 XEX613">
    <cfRule type="containsText" dxfId="1003" priority="147" operator="containsText" text="MEDIO BAJA">
      <formula>NOT(ISERROR(SEARCH("MEDIO BAJA",XBB613)))</formula>
    </cfRule>
    <cfRule type="containsText" dxfId="1002" priority="148" operator="containsText" text="MEDIO ALTA">
      <formula>NOT(ISERROR(SEARCH("MEDIO ALTA",XBB613)))</formula>
    </cfRule>
  </conditionalFormatting>
  <conditionalFormatting sqref="XBC613">
    <cfRule type="containsText" dxfId="1001" priority="145" operator="containsText" text="MEDIO BAJO">
      <formula>NOT(ISERROR(SEARCH("MEDIO BAJO",XBC613)))</formula>
    </cfRule>
    <cfRule type="containsText" dxfId="1000" priority="146" operator="containsText" text="MEDIO ALTO">
      <formula>NOT(ISERROR(SEARCH("MEDIO ALTO",XBC613)))</formula>
    </cfRule>
  </conditionalFormatting>
  <conditionalFormatting sqref="XBZ613 XCR613 XDK613">
    <cfRule type="expression" dxfId="999" priority="166">
      <formula>XBH613="No_existen"</formula>
    </cfRule>
  </conditionalFormatting>
  <conditionalFormatting sqref="XBH613">
    <cfRule type="expression" dxfId="998" priority="135">
      <formula>XBG613="Semiautomatico"</formula>
    </cfRule>
    <cfRule type="expression" dxfId="997" priority="136">
      <formula>XBG613="Manual"</formula>
    </cfRule>
    <cfRule type="expression" dxfId="996" priority="139">
      <formula>XAY613="No_existen"</formula>
    </cfRule>
  </conditionalFormatting>
  <conditionalFormatting sqref="XBH613">
    <cfRule type="expression" dxfId="995" priority="138">
      <formula>XAY613="No_existen"</formula>
    </cfRule>
  </conditionalFormatting>
  <conditionalFormatting sqref="XAU613:XAW613 XBO613:XBQ613 XCI613:XCK613 XDC613:XDE613 XDW613:XDY613 XEQ613:XES613">
    <cfRule type="expression" dxfId="994" priority="134">
      <formula>$G613="N/A"</formula>
    </cfRule>
  </conditionalFormatting>
  <conditionalFormatting sqref="XBY613 XBG613">
    <cfRule type="expression" dxfId="993" priority="133">
      <formula>$S$34="No_existen"</formula>
    </cfRule>
  </conditionalFormatting>
  <conditionalFormatting sqref="AZ613">
    <cfRule type="expression" dxfId="992" priority="110">
      <formula>AX613="ASUMIR"</formula>
    </cfRule>
  </conditionalFormatting>
  <conditionalFormatting sqref="AW613">
    <cfRule type="expression" dxfId="991" priority="104">
      <formula>$S613="No_existen"</formula>
    </cfRule>
  </conditionalFormatting>
  <conditionalFormatting sqref="G613">
    <cfRule type="expression" dxfId="990" priority="103">
      <formula>$G613="N/A"</formula>
    </cfRule>
  </conditionalFormatting>
  <conditionalFormatting sqref="XBF614 XBX614 XCQ614">
    <cfRule type="expression" dxfId="989" priority="63">
      <formula>XBB614="No_existen"</formula>
    </cfRule>
  </conditionalFormatting>
  <conditionalFormatting sqref="XBB614 XBV614 XCP614 XDJ614 XED614 XEX614">
    <cfRule type="containsText" dxfId="988" priority="93" operator="containsText" text="MEDIA">
      <formula>NOT(ISERROR(SEARCH("MEDIA",XBB614)))</formula>
    </cfRule>
    <cfRule type="containsText" dxfId="987" priority="94" operator="containsText" text="ALTA">
      <formula>NOT(ISERROR(SEARCH("ALTA",XBB614)))</formula>
    </cfRule>
    <cfRule type="containsText" dxfId="986" priority="95" operator="containsText" text="BAJA">
      <formula>NOT(ISERROR(SEARCH("BAJA",XBB614)))</formula>
    </cfRule>
  </conditionalFormatting>
  <conditionalFormatting sqref="XBC614">
    <cfRule type="containsText" dxfId="985" priority="90" operator="containsText" text="MEDIO">
      <formula>NOT(ISERROR(SEARCH("MEDIO",XBC614)))</formula>
    </cfRule>
    <cfRule type="containsText" dxfId="984" priority="91" operator="containsText" text="ALTO">
      <formula>NOT(ISERROR(SEARCH("ALTO",XBC614)))</formula>
    </cfRule>
    <cfRule type="containsText" dxfId="983" priority="92" operator="containsText" text="BAJO">
      <formula>NOT(ISERROR(SEARCH("BAJO",XBC614)))</formula>
    </cfRule>
  </conditionalFormatting>
  <conditionalFormatting sqref="XBE614">
    <cfRule type="cellIs" dxfId="982" priority="89" operator="between">
      <formula>2</formula>
      <formula>3</formula>
    </cfRule>
  </conditionalFormatting>
  <conditionalFormatting sqref="XBD614 XBW614">
    <cfRule type="cellIs" dxfId="981" priority="86" operator="lessThanOrEqual">
      <formula>3</formula>
    </cfRule>
    <cfRule type="cellIs" dxfId="980" priority="87" stopIfTrue="1" operator="between">
      <formula>4</formula>
      <formula>9</formula>
    </cfRule>
    <cfRule type="cellIs" dxfId="979" priority="88" operator="greaterThanOrEqual">
      <formula>10</formula>
    </cfRule>
  </conditionalFormatting>
  <conditionalFormatting sqref="XBB614 XBV614 XCP614 XDJ614 XED614 XEX614">
    <cfRule type="containsText" dxfId="978" priority="78" operator="containsText" text="MEDIO BAJA">
      <formula>NOT(ISERROR(SEARCH("MEDIO BAJA",XBB614)))</formula>
    </cfRule>
    <cfRule type="containsText" dxfId="977" priority="79" operator="containsText" text="MEDIO ALTA">
      <formula>NOT(ISERROR(SEARCH("MEDIO ALTA",XBB614)))</formula>
    </cfRule>
  </conditionalFormatting>
  <conditionalFormatting sqref="XBC614">
    <cfRule type="containsText" dxfId="976" priority="76" operator="containsText" text="MEDIO BAJO">
      <formula>NOT(ISERROR(SEARCH("MEDIO BAJO",XBC614)))</formula>
    </cfRule>
    <cfRule type="containsText" dxfId="975" priority="77" operator="containsText" text="MEDIO ALTO">
      <formula>NOT(ISERROR(SEARCH("MEDIO ALTO",XBC614)))</formula>
    </cfRule>
  </conditionalFormatting>
  <conditionalFormatting sqref="XBZ614 XCR614 XDK614">
    <cfRule type="expression" dxfId="974" priority="97">
      <formula>XBH614="No_existen"</formula>
    </cfRule>
  </conditionalFormatting>
  <conditionalFormatting sqref="XBH614">
    <cfRule type="expression" dxfId="973" priority="66">
      <formula>XBG614="Semiautomatico"</formula>
    </cfRule>
    <cfRule type="expression" dxfId="972" priority="67">
      <formula>XBG614="Manual"</formula>
    </cfRule>
    <cfRule type="expression" dxfId="971" priority="70">
      <formula>XAY614="No_existen"</formula>
    </cfRule>
  </conditionalFormatting>
  <conditionalFormatting sqref="XBH614">
    <cfRule type="expression" dxfId="970" priority="69">
      <formula>XAY614="No_existen"</formula>
    </cfRule>
  </conditionalFormatting>
  <conditionalFormatting sqref="XAU614:XAW614 XBO614:XBQ614 XCI614:XCK614 XDC614:XDE614 XDW614:XDY614 XEQ614:XES614">
    <cfRule type="expression" dxfId="969" priority="65">
      <formula>$G614="N/A"</formula>
    </cfRule>
  </conditionalFormatting>
  <conditionalFormatting sqref="XBY614 XBG614">
    <cfRule type="expression" dxfId="968" priority="64">
      <formula>$S$34="No_existen"</formula>
    </cfRule>
  </conditionalFormatting>
  <conditionalFormatting sqref="BA614">
    <cfRule type="expression" dxfId="967" priority="43">
      <formula>AW614&lt;&gt;"COMPARTIR"</formula>
    </cfRule>
    <cfRule type="expression" dxfId="966" priority="44">
      <formula>AW614="ASUMIR"</formula>
    </cfRule>
  </conditionalFormatting>
  <conditionalFormatting sqref="AZ614">
    <cfRule type="expression" dxfId="965" priority="41">
      <formula>AX614="ASUMIR"</formula>
    </cfRule>
  </conditionalFormatting>
  <conditionalFormatting sqref="AW614">
    <cfRule type="expression" dxfId="964" priority="35">
      <formula>$S614="No_existen"</formula>
    </cfRule>
  </conditionalFormatting>
  <conditionalFormatting sqref="G614">
    <cfRule type="expression" dxfId="963" priority="34">
      <formula>$G614="N/A"</formula>
    </cfRule>
  </conditionalFormatting>
  <conditionalFormatting sqref="W608">
    <cfRule type="expression" dxfId="962" priority="30">
      <formula>S608="No_existen"</formula>
    </cfRule>
  </conditionalFormatting>
  <conditionalFormatting sqref="W609">
    <cfRule type="expression" dxfId="961" priority="29">
      <formula>S609="No_existen"</formula>
    </cfRule>
  </conditionalFormatting>
  <conditionalFormatting sqref="W610">
    <cfRule type="expression" dxfId="960" priority="28">
      <formula>S610="No_existen"</formula>
    </cfRule>
  </conditionalFormatting>
  <conditionalFormatting sqref="AG608">
    <cfRule type="expression" dxfId="959" priority="27">
      <formula>$P$11="No_existen"</formula>
    </cfRule>
  </conditionalFormatting>
  <conditionalFormatting sqref="AG608:AG610">
    <cfRule type="expression" dxfId="958" priority="26">
      <formula>AF608="No asignado"</formula>
    </cfRule>
  </conditionalFormatting>
  <conditionalFormatting sqref="AG609:AG610">
    <cfRule type="expression" dxfId="957" priority="25">
      <formula>$P$12="No_existen"</formula>
    </cfRule>
  </conditionalFormatting>
  <conditionalFormatting sqref="AG610">
    <cfRule type="expression" dxfId="956" priority="24">
      <formula>$P$13="No_existen"</formula>
    </cfRule>
  </conditionalFormatting>
  <conditionalFormatting sqref="AG608">
    <cfRule type="expression" dxfId="955" priority="23">
      <formula>S608="No_existen"</formula>
    </cfRule>
  </conditionalFormatting>
  <conditionalFormatting sqref="AG608">
    <cfRule type="expression" dxfId="954" priority="22">
      <formula>AF608="No asignado"</formula>
    </cfRule>
  </conditionalFormatting>
  <conditionalFormatting sqref="AU608:AV608">
    <cfRule type="cellIs" dxfId="953" priority="19" operator="equal">
      <formula>"LEVE"</formula>
    </cfRule>
    <cfRule type="cellIs" dxfId="952" priority="20" operator="equal">
      <formula>"MODERADO"</formula>
    </cfRule>
    <cfRule type="cellIs" dxfId="951" priority="21" operator="equal">
      <formula>"GRAVE"</formula>
    </cfRule>
  </conditionalFormatting>
  <conditionalFormatting sqref="W611:W616">
    <cfRule type="expression" dxfId="950" priority="18">
      <formula>S611="No_existen"</formula>
    </cfRule>
  </conditionalFormatting>
  <conditionalFormatting sqref="AB614">
    <cfRule type="expression" dxfId="949" priority="15">
      <formula>AA614="Semiautomatico"</formula>
    </cfRule>
    <cfRule type="expression" dxfId="948" priority="16">
      <formula>AA614="Manual"</formula>
    </cfRule>
    <cfRule type="expression" dxfId="947" priority="17">
      <formula>S614="No_existen"</formula>
    </cfRule>
  </conditionalFormatting>
  <conditionalFormatting sqref="AG611">
    <cfRule type="expression" dxfId="946" priority="14">
      <formula>$P$11="No_existen"</formula>
    </cfRule>
  </conditionalFormatting>
  <conditionalFormatting sqref="AG611:AG616">
    <cfRule type="expression" dxfId="945" priority="10">
      <formula>AF611="No asignado"</formula>
    </cfRule>
  </conditionalFormatting>
  <conditionalFormatting sqref="AG612">
    <cfRule type="expression" dxfId="944" priority="13">
      <formula>$P$12="No_existen"</formula>
    </cfRule>
  </conditionalFormatting>
  <conditionalFormatting sqref="AG613">
    <cfRule type="expression" dxfId="943" priority="12">
      <formula>$P$13="No_existen"</formula>
    </cfRule>
  </conditionalFormatting>
  <conditionalFormatting sqref="AG613:AG614">
    <cfRule type="expression" dxfId="942" priority="11">
      <formula>$P$11="No_existen"</formula>
    </cfRule>
  </conditionalFormatting>
  <conditionalFormatting sqref="AG615:AG616">
    <cfRule type="expression" dxfId="941" priority="9">
      <formula>$P$12="No_existen"</formula>
    </cfRule>
  </conditionalFormatting>
  <conditionalFormatting sqref="AG616">
    <cfRule type="expression" dxfId="940" priority="8">
      <formula>$P$13="No_existen"</formula>
    </cfRule>
  </conditionalFormatting>
  <conditionalFormatting sqref="AU611:AV616">
    <cfRule type="cellIs" dxfId="939" priority="5" operator="equal">
      <formula>"LEVE"</formula>
    </cfRule>
    <cfRule type="cellIs" dxfId="938" priority="6" operator="equal">
      <formula>"MODERADO"</formula>
    </cfRule>
    <cfRule type="cellIs" dxfId="937" priority="7" operator="equal">
      <formula>"GRAVE"</formula>
    </cfRule>
  </conditionalFormatting>
  <conditionalFormatting sqref="AX611:AX616">
    <cfRule type="expression" dxfId="936" priority="4">
      <formula>AW611="ASUMIR"</formula>
    </cfRule>
  </conditionalFormatting>
  <conditionalFormatting sqref="AY611:AY616">
    <cfRule type="expression" dxfId="935" priority="3">
      <formula>AW611="ASUMIR"</formula>
    </cfRule>
  </conditionalFormatting>
  <conditionalFormatting sqref="BA612:BA613">
    <cfRule type="expression" dxfId="934" priority="1">
      <formula>AW612&lt;&gt;"COMPARTIR"</formula>
    </cfRule>
    <cfRule type="expression" dxfId="933" priority="2">
      <formula>AW612="ASUMIR"</formula>
    </cfRule>
  </conditionalFormatting>
  <dataValidations xWindow="864" yWindow="428" count="292">
    <dataValidation allowBlank="1" showInputMessage="1" showErrorMessage="1" prompt="Identiique aquellas principales consecuencias que se pueden presentar al momento de que se materialice el riesgo" sqref="M20:M26 M38 M17 M14 M32 M29 M11 M35 M41 M44:M62 M65 M68 M71:M80 M83 M86 M89:M104 M107 M110 M113:M134 M137 M140 M143:M155 M158 M161 M164:M173 M176 M179 M602 M194 M197 M200:M203 M206 M209 M212:M227 M230 M233 M236:M269 M272 M275 M278:M293 M296 M299 M323 M380 M329:M356 M377 M359 M362 M365:M374 M302:M320 M326 M383:M407 M410 M416 M413 M419 M182:M191 M428 M431 M437 M434 M440 M443:M449 M452 M458 M455 M461 M464:M470 M473 M476 M479:M485 M488 M491 M497 M494 M500 M503:M509 M512 M515 M518:M530 M533 M536 M539:M545 M548 M551 M557 M554 M560 M563:M575 M578 M581 M584:M590 M593 M596 M422:M425 M599 M605 M608 M617:M622 M611 M614"/>
    <dataValidation allowBlank="1" showInputMessage="1" showErrorMessage="1" prompt="Describa brevemente en qué consiste el riesgo" sqref="L20:L26 L38 L17 L14 L32 L29 L11 L35 L41 L44:L62 L65 L68 L71:L80 L83 L86 L89:L104 L107 L110 L113:L134 L137 L140 L143:L155 L158 L161 L164:L173 L176 L179 L602 L194 L197 L200:L203 L206 L209 L212:L227 L230 L233 L236:L269 L272 L275 L278:L293 L296 L299 L323 L380 L329:L356 L377 L359 L362 L365:L374 L302:L320 L326 L383:L407 L410 L416 L413 L419 L182:L191 L428 L431 L437 L434 L440 L443:L449 L452 L458 L455 L461 L464:L470 L473 L476 L479:L485 L488 L491 L497 L494 L500 L503:L509 L512 L515 L518:L530 L533 L536 L539:L545 L548 L551 L557 L554 L560 L563:L575 L578 L581 L584:L590 L593 L596 L422:L425 L599 L605 L608 L617:L622 L611 L614"/>
    <dataValidation allowBlank="1" showInputMessage="1" showErrorMessage="1" promptTitle="CONTROL" prompt="Defina el estado del control asociado al riesgo" sqref="T17:V17 T20:V20 T14:V14 T389:V389 T11:V11 T200:V200 T50:V50 T53:V53 T56:V56 T59:V59 T44:V44 T41:V41 T47:V47 T35:V35 T65:V65 T77:V77 T71:V71 T68:V68 T74:V74 T62:V62 T83:V83 T95:V95 T98:V98 T101:V101 T89:V89 T86:V86 T92:V92 T80:V80 T107:V107 T119:V119 T122:V122 T125:V125 T128:V128 T131:V131 T113:V113 T110:V110 T116:V116 T104:V104 T137:V137 T149:V149 T152:V152 T143:V143 T140:V140 T146:V146 T134:V134 T158:V158 T170:V170 T164:V164 T161:V161 T167:V167 T155:V155 T176:V176 T182:V182 T179:V179 T185:V185 T173:V173 T194:V194 T197:V197 T206:V206 T38:V38 T188:V188 T218:V218 T221:V221 T224:V224 T212:V212 T209:V209 T215:V215 T203:V203 T263:V263 T230:V230 T242:V242 T245:V245 T248:V248 T251:V251 T254:V254 T257:V257 T260:V260 T266:V266 T236:V236 T233:V233 T239:V239 T227:V227 T272:V272 T284:V284 T287:V287 T290:V290 T278:V278 T275:V275 T281:V281 T269:V269 T296:V296 T308:V308 T311:V311 T314:V314 T317:V317 T302:V302 T299:V299 T305:V305 T293:V293 T377:V377 T374:V374 T392:V392 T395:V395 T398:V398 T401:V401 T404:V404 T383:V383 T380:V380 T386:V386 T407:V407 T359:V359 T371:V371 T365:V365 T362:V362 T368:V368 T356:V356 T323:V323 T335:V335 T338:V338 T341:V341 T344:V344 T347:V347 T350:V350 T353:V353 T329:V329 T326:V326 T332:V332 T320:V320 T191:V191 T410:V410 T416:V416 T422:V422 T419:V419 T413:V413 T425:V425 T428:V428 T431:V431 T437:V437 T443:V443 T440:V440 T446:V446 T434:V434 T449:V449 T452:V452 T458:V458 T464:V464 T461:V461 T467:V467 T455:V455 T473:V473 T479:V479 T476:V476 T482:V482 T470:V470 T488:V488 T491:V491 T485:V485 T494:V494 T503:V503 T500:V500 T506:V506 T512:V512 T26:V26 T524:V524 T527:V527 T518:V518 T515:V515 T521:V521 T509:V509 T533:V533 T539:V539 T536:V536 T542:V542 T530:V530 T548:V548 T551:V551 T545:V545 T557:V557 T569:V569 T572:V572 T563:V563 T560:V560 T566:V566 T554:V554 T578:V578 T584:V584 T581:V581 T587:V587 T575:V575 T593:V593 T596:V596 T590:V590 T602:V602 T599:V599 T605:V605 T497:V497 T32:V32 T29:V29 T23:V23 T12:T13 T15:T16 T18:T19 T21:T22 T24:T25 T27:T28 T30:T31 T33:T34 T36:T37 T39:T40 T42:T43 T45:T46 T48:T49 T51:T52 T54:T55 T57:T58 T60:T61 T63:T64 T66:T67 T69:T70 T72:T73 T75:T76 T78:T79 T81:T82 T84:T85 T87:T88 T90:T91 T93:T94 T96:T97 T99:T100 T102:T103 T105:T106 T108:T109 T111:T112 T114:T115 T117:T118 T120:T121 T123:T124 T126:T127 T129:T130 T132:T133 T135:T136 T138:T139 T141:T142 T144:T145 T147:T148 T150:T151 T153:T154 T156:T157 T159:T160 T162:T163 T165:T166 T168:T169 T171:T172 T174:T175 T177:T178 T180:T181 T183:T184 T186:T187 T189:T190 T192:T193 T195:T196 T198:T199 T201:T202 T204:T205 T207:T208 T210:T211 T213:T214 T216:T217 T219:T220 T222:T223 T225:T226 T228:T229 T231:T232 T234:T235 T237:T238 T240:T241 T243:T244 T246:T247 T249:T250 T252:T253 T255:T256 T258:T259 T261:T262 T264:T265 T267:T268 T270:T271 T273:T274 T276:T277 T279:T280 T282:T283 T285:T286 T288:T289 T291:T292 T294:T295 T297:T298 T300:T301 T303:T304 T306:T307 T309:T310 T312:T313 T315:T316 T318:T319 T321:T322 T324:T325 T327:T328 T330:T331 T333:T334 T336:T337 T339:T340 T342:T343 T345:T346 T348:T349 T351:T352 T354:T355 T357:T358 T360:T361 T363:T364 T366:T367 T369:T370 T372:T373 T375:T376 T378:T379 T381:T382 T384:T385 T387:T388 T390:T391 T393:T394 T396:T397 T399:T400 T402:T403 T405:T406 T408:T409 T411:T412 T414:T415 T417:T418 T420:T421 T423:T424 T429:T430 T432:T433 T435:T436 T438:T439 T441:T442 T444:T445 T447:T448 T450:T451 T453:T454 T456:T457 T459:T460 T462:T463 T465:T466 T468:T469 T471:T472 T474:T475 T477:T478 T480:T481 T483:T484 T486:T487 T489:T490 T492:T493 T495:T496 T498:T499 T501:T502 T504:T505 T507:T508 T510:T511 T513:T514 T516:T517 T519:T520 T522:T523 T525:T526 T528:T529 T531:T532 T534:T535 T537:T538 T540:T541 T543:T544 T546:T547 T549:T550 T552:T553 T555:T556 T558:T559 T561:T562 T564:T565 T567:T568 T570:T571 T573:T574 T576:T577 T579:T580 T582:T583 T585:T586 T588:T589 T591:T592 T594:T595 T597:T598 T600:T601 T603:T604 T426:T427 T606:T607 T608:V608 T611:V611 T614:V614 T617:V617 T620:V620 T609:T610 T612:T613 T615:T616 T618:T619 T621:T622"/>
    <dataValidation type="list" allowBlank="1" showInputMessage="1" showErrorMessage="1" errorTitle="DATO NO VALIDO" error="CELDA DE SELECCIÓN - NO CAMBIAR CONFIGURACIÓN" promptTitle="IMPACTO" prompt="Seleccione el nivel de impacto del riesgo" sqref="P11:P13 P26:P28 P35:P37 P62:P64 P80:P82 P104:P106 P134:P136 P155:P157 P173:P175 P191:P193 P203:P205 P227:P229 P269:P271 P293:P295 P374:P376 P356:P358 P320:P322 P407:P415 P599:P601 P449:P451 P455:P457 P470:P472 P485:P487 P494:P496 P509:P511 P530:P532 P545:P547 P554:P556 P575:P577 P590:P592 P425:P436">
      <formula1>INDIRECT($J$11)</formula1>
    </dataValidation>
    <dataValidation type="list" allowBlank="1" showInputMessage="1" showErrorMessage="1" errorTitle="DATO NO VALIDO" error="CELDA DE SELECCIÓN - NO CAMBIAR CONFIGURACIÓN" promptTitle="IMPACTO" prompt="Seleccione el nivel de impacto del riesgo" sqref="P14:P16 P29:P31 P38:P40 P65:P67 P83:P85 P107:P109 P137:P139 P158:P160 P176:P178 P194:P196 P206:P208 P230:P232 P272:P274 P296:P298 P377:P379 P359:P361 P323:P325 P416:P418 P437:P439 P452:P454 P458:P460 P473:P475 P488:P490 P497:P499 P512:P514 P533:P535 P548:P550 P557:P559 P578:P580 P593:P595 P602:P604">
      <formula1>INDIRECT($J$14)</formula1>
    </dataValidation>
    <dataValidation type="list" allowBlank="1" showInputMessage="1" showErrorMessage="1" errorTitle="DATO NO VALIDO" error="CELDA DE SELECCIÓN - NO CAMBIAR CONFIGURACIÓN" promptTitle="IMPACTO" prompt="Seleccione el nivel de impacto del riesgo" sqref="P17:P19 P32:P34 P41:P43 P68:P70 P86:P88 P110:P112 P140:P142 P161:P163 P179:P181 P197:P199 P209:P211 P233:P235 P275:P277 P299:P301 P380:P382 P362:P364 P326:P328 P419:P421 P440:P442 P461:P463 P476:P478 P491:P493 P500:P502 P515:P517 P536:P538 P551:P553 P560:P562 P581:P583 P596:P598 P605:P622">
      <formula1>INDIRECT($J$17)</formula1>
    </dataValidation>
    <dataValidation type="list" allowBlank="1" showInputMessage="1" showErrorMessage="1" errorTitle="DATO NO VALIDO" error="CELDA DE SELECCIÓN - NO CAMBIAR CONFIGURACIÓN" promptTitle="IMPACTO" prompt="Seleccione el nivel de impacto del riesgo" sqref="P20:P22 P44:P46 P71:P73 P89:P91 P113:P115 P143:P145 P164:P166 P182:P184 P200:P202 P212:P214 P236:P238 P278:P280 P302:P304 P383:P385 P365:P367 P329:P331 P422:P424 P443:P445 P464:P466 P479:P481 P503:P505 P518:P520 P539:P541 P563:P565 P584:P586">
      <formula1>INDIRECT($J$20)</formula1>
    </dataValidation>
    <dataValidation type="list" allowBlank="1" showInputMessage="1" showErrorMessage="1" error="Seleccion el tipo de mapa" prompt="Seleccione el tipo de mapa de riesgos a construir_x000a_PROCESOS_x000a_PDI" sqref="E6">
      <formula1>MAPA</formula1>
    </dataValidation>
    <dataValidation type="list" allowBlank="1" showInputMessage="1" showErrorMessage="1" sqref="H27 H471">
      <formula1>INDIRECT($G$12)</formula1>
    </dataValidation>
    <dataValidation type="list" allowBlank="1" showInputMessage="1" showErrorMessage="1" sqref="H28 H472">
      <formula1>INDIRECT($G$13)</formula1>
    </dataValidation>
    <dataValidation type="list" allowBlank="1" showInputMessage="1" showErrorMessage="1" sqref="H29 H473">
      <formula1>INDIRECT($G$14)</formula1>
    </dataValidation>
    <dataValidation type="list" allowBlank="1" showInputMessage="1" showErrorMessage="1" sqref="H30 H474">
      <formula1>INDIRECT($G$15)</formula1>
    </dataValidation>
    <dataValidation type="list" allowBlank="1" showInputMessage="1" showErrorMessage="1" sqref="H31 H475">
      <formula1>INDIRECT($G$16)</formula1>
    </dataValidation>
    <dataValidation type="list" allowBlank="1" showInputMessage="1" showErrorMessage="1" sqref="H32 H476">
      <formula1>INDIRECT($G$17)</formula1>
    </dataValidation>
    <dataValidation type="list" allowBlank="1" showInputMessage="1" showErrorMessage="1" sqref="H33 H477">
      <formula1>INDIRECT($G$18)</formula1>
    </dataValidation>
    <dataValidation type="list" allowBlank="1" showInputMessage="1" showErrorMessage="1" sqref="H34 H478">
      <formula1>INDIRECT($G$19)</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33 AX35:AX88 AX94 AX485:AX601 AX132:AX477 AX102:AX124 AX126:AX127 AX129:AX130 AX604:AX622"/>
    <dataValidation allowBlank="1" showInputMessage="1" showErrorMessage="1" prompt="De acuerdo al análisis de los factores interno y externos que incluyo en el estudio de contexto del proceso, establezca claramente la causa que genera el riesgo." sqref="I11:I31 I35:I475 I485:I622"/>
    <dataValidation type="custom" allowBlank="1" showInputMessage="1" showErrorMessage="1" sqref="AX34 AX89:AX93 AX95:AX101 AX478:AX484 AX125 AX128 AX131">
      <formula1>AW34&lt;&gt;"ASUMIR"</formula1>
    </dataValidation>
    <dataValidation type="list" allowBlank="1" showInputMessage="1" showErrorMessage="1" errorTitle="DATO NO VALIDO" error="CELDA DE SELECCIÓN - NO CAMBIAR CONFIGURACIÓN" promptTitle="IMPACTO" prompt="Seleccione el nivel de impacto del riesgo" sqref="P23:P25 P47:P49 P74:P76 P92:P94 P116:P118 P146:P148 P167:P169 P185:P190 P215:P217 P239:P241 P281:P283 P305:P307 P386:P388 P368:P370 P332:P334 P446:P448 P467:P469 P482:P484 P506:P508 P521:P523 P542:P544 P566:P568 P587:P589">
      <formula1>INDIRECT($J$23)</formula1>
    </dataValidation>
    <dataValidation type="list" allowBlank="1" showInputMessage="1" showErrorMessage="1" errorTitle="DATO NO VALIDO" error="CELDA DE SELECCIÓN - NO CAMBIAR CONFIGURACIÓN" promptTitle="IMPACTO" prompt="Seleccione el nivel de impacto del riesgo" sqref="P50:P52 P77:P79 P569:P571 P95:P97 P119:P121 P149:P151 P170:P172 P218:P220 P242:P244 P284:P286 P308:P310 P389:P391 P371:P373 P335:P337 P524:P526">
      <formula1>INDIRECT($J$26)</formula1>
    </dataValidation>
    <dataValidation type="list" allowBlank="1" showInputMessage="1" showErrorMessage="1" errorTitle="DATO NO VALIDO" error="CELDA DE SELECCIÓN - NO CAMBIAR CONFIGURACIÓN" promptTitle="IMPACTO" prompt="Seleccione el nivel de impacto del riesgo" sqref="P53:P55 P98:P100 P122:P124 P152:P154 P221:P223 P245:P247 P287:P289 P311:P313 P392:P394 P338:P340 P527:P529 P572:P574">
      <formula1>INDIRECT($J$29)</formula1>
    </dataValidation>
    <dataValidation type="list" allowBlank="1" showInputMessage="1" showErrorMessage="1" errorTitle="DATO NO VALIDO" error="CELDA DE SELECCIÓN - NO CAMBIAR CONFIGURACIÓN" promptTitle="IMPACTO" prompt="Seleccione el nivel de impacto del riesgo" sqref="P56:P58 P101:P103 P125:P127 P224:P226 P248:P250 P290:P292 P314:P316 P395:P397 P341:P343">
      <formula1>INDIRECT($J$32)</formula1>
    </dataValidation>
    <dataValidation type="list" allowBlank="1" showInputMessage="1" showErrorMessage="1" errorTitle="DATO NO VALIDO" error="CELDA DE SELECCIÓN - NO CAMBIAR CONFIGURACIÓN" promptTitle="IMPACTO" prompt="Seleccione el nivel de impacto del riesgo" sqref="P59:P61 P128:P130 P251:P253 P317:P319 P344:P346 P398:P400">
      <formula1>INDIRECT($J$35)</formula1>
    </dataValidation>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601 AY604:AZ622">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623 X623:X724 AI623">
      <formula1>#REF!&lt;&gt;"No_existen"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Y20:Z20 Y26:Z26 Y404:Z404 Y29:Z29 Y11:Z11 Y32:Z32 Y377:Z377 Y380:Z380 Y383:Z383 Y374:Z374 Y23:Z23 Y368:Z368 Y476:Z476 Y479:Z479 Y47:Z47 Y50:Z50 Y488:Z488 Y53:Z53 Y56:Z56 Y59:Z59 Y38:Z38 Y41:Z41 Y44:Z44 Y35:Z35 Y74:Z74 Y566:Z566 Y569:Z569 Y572:Z572 Y371:Z371 Y77:Z77 Y491:Z491 Y65:Z65 Y68:Z68 Y71:Z71 Y62:Z62 Y92:Z92 Y359:Z359 Y362:Z362 Y365:Z365 Y356:Z356 Y386:Z386 Y485:Z485 Y95:Z95 Y506:Z506 Y98:Z98 Y101:Z101 Y83:Z83 Y86:Z86 Y89:Z89 Y80:Z80 Y116:Z116 Y557:Z557 Y560:Z560 Y497:Z497 Y563:Z563 Y332:Z332 Y500:Z500 Y335:Z335 Y119:Z119 Y503:Z503 Y122:Z122 Y125:Z125 Y128:Z128 Y131:Z131 Y107:Z107 Y110:Z110 Y113:Z113 Y104:Z104 Y146:Z146 Y338:Z338 Y341:Z341 Y344:Z344 Y347:Z347 Y350:Z350 Y353:Z353 Y323:Z323 Y326:Z326 Y149:Z149 Y329:Z329 Y152:Z152 Y137:Z137 Y140:Z140 Y143:Z143 Y134:Z134 Y167:Z167 Y320:Z320 Y407:Z407 Y494:Z494 Y521:Z521 Y554:Z554 Y587:Z587 Y605:Z605 Y170:Z170 Y596:Z596 Y158:Z158 Y161:Z161 Y164:Z164 Y155:Z155 Y185:Z185 Y524:Z524 Y602:Z602 Y527:Z527 Y512:Z512 Y515:Z515 Y176:Z176 Y410:Z410 Y179:Z179 Y182:Z182 Y173:Z173 Y194:Z194 Y518:Z518 Y416:Z416 Y509:Z509 Y542:Z542 Y197:Z197 Y200:Z200 Y191:Z191 Y215:Z215 Y599:Z599 Y419:Z419 Y422:Z422 Y218:Z218 Y413:Z413 Y221:Z221 Y224:Z224 Y206:Z206 Y209:Z209 Y212:Z212 Y203:Z203 Y239:Z239 Y425:Z425 Y14:Z14 Y188:Z188 Y428:Z428 Y578:Z578 Y431:Z431 Y242:Z242 Y446:Z446 Y245:Z245 Y248:Z248 Y251:Z251 Y254:Z254 Y257:Z257 Y260:Z260 Y263:Z263 Y266:Z266 Y230:Z230 Y233:Z233 Y236:Z236 Y227:Z227 Y281:Z281 Y581:Z581 Y533:Z533 Y437:Z437 Y584:Z584 Y440:Z440 Y443:Z443 Y434:Z434 Y449:Z449 Y536:Z536 Y539:Z539 Y530:Z530 Y452:Z452 Y284:Z284 Y548:Z548 Y287:Z287 Y290:Z290 Y272:Z272 Y275:Z275 Y278:Z278 Y269:Z269 Y305:Z305 Y467:Z467 Y575:Z575 Y590:Z590 Y458:Z458 Y461:Z461 Y464:Z464 Y308:Z308 Y455:Z455 Y311:Z311 Y314:Z314 Y317:Z317 Y296:Z296 Y299:Z299 Y302:Z302 Y293:Z293 Y389:Z389 Y470:Z470 Y593:Z593 Y551:Z551 Y482:Z482 Y473:Z473 Y545:Z545 Y392:Z392 Y395:Z395 Y398:Z398 Y401:Z401 AJ11:AJ622 Y17:Z17 Z12:Z13 Z15:Z16 Z18:Z19 Z21:Z22 Z24:Z25 Z27:Z28 Z30:Z31 Z33:Z34 Z36:Z37 Z39:Z40 Z42:Z43 Z45:Z46 Z48:Z49 Z51:Z52 Z54:Z55 Z57:Z58 Z60:Z61 Z63:Z64 Z66:Z67 Z69:Z70 Z72:Z73 Z75:Z76 Z78:Z79 Z81:Z82 Z84:Z85 Z87:Z88 Z90:Z91 Z93:Z94 Z96:Z97 Z99:Z100 Z102:Z103 Z105:Z106 Z108:Z109 Z111:Z112 Z114:Z115 Z117:Z118 Z120:Z121 Z123:Z124 Z126:Z127 Z129:Z130 Z132:Z133 Z135:Z136 Z138:Z139 Z141:Z142 Z144:Z145 Z147:Z148 Z150:Z151 Z153:Z154 Z156:Z157 Z159:Z160 Z162:Z163 Z165:Z166 Z168:Z169 Z171:Z172 Z174:Z175 Z177:Z178 Z180:Z181 Z183:Z184 Z186:Z187 Z189:Z190 Z192:Z193 Z195:Z196 Z198:Z199 Z201:Z202 Z204:Z205 Z207:Z208 Z210:Z211 Z213:Z214 Z216:Z217 Z219:Z220 Z222:Z223 Z225:Z226 Z228:Z229 Z231:Z232 Z234:Z235 Z237:Z238 Z240:Z241 Z243:Z244 Z246:Z247 Z249:Z250 Z252:Z253 Z255:Z256 Z258:Z259 Z261:Z262 Z264:Z265 Z267:Z268 Z270:Z271 Z273:Z274 Z276:Z277 Z279:Z280 Z282:Z283 Z285:Z286 Z288:Z289 Z291:Z292 Z294:Z295 Z297:Z298 Z300:Z301 Z303:Z304 Z306:Z307 Z309:Z310 Z312:Z313 Z315:Z316 Z318:Z319 Z321:Z322 Z324:Z325 Z327:Z328 Z330:Z331 Z333:Z334 Z336:Z337 Z339:Z340 Z342:Z343 Z345:Z346 Z348:Z349 Z351:Z352 Z354:Z355 Z357:Z358 Z360:Z361 Z363:Z364 Z366:Z367 Z369:Z370 Z372:Z373 Z375:Z376 Z378:Z379 Z381:Z382 Z384:Z385 Z387:Z388 Z390:Z391 Z393:Z394 Z396:Z397 Z399:Z400 Z402:Z403 Z405:Z406 Z408:Z409 Z411:Z412 Z414:Z415 Z417:Z418 Z420:Z421 Z423:Z424 Z429:Z430 Z432:Z433 Z435:Z436 Z438:Z439 Z441:Z442 Z444:Z445 Z447:Z448 Z450:Z451 Z453:Z454 Z456:Z457 Z459:Z460 Z462:Z463 Z465:Z466 Z468:Z469 Z471:Z472 Z474:Z475 Z477:Z478 Z480:Z481 Z483:Z484 Z486:Z487 Z489:Z490 Z492:Z493 Z495:Z496 Z498:Z499 Z501:Z502 Z504:Z505 Z507:Z508 Z510:Z511 Z513:Z514 Z516:Z517 Z519:Z520 Z522:Z523 Z525:Z526 Z528:Z529 Z531:Z532 Z534:Z535 Z537:Z538 Z540:Z541 Z543:Z544 Z546:Z547 Z549:Z550 Z552:Z553 Z555:Z556 Z558:Z559 Z561:Z562 Z564:Z565 Z567:Z568 Z570:Z571 Z573:Z574 Z576:Z577 Z579:Z580 Z582:Z583 Z585:Z586 Z588:Z589 Z591:Z592 Z594:Z595 Z597:Z598 Z600:Z601 Z603:Z604 Z426:Z427 X11:X622 AE11:AE622 AC11:AC622 AD11:AD724 Z606:Z607 Y608:Z608 Y611:Z611 Y614:Z614 Y617:Z617 Y620:Z620 Z609:Z610 Z612:Z613 Z615:Z616 Z618:Z619 Z621:Z622"/>
    <dataValidation type="custom" allowBlank="1" showInputMessage="1" showErrorMessage="1" sqref="BH10">
      <formula1>"SI(P11=""No_existe"",5,EVAL_PERIODICIDAD)"</formula1>
    </dataValidation>
    <dataValidation allowBlank="1" showInputMessage="1" sqref="AB747:AB1048576 AG10 AB1:AB4 W1:W4 AG1:AG4 AG623:AG745 W10:W598 W747:W1048576 AG747:AG1048576 W623:W745 W608:W616 AB10:AB745"/>
    <dataValidation type="list" allowBlank="1" showInputMessage="1" showErrorMessage="1" sqref="F14 F26 F29 F17 F20 F23 F32 F11 F35 F38 F41 F44 F47 F50 F53 F56 F59 F62 F65 F68 F71 F74 F77 F80 F83 F86 F89 F92 F95 F98 F101 F104 F107 F110 F113 F116 F119 F122 F125 F128 F131 F134 F137 F140 F143 F146 F149 F152 F155 F158 F161 F164 F167 F170 F173 F176 F179 F182 F185 F191 F194 F197 F200 F203 F206 F209 F212 F215 F218 F221 F224 F227 F230 F233 F236 F239 F242 F245 F248 F251 F254 F257 F260 F263 F266 F269 F272 F275 F278 F281 F284 F287 F290 F293 F296 F299 F302 F305 F308 F311 F314 F317 F374 F377 F380 F383 F386 F389 F392 F395 F398 F401 F404 F356 F359 F362 F365 F368 F371 F320 F323 F326 F329 F332 F335 F338 F341 F344 F347 F350 F353 F407 F410 F413 F416 F419 F422 F425 F428 F431 F434 F437 F440 F443 F446 F449 F452 F455 F458 F461 F464 F467 F470 F473 F476 F479 F482 F485 F488 F491 F494 F497 F500 F503 F506 F509 F512 F515 F518 F521 F524 F527 F530 F533 F536 F539 F542 F545 F548 F551 F554 F557 F560 F563 F566 F569 F572 F575 F578 F581 F584 F587 F590 F593 F596 F599 F602 F605 F188 F608 F611 F614">
      <formula1>INSTITUCIONAL</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 D23 D35 D62 D80 D104 D134 D155 D173 D191 D203 D227 D269 D293 D374 D356 D320 D407 D410 D413 D599 D590 D575 D449 D455 D470 D485 D494 D509 D530 D545 D554 D14 D17 D20 D26 D29 D425:D434 D611:D622">
      <formula1>INDIRECT($B11)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2:D604 D593:D595 D38:D40 D65:D67 D83:D85 D107:D109 D137:D139 D158:D160 D176:D178 D194:D196 D206:D208 D230:D232 D272:D274 D296:D298 D377:D379 D359:D361 D323:D325 D416:D418 D437:D439 D452:D454 D458:D460 D473:D475 D488:D490 D497:D499 D512:D514 D533:D535 D548:D550 D557:D559 D578:D580">
      <formula1>INDIRECT($B$14)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6:D598 D32:D34 D41:D43 D68:D70 D86:D88 D110:D112 D140:D142 D161:D163 D179:D181 D197:D199 D209:D211 D233:D235 D275:D277 D299:D301 D380:D382 D362:D364 D326:D328 D419:D421 D440:D442 D461:D463 D476:D478 D491:D493 D500:D502 D515:D517 D536:D538 D551:D553 D560:D562 D581:D583 D605:D607">
      <formula1>INDIRECT($B$17)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84:D586 D44:D46 D71:D73 D89:D91 D113:D115 D143:D145 D164:D166 D182:D184 D200:D202 D212:D214 D236:D238 D278:D280 D302:D304 D383:D385 D365:D367 D329:D331 D422:D424 D443:D445 D464:D466 D479:D481 D503:D505 D518:D520 D539:D541 D563:D565">
      <formula1>INDIRECT($B$20)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85:D190 D47:D49 D74:D76 D92:D94 D116:D118 D146:D148 D167:D169 D587:D589 D215:D217 D239:D241 D281:D283 D305:D307 D386:D388 D368:D370 D332:D334 D446:D448 D467:D469 D482:D484 D506:D508 D521:D523 D542:D544 D566:D568">
      <formula1>INDIRECT($B$23)</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0:D52 D77:D79 D569:D571 D95:D97 D119:D121 D149:D151 D170:D172 D218:D220 D242:D244 D284:D286 D308:D310 D389:D391 D371:D373 D335:D337 D524:D526">
      <formula1>INDIRECT($B$26)</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3:D55 D98:D100 D122:D124 D152:D154 D221:D223 D245:D247 D287:D289 D311:D313 D392:D394 D338:D340 D527:D529 D572:D574">
      <formula1>INDIRECT($B$29)</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6:D58 D101:D103 D125:D127 D224:D226 D248:D250 D290:D292 D314:D316 D395:D397 D341:D343">
      <formula1>INDIRECT($B$32)</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D61 D128:D130 D251:D253 D317:D319 D344:D346 D398:D400">
      <formula1>INDIRECT($B$35)</formula1>
    </dataValidation>
    <dataValidation type="list" allowBlank="1" showInputMessage="1" showErrorMessage="1" sqref="G27:G34 G471:G484">
      <formula1>FACTOR</formula1>
    </dataValidation>
    <dataValidation allowBlank="1" showInputMessage="1" showErrorMessage="1" promptTitle="INDICADOR DE RIESGO" prompt="Digite el nombre y la formula del indicador que permita monitorear el riesgo" sqref="AU11:AU598 AU608:AU616"/>
    <dataValidation allowBlank="1" showInputMessage="1" showErrorMessage="1" promptTitle="META" prompt="Establezca la meta para el indicador, definiendo si la meta a cumplir es creciente o decreciente." sqref="AV11:AV598 AV608:AV616"/>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7 AG311:AG312 AG299:AG300 AG302:AG303 AG305:AG306 AG308:AG309 AG314:AG598 AG608:AG616"/>
    <dataValidation type="list" allowBlank="1" showInputMessage="1" showErrorMessage="1" sqref="H11:H25 H485:H622 H35:H469">
      <formula1>INDIRECT($G11)</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formula1>$S$11&lt;&gt;"No_existen"</formula1>
    </dataValidation>
    <dataValidation type="list" allowBlank="1" showInputMessage="1" showErrorMessage="1" prompt="Seleccione el tipo de Factor establecido en el contexto" sqref="G11:G26 G485:G622 G35:G470">
      <formula1>FACTOR</formula1>
    </dataValidation>
    <dataValidation type="list" allowBlank="1" showInputMessage="1" showErrorMessage="1" prompt="De acuerdo al tipo factor seleccionado (interno o externo) seleccione el factor específico" sqref="H26 H47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31:D133 D254:D256 D401:D403 D347:D349">
      <formula1>INDIRECT($B$38)</formula1>
    </dataValidation>
    <dataValidation type="list" allowBlank="1" showInputMessage="1" showErrorMessage="1" errorTitle="DATO NO VALIDO" error="CELDA DE SELECCIÓN - NO CAMBIAR CONFIGURACIÓN" promptTitle="IMPACTO" prompt="Seleccione el nivel de impacto del riesgo" sqref="P131:P133 P254:P256 P401:P403 P347:P349">
      <formula1>INDIRECT($J$38)</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6:D268">
      <formula1>INDIRECT($B$50)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3:D265">
      <formula1>INDIRECT($B$47)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0:D262 D353:D355">
      <formula1>INDIRECT($B$44)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57:D259 D404:D406 D350:D352">
      <formula1>INDIRECT($B$41)</formula1>
    </dataValidation>
    <dataValidation type="list" allowBlank="1" showInputMessage="1" showErrorMessage="1" errorTitle="DATO NO VALIDO" error="CELDA DE SELECCIÓN - NO CAMBIAR CONFIGURACIÓN" promptTitle="IMPACTO" prompt="Seleccione el nivel de impacto del riesgo" sqref="P263:P265">
      <formula1>INDIRECT($J$47)</formula1>
    </dataValidation>
    <dataValidation type="list" allowBlank="1" showInputMessage="1" showErrorMessage="1" errorTitle="DATO NO VALIDO" error="CELDA DE SELECCIÓN - NO CAMBIAR CONFIGURACIÓN" promptTitle="IMPACTO" prompt="Seleccione el nivel de impacto del riesgo" sqref="P266:P268">
      <formula1>INDIRECT($J$50)</formula1>
    </dataValidation>
    <dataValidation type="list" allowBlank="1" showInputMessage="1" showErrorMessage="1" errorTitle="DATO NO VALIDO" error="CELDA DE SELECCIÓN - NO CAMBIAR CONFIGURACIÓN" promptTitle="IMPACTO" prompt="Seleccione el nivel de impacto del riesgo" sqref="P260:P262 P353:P355">
      <formula1>INDIRECT($J$44)</formula1>
    </dataValidation>
    <dataValidation type="list" allowBlank="1" showInputMessage="1" showErrorMessage="1" errorTitle="DATO NO VALIDO" error="CELDA DE SELECCIÓN - NO CAMBIAR CONFIGURACIÓN" promptTitle="IMPACTO" prompt="Seleccione el nivel de impacto del riesgo" sqref="P257:P259 P404:P406 P350:P352">
      <formula1>INDIRECT($J$41)</formula1>
    </dataValidation>
    <dataValidation type="custom" allowBlank="1" showInputMessage="1" showErrorMessage="1" errorTitle="COMPARTIR" error="Si requiere involucrar otra dependencia elija como Tipo de manejo &quot;COMPARTIR&quot;" sqref="BA11:BA601 BB11:BB622 BA604:BA622">
      <formula1>AW11="COMPARTIR"</formula1>
    </dataValidation>
    <dataValidation type="list" allowBlank="1" showInputMessage="1" showErrorMessage="1" sqref="H484">
      <formula1>INDIRECT($G$25)</formula1>
    </dataValidation>
    <dataValidation type="list" allowBlank="1" showInputMessage="1" showErrorMessage="1" sqref="H483">
      <formula1>INDIRECT($G$24)</formula1>
    </dataValidation>
    <dataValidation type="list" allowBlank="1" showInputMessage="1" showErrorMessage="1" sqref="H482">
      <formula1>INDIRECT($G$23)</formula1>
    </dataValidation>
    <dataValidation type="list" allowBlank="1" showInputMessage="1" showErrorMessage="1" sqref="H481">
      <formula1>INDIRECT($G$22)</formula1>
    </dataValidation>
    <dataValidation type="list" allowBlank="1" showInputMessage="1" showErrorMessage="1" sqref="H480">
      <formula1>INDIRECT($G$21)</formula1>
    </dataValidation>
    <dataValidation type="list" allowBlank="1" showInputMessage="1" showErrorMessage="1" sqref="H479">
      <formula1>INDIRECT($G$20)</formula1>
    </dataValidation>
    <dataValidation type="custom" allowBlank="1" showInputMessage="1" showErrorMessage="1" prompt="COMPARTIR - Si requiere involucrar otra dependencia elija como Tipo de manejo &quot;COMPARTIR&quot;" sqref="BA602:BA603">
      <formula1>AW602="COMPARTIR"</formula1>
    </dataValidation>
    <dataValidation type="date" operator="greaterThan" allowBlank="1" showInputMessage="1" showErrorMessage="1" prompt="FECHA: DD/MM/AAAA - Digite fecha en la cual se finalizará la acción preventiva para el manejo del riesgo._x000a__x000a_DD/MM/AAAA" sqref="AY602:AZ603">
      <formula1>42736</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T11:AT13 AW11:AW13 AW17:AW19">
      <formula1>INDIRECT($AT$17)</formula1>
    </dataValidation>
    <dataValidation type="list" allowBlank="1" showInputMessage="1" showErrorMessage="1" sqref="AW23:AW25">
      <formula1>INDIRECT($AT$23)</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AW332:AW3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89:AW91">
      <formula1>INDIRECT($AT$89)</formula1>
    </dataValidation>
    <dataValidation type="list" allowBlank="1" showInputMessage="1" showErrorMessage="1" sqref="AW92:AW94">
      <formula1>INDIRECT($AT$92)</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3">
      <formula1>INDIRECT($AT$101)</formula1>
    </dataValidation>
    <dataValidation type="list" allowBlank="1" showInputMessage="1" showErrorMessage="1" sqref="AW104:AW106">
      <formula1>INDIRECT($AT$104)</formula1>
    </dataValidation>
    <dataValidation type="list" allowBlank="1" showInputMessage="1" showErrorMessage="1" sqref="AW107:AW109">
      <formula1>INDIRECT($AT$107)</formula1>
    </dataValidation>
    <dataValidation type="list" allowBlank="1" showInputMessage="1" showErrorMessage="1" sqref="AW110:AW112">
      <formula1>INDIRECT($AT$110)</formula1>
    </dataValidation>
    <dataValidation type="list" allowBlank="1" showInputMessage="1" showErrorMessage="1" sqref="AW113:AW115">
      <formula1>INDIRECT($AT$113)</formula1>
    </dataValidation>
    <dataValidation type="list" allowBlank="1" showInputMessage="1" showErrorMessage="1" sqref="AW116:AW118">
      <formula1>INDIRECT($AT$116)</formula1>
    </dataValidation>
    <dataValidation type="list" allowBlank="1" showInputMessage="1" showErrorMessage="1" sqref="AW119:AW121">
      <formula1>INDIRECT($AT$119)</formula1>
    </dataValidation>
    <dataValidation type="list" allowBlank="1" showInputMessage="1" showErrorMessage="1" sqref="AW122:AW124">
      <formula1>INDIRECT($AT$122)</formula1>
    </dataValidation>
    <dataValidation type="list" allowBlank="1" showInputMessage="1" showErrorMessage="1" sqref="AW125:AW127">
      <formula1>INDIRECT($AT$125)</formula1>
    </dataValidation>
    <dataValidation type="list" allowBlank="1" showInputMessage="1" showErrorMessage="1" sqref="AW128:AW130">
      <formula1>INDIRECT($AT$128)</formula1>
    </dataValidation>
    <dataValidation type="list" allowBlank="1" showInputMessage="1" showErrorMessage="1" sqref="AW131:AW133">
      <formula1>INDIRECT($AT$131)</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2">
      <formula1>INDIRECT($AT$140)</formula1>
    </dataValidation>
    <dataValidation type="list" allowBlank="1" showInputMessage="1" showErrorMessage="1" sqref="AW143:AW145">
      <formula1>INDIRECT($AT$143)</formula1>
    </dataValidation>
    <dataValidation type="list" allowBlank="1" showInputMessage="1" showErrorMessage="1" sqref="AW146:AW148">
      <formula1>INDIRECT($AT$146)</formula1>
    </dataValidation>
    <dataValidation type="list" allowBlank="1" showInputMessage="1" showErrorMessage="1" sqref="AW149:AW151">
      <formula1>INDIRECT($AT$149)</formula1>
    </dataValidation>
    <dataValidation type="list" allowBlank="1" showInputMessage="1" showErrorMessage="1" sqref="AW152:AW154">
      <formula1>INDIRECT($AT$152)</formula1>
    </dataValidation>
    <dataValidation type="list" allowBlank="1" showInputMessage="1" showErrorMessage="1" sqref="AW155:AW157">
      <formula1>INDIRECT($AT$155)</formula1>
    </dataValidation>
    <dataValidation type="list" allowBlank="1" showInputMessage="1" showErrorMessage="1" sqref="AW158:AW160">
      <formula1>INDIRECT($AT$158)</formula1>
    </dataValidation>
    <dataValidation type="list" allowBlank="1" showInputMessage="1" showErrorMessage="1" sqref="AW161:AW163">
      <formula1>INDIRECT($AT$161)</formula1>
    </dataValidation>
    <dataValidation type="list" allowBlank="1" showInputMessage="1" showErrorMessage="1" sqref="AW164:AW166">
      <formula1>INDIRECT($AT$164)</formula1>
    </dataValidation>
    <dataValidation type="list" allowBlank="1" showInputMessage="1" showErrorMessage="1" sqref="AW167:AW169">
      <formula1>INDIRECT($AT$167)</formula1>
    </dataValidation>
    <dataValidation type="list" allowBlank="1" showInputMessage="1" showErrorMessage="1" sqref="AW170:AW172">
      <formula1>INDIRECT($AT$170)</formula1>
    </dataValidation>
    <dataValidation type="list" allowBlank="1" showInputMessage="1" showErrorMessage="1" sqref="AW173:AW175">
      <formula1>INDIRECT($AT$173)</formula1>
    </dataValidation>
    <dataValidation type="list" allowBlank="1" showInputMessage="1" showErrorMessage="1" sqref="AW176:AW178">
      <formula1>INDIRECT($AT$176)</formula1>
    </dataValidation>
    <dataValidation type="list" allowBlank="1" showInputMessage="1" showErrorMessage="1" sqref="AW179:AW181">
      <formula1>INDIRECT($AT$179)</formula1>
    </dataValidation>
    <dataValidation type="list" allowBlank="1" showInputMessage="1" showErrorMessage="1" sqref="AW182:AW184">
      <formula1>INDIRECT($AT$182)</formula1>
    </dataValidation>
    <dataValidation type="list" allowBlank="1" showInputMessage="1" showErrorMessage="1" sqref="AW185:AW187">
      <formula1>INDIRECT($AT$185)</formula1>
    </dataValidation>
    <dataValidation type="list" allowBlank="1" showInputMessage="1" showErrorMessage="1" sqref="AW188:AW190">
      <formula1>INDIRECT($AT$188)</formula1>
    </dataValidation>
    <dataValidation type="list" allowBlank="1" showInputMessage="1" showErrorMessage="1" sqref="AW191:AW193">
      <formula1>INDIRECT($AT$191)</formula1>
    </dataValidation>
    <dataValidation type="list" allowBlank="1" showInputMessage="1" showErrorMessage="1" sqref="AW194:AW196">
      <formula1>INDIRECT($AT$194)</formula1>
    </dataValidation>
    <dataValidation type="list" allowBlank="1" showInputMessage="1" showErrorMessage="1" sqref="AW197:AW199">
      <formula1>INDIRECT($AT$197)</formula1>
    </dataValidation>
    <dataValidation type="list" allowBlank="1" showInputMessage="1" showErrorMessage="1" sqref="AW200:AW202">
      <formula1>INDIRECT($AT$200)</formula1>
    </dataValidation>
    <dataValidation type="list" allowBlank="1" showInputMessage="1" showErrorMessage="1" sqref="AW203:AW205">
      <formula1>INDIRECT($AT$203)</formula1>
    </dataValidation>
    <dataValidation type="list" allowBlank="1" showInputMessage="1" showErrorMessage="1" sqref="AW206:AW208">
      <formula1>INDIRECT($AT$206)</formula1>
    </dataValidation>
    <dataValidation type="list" allowBlank="1" showInputMessage="1" showErrorMessage="1" sqref="AW209:AW211">
      <formula1>INDIRECT($AT$209)</formula1>
    </dataValidation>
    <dataValidation type="list" allowBlank="1" showInputMessage="1" showErrorMessage="1" sqref="AW212:AW214">
      <formula1>INDIRECT($AT$212)</formula1>
    </dataValidation>
    <dataValidation type="list" allowBlank="1" showInputMessage="1" showErrorMessage="1" sqref="AW215:AW217">
      <formula1>INDIRECT($AT$215)</formula1>
    </dataValidation>
    <dataValidation type="list" allowBlank="1" showInputMessage="1" showErrorMessage="1" sqref="AW218:AW220">
      <formula1>INDIRECT($AT$218)</formula1>
    </dataValidation>
    <dataValidation type="list" allowBlank="1" showInputMessage="1" showErrorMessage="1" sqref="AW221:AW223">
      <formula1>INDIRECT($AT$221)</formula1>
    </dataValidation>
    <dataValidation type="list" allowBlank="1" showInputMessage="1" showErrorMessage="1" sqref="AW224:AW226">
      <formula1>INDIRECT($AT$224)</formula1>
    </dataValidation>
    <dataValidation type="list" allowBlank="1" showInputMessage="1" showErrorMessage="1" sqref="AW227:AW229">
      <formula1>INDIRECT($AT$227)</formula1>
    </dataValidation>
    <dataValidation type="list" allowBlank="1" showInputMessage="1" showErrorMessage="1" sqref="AW230:AW232">
      <formula1>INDIRECT($AT$230)</formula1>
    </dataValidation>
    <dataValidation type="list" allowBlank="1" showInputMessage="1" showErrorMessage="1" sqref="AW233:AW235">
      <formula1>INDIRECT($AT$233)</formula1>
    </dataValidation>
    <dataValidation type="list" allowBlank="1" showInputMessage="1" showErrorMessage="1" sqref="AW236:AW238">
      <formula1>INDIRECT($AT$236)</formula1>
    </dataValidation>
    <dataValidation type="list" allowBlank="1" showInputMessage="1" showErrorMessage="1" sqref="AW239:AW241">
      <formula1>INDIRECT($AT$239)</formula1>
    </dataValidation>
    <dataValidation type="list" allowBlank="1" showInputMessage="1" showErrorMessage="1" sqref="AW242:AW244">
      <formula1>INDIRECT($AT$242)</formula1>
    </dataValidation>
    <dataValidation type="list" allowBlank="1" showInputMessage="1" showErrorMessage="1" sqref="AW245:AW247">
      <formula1>INDIRECT($AT$245)</formula1>
    </dataValidation>
    <dataValidation type="list" allowBlank="1" showInputMessage="1" showErrorMessage="1" sqref="AW248:AW250">
      <formula1>INDIRECT($AT$248)</formula1>
    </dataValidation>
    <dataValidation type="list" allowBlank="1" showInputMessage="1" showErrorMessage="1" sqref="AW251:AW253">
      <formula1>INDIRECT($AT$251)</formula1>
    </dataValidation>
    <dataValidation type="list" allowBlank="1" showInputMessage="1" showErrorMessage="1" sqref="AW254:AW256">
      <formula1>INDIRECT($AT$254)</formula1>
    </dataValidation>
    <dataValidation type="list" allowBlank="1" showInputMessage="1" showErrorMessage="1" sqref="AW257:AW259">
      <formula1>INDIRECT($AT$257)</formula1>
    </dataValidation>
    <dataValidation type="list" allowBlank="1" showInputMessage="1" showErrorMessage="1" sqref="AW260:AW262">
      <formula1>INDIRECT($AT$260)</formula1>
    </dataValidation>
    <dataValidation type="list" allowBlank="1" showInputMessage="1" showErrorMessage="1" sqref="AW263:AW265">
      <formula1>INDIRECT($AT$263)</formula1>
    </dataValidation>
    <dataValidation type="list" allowBlank="1" showInputMessage="1" showErrorMessage="1" sqref="AW266:AW268">
      <formula1>INDIRECT($AT$266)</formula1>
    </dataValidation>
    <dataValidation type="list" allowBlank="1" showInputMessage="1" showErrorMessage="1" sqref="AW269:AW271">
      <formula1>INDIRECT($AT$269)</formula1>
    </dataValidation>
    <dataValidation type="list" allowBlank="1" showInputMessage="1" showErrorMessage="1" sqref="AW272:AW274">
      <formula1>INDIRECT($AT$272)</formula1>
    </dataValidation>
    <dataValidation type="list" allowBlank="1" showInputMessage="1" showErrorMessage="1" sqref="AW275:AW277">
      <formula1>INDIRECT($AT$275)</formula1>
    </dataValidation>
    <dataValidation type="list" allowBlank="1" showInputMessage="1" showErrorMessage="1" sqref="AW278:AW280">
      <formula1>INDIRECT($AT$278)</formula1>
    </dataValidation>
    <dataValidation type="list" allowBlank="1" showInputMessage="1" showErrorMessage="1" sqref="AW281:AW283">
      <formula1>INDIRECT($AT$281)</formula1>
    </dataValidation>
    <dataValidation type="list" allowBlank="1" showInputMessage="1" showErrorMessage="1" sqref="AW284:AW286">
      <formula1>INDIRECT($AT$284)</formula1>
    </dataValidation>
    <dataValidation type="list" allowBlank="1" showInputMessage="1" showErrorMessage="1" sqref="AW287:AW289">
      <formula1>INDIRECT($AT$287)</formula1>
    </dataValidation>
    <dataValidation type="list" allowBlank="1" showInputMessage="1" showErrorMessage="1" sqref="AW290:AW292">
      <formula1>INDIRECT($AT$290)</formula1>
    </dataValidation>
    <dataValidation type="list" allowBlank="1" showInputMessage="1" showErrorMessage="1" sqref="AW293:AW295">
      <formula1>INDIRECT($AT$293)</formula1>
    </dataValidation>
    <dataValidation type="list" allowBlank="1" showInputMessage="1" showErrorMessage="1" sqref="AW296:AW298">
      <formula1>INDIRECT($AT$296)</formula1>
    </dataValidation>
    <dataValidation type="list" allowBlank="1" showInputMessage="1" showErrorMessage="1" sqref="AW299:AW301">
      <formula1>INDIRECT($AT$299)</formula1>
    </dataValidation>
    <dataValidation type="list" allowBlank="1" showInputMessage="1" showErrorMessage="1" sqref="AW302:AW304">
      <formula1>INDIRECT($AT$302)</formula1>
    </dataValidation>
    <dataValidation type="list" allowBlank="1" showInputMessage="1" showErrorMessage="1" sqref="AW305:AW307">
      <formula1>INDIRECT($AT$305)</formula1>
    </dataValidation>
    <dataValidation type="list" allowBlank="1" showInputMessage="1" showErrorMessage="1" sqref="AW308:AW310">
      <formula1>INDIRECT($AT$308)</formula1>
    </dataValidation>
    <dataValidation type="list" allowBlank="1" showInputMessage="1" showErrorMessage="1" sqref="AW311:AW313">
      <formula1>INDIRECT($AT$311)</formula1>
    </dataValidation>
    <dataValidation type="list" allowBlank="1" showInputMessage="1" showErrorMessage="1" sqref="AW314:AW316">
      <formula1>INDIRECT($AT$314)</formula1>
    </dataValidation>
    <dataValidation type="list" allowBlank="1" showInputMessage="1" showErrorMessage="1" sqref="AW317:AW319">
      <formula1>INDIRECT($AT$317)</formula1>
    </dataValidation>
    <dataValidation type="list" allowBlank="1" showInputMessage="1" showErrorMessage="1" sqref="AW320:AW322">
      <formula1>INDIRECT($AT$320)</formula1>
    </dataValidation>
    <dataValidation type="list" allowBlank="1" showInputMessage="1" showErrorMessage="1" sqref="AW323:AW325">
      <formula1>INDIRECT($AT$323)</formula1>
    </dataValidation>
    <dataValidation type="list" allowBlank="1" showInputMessage="1" showErrorMessage="1" sqref="AW326:AW328">
      <formula1>INDIRECT($AT$326)</formula1>
    </dataValidation>
    <dataValidation type="list" allowBlank="1" showInputMessage="1" showErrorMessage="1" sqref="AW329:AW331">
      <formula1>INDIRECT($AT$329)</formula1>
    </dataValidation>
    <dataValidation type="list" allowBlank="1" showInputMessage="1" showErrorMessage="1" sqref="AW335:AW337">
      <formula1>INDIRECT($AT$335)</formula1>
    </dataValidation>
    <dataValidation type="list" allowBlank="1" showInputMessage="1" showErrorMessage="1" sqref="AW338:AW340">
      <formula1>INDIRECT($AT$338)</formula1>
    </dataValidation>
    <dataValidation type="list" allowBlank="1" showInputMessage="1" showErrorMessage="1" sqref="AW341:AW343">
      <formula1>INDIRECT($AT$341)</formula1>
    </dataValidation>
    <dataValidation type="list" allowBlank="1" showInputMessage="1" showErrorMessage="1" sqref="AW344:AW346">
      <formula1>INDIRECT($AT$344)</formula1>
    </dataValidation>
    <dataValidation type="list" allowBlank="1" showInputMessage="1" showErrorMessage="1" sqref="AW347:AW349">
      <formula1>INDIRECT($AT$347)</formula1>
    </dataValidation>
    <dataValidation type="list" allowBlank="1" showInputMessage="1" showErrorMessage="1" sqref="AW350:AW352">
      <formula1>INDIRECT($AT$350)</formula1>
    </dataValidation>
    <dataValidation type="list" allowBlank="1" showInputMessage="1" showErrorMessage="1" sqref="AW353:AW355">
      <formula1>INDIRECT($AT$353)</formula1>
    </dataValidation>
    <dataValidation type="list" allowBlank="1" showInputMessage="1" showErrorMessage="1" sqref="AW356:AW358">
      <formula1>INDIRECT($AT$356)</formula1>
    </dataValidation>
    <dataValidation type="list" allowBlank="1" showInputMessage="1" showErrorMessage="1" sqref="AW359:AW361">
      <formula1>INDIRECT($AT$359)</formula1>
    </dataValidation>
    <dataValidation type="list" allowBlank="1" showInputMessage="1" showErrorMessage="1" sqref="AW362:AW364">
      <formula1>INDIRECT($AT$362)</formula1>
    </dataValidation>
    <dataValidation type="list" allowBlank="1" showInputMessage="1" showErrorMessage="1" sqref="AW365:AW367">
      <formula1>INDIRECT($AT$365)</formula1>
    </dataValidation>
    <dataValidation type="list" allowBlank="1" showInputMessage="1" showErrorMessage="1" sqref="AW368:AW370">
      <formula1>INDIRECT($AT$368)</formula1>
    </dataValidation>
    <dataValidation type="list" allowBlank="1" showInputMessage="1" showErrorMessage="1" sqref="AW371:AW373">
      <formula1>INDIRECT($AT$371)</formula1>
    </dataValidation>
    <dataValidation type="list" allowBlank="1" showInputMessage="1" showErrorMessage="1" sqref="AW374:AW376">
      <formula1>INDIRECT($AT$374)</formula1>
    </dataValidation>
    <dataValidation type="list" allowBlank="1" showInputMessage="1" showErrorMessage="1" sqref="AW377:AW379">
      <formula1>INDIRECT($AT$377)</formula1>
    </dataValidation>
    <dataValidation type="list" allowBlank="1" showInputMessage="1" showErrorMessage="1" sqref="AW380:AW382">
      <formula1>INDIRECT($AT$380)</formula1>
    </dataValidation>
    <dataValidation type="list" allowBlank="1" showInputMessage="1" showErrorMessage="1" sqref="AW383:AW385">
      <formula1>INDIRECT($AT$383)</formula1>
    </dataValidation>
    <dataValidation type="list" allowBlank="1" showInputMessage="1" showErrorMessage="1" sqref="AW386:AW388">
      <formula1>INDIRECT($AT$386)</formula1>
    </dataValidation>
    <dataValidation type="list" allowBlank="1" showInputMessage="1" showErrorMessage="1" sqref="AW389:AW391">
      <formula1>INDIRECT($AT$389)</formula1>
    </dataValidation>
    <dataValidation type="list" allowBlank="1" showInputMessage="1" showErrorMessage="1" sqref="AW392:AW394">
      <formula1>INDIRECT($AT$392)</formula1>
    </dataValidation>
    <dataValidation type="list" allowBlank="1" showInputMessage="1" showErrorMessage="1" sqref="AW395:AW397">
      <formula1>INDIRECT($AT$395)</formula1>
    </dataValidation>
    <dataValidation type="list" allowBlank="1" showInputMessage="1" showErrorMessage="1" sqref="AW398:AW400">
      <formula1>INDIRECT($AT$398)</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07:AW409">
      <formula1>INDIRECT($AT$407)</formula1>
    </dataValidation>
    <dataValidation type="list" allowBlank="1" showInputMessage="1" showErrorMessage="1" sqref="AW410:AW412">
      <formula1>INDIRECT($AT$410)</formula1>
    </dataValidation>
    <dataValidation type="list" allowBlank="1" showInputMessage="1" showErrorMessage="1" sqref="AW413:AW415">
      <formula1>INDIRECT($AT$413)</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5:AW427">
      <formula1>INDIRECT($AT$425)</formula1>
    </dataValidation>
    <dataValidation type="list" allowBlank="1" showInputMessage="1" showErrorMessage="1" sqref="AW428:AW430">
      <formula1>INDIRECT($AT$428)</formula1>
    </dataValidation>
    <dataValidation type="list" allowBlank="1" showInputMessage="1" showErrorMessage="1" sqref="AW431:AW433">
      <formula1>INDIRECT($AT$431)</formula1>
    </dataValidation>
    <dataValidation type="list" allowBlank="1" showInputMessage="1" showErrorMessage="1" sqref="AW434:AW436">
      <formula1>INDIRECT($AT$434)</formula1>
    </dataValidation>
    <dataValidation type="list" allowBlank="1" showInputMessage="1" showErrorMessage="1" sqref="AW437:AW439">
      <formula1>INDIRECT($AT$437)</formula1>
    </dataValidation>
    <dataValidation type="list" allowBlank="1" showInputMessage="1" showErrorMessage="1" sqref="AW440:AW442">
      <formula1>INDIRECT($AT$440)</formula1>
    </dataValidation>
    <dataValidation type="list" allowBlank="1" showInputMessage="1" showErrorMessage="1" sqref="AW443:AW445">
      <formula1>INDIRECT($AT$443)</formula1>
    </dataValidation>
    <dataValidation type="list" allowBlank="1" showInputMessage="1" showErrorMessage="1" sqref="AW446:AW448">
      <formula1>INDIRECT($AT$446)</formula1>
    </dataValidation>
    <dataValidation type="list" allowBlank="1" showInputMessage="1" showErrorMessage="1" sqref="AW449:AW451">
      <formula1>INDIRECT($AT$449)</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58:AW460">
      <formula1>INDIRECT($AT$458)</formula1>
    </dataValidation>
    <dataValidation type="list" allowBlank="1" showInputMessage="1" showErrorMessage="1" sqref="AW461:AW463">
      <formula1>INDIRECT($AT$461)</formula1>
    </dataValidation>
    <dataValidation type="list" allowBlank="1" showInputMessage="1" showErrorMessage="1" sqref="AW464:AW466">
      <formula1>INDIRECT($AT$464)</formula1>
    </dataValidation>
    <dataValidation type="list" allowBlank="1" showInputMessage="1" showErrorMessage="1" sqref="AW467:AW469">
      <formula1>INDIRECT($AT$467)</formula1>
    </dataValidation>
    <dataValidation type="list" allowBlank="1" showInputMessage="1" showErrorMessage="1" sqref="AW470:AW472">
      <formula1>INDIRECT($AT$470)</formula1>
    </dataValidation>
    <dataValidation type="list" allowBlank="1" showInputMessage="1" showErrorMessage="1" sqref="AW473:AW475">
      <formula1>INDIRECT($AT$473)</formula1>
    </dataValidation>
    <dataValidation type="list" allowBlank="1" showInputMessage="1" showErrorMessage="1" sqref="AW476:AW478">
      <formula1>INDIRECT($AT$476)</formula1>
    </dataValidation>
    <dataValidation type="list" allowBlank="1" showInputMessage="1" showErrorMessage="1" sqref="AW479:AW481">
      <formula1>INDIRECT($AT$479)</formula1>
    </dataValidation>
    <dataValidation type="list" allowBlank="1" showInputMessage="1" showErrorMessage="1" sqref="AW482:AW484">
      <formula1>INDIRECT($AT$482)</formula1>
    </dataValidation>
    <dataValidation type="list" allowBlank="1" showInputMessage="1" showErrorMessage="1" sqref="AW485:AW487">
      <formula1>INDIRECT($AT$485)</formula1>
    </dataValidation>
    <dataValidation type="list" allowBlank="1" showInputMessage="1" showErrorMessage="1" sqref="AW488:AW490">
      <formula1>INDIRECT($AT$488)</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0:AW502">
      <formula1>INDIRECT($AT$500)</formula1>
    </dataValidation>
    <dataValidation type="list" allowBlank="1" showInputMessage="1" showErrorMessage="1" sqref="AW503:AW505">
      <formula1>INDIRECT($AT$503)</formula1>
    </dataValidation>
    <dataValidation type="list" allowBlank="1" showInputMessage="1" showErrorMessage="1" sqref="AW506:AW508">
      <formula1>INDIRECT($AT$506)</formula1>
    </dataValidation>
    <dataValidation type="list" allowBlank="1" showInputMessage="1" showErrorMessage="1" sqref="AW509:AW511">
      <formula1>INDIRECT($AT$509)</formula1>
    </dataValidation>
    <dataValidation type="list" allowBlank="1" showInputMessage="1" showErrorMessage="1" sqref="AW512:AW514">
      <formula1>INDIRECT($AT$512)</formula1>
    </dataValidation>
    <dataValidation type="list" allowBlank="1" showInputMessage="1" showErrorMessage="1" sqref="AW515:AW517">
      <formula1>INDIRECT($AT$515)</formula1>
    </dataValidation>
    <dataValidation type="list" allowBlank="1" showInputMessage="1" showErrorMessage="1" sqref="AW518:AW520">
      <formula1>INDIRECT($AT$518)</formula1>
    </dataValidation>
    <dataValidation type="list" allowBlank="1" showInputMessage="1" showErrorMessage="1" sqref="AW521:AW523">
      <formula1>INDIRECT($AT$521)</formula1>
    </dataValidation>
    <dataValidation type="list" allowBlank="1" showInputMessage="1" showErrorMessage="1" sqref="AW524:AW526">
      <formula1>INDIRECT($AT$524)</formula1>
    </dataValidation>
    <dataValidation type="list" allowBlank="1" showInputMessage="1" showErrorMessage="1" sqref="AW527:AW529">
      <formula1>INDIRECT($AT$527)</formula1>
    </dataValidation>
    <dataValidation type="list" allowBlank="1" showInputMessage="1" showErrorMessage="1" sqref="AW530:AW532">
      <formula1>INDIRECT($AT$530)</formula1>
    </dataValidation>
    <dataValidation type="list" allowBlank="1" showInputMessage="1" showErrorMessage="1" sqref="AW533:AW535">
      <formula1>INDIRECT($AT$533)</formula1>
    </dataValidation>
    <dataValidation type="list" allowBlank="1" showInputMessage="1" showErrorMessage="1" sqref="AW536:AW538">
      <formula1>INDIRECT($AT$536)</formula1>
    </dataValidation>
    <dataValidation type="list" allowBlank="1" showInputMessage="1" showErrorMessage="1" sqref="AW539:AW541">
      <formula1>INDIRECT($AT$539)</formula1>
    </dataValidation>
    <dataValidation type="list" allowBlank="1" showInputMessage="1" showErrorMessage="1" sqref="AW542:AW544">
      <formula1>INDIRECT($AT$542)</formula1>
    </dataValidation>
    <dataValidation type="list" allowBlank="1" showInputMessage="1" showErrorMessage="1" sqref="AW545:AW547">
      <formula1>INDIRECT($AT$545)</formula1>
    </dataValidation>
    <dataValidation type="list" allowBlank="1" showInputMessage="1" showErrorMessage="1" sqref="AW548:AW550">
      <formula1>INDIRECT($AT$548)</formula1>
    </dataValidation>
    <dataValidation type="list" allowBlank="1" showInputMessage="1" showErrorMessage="1" sqref="AW551:AW553">
      <formula1>INDIRECT($AT$551)</formula1>
    </dataValidation>
    <dataValidation type="list" allowBlank="1" showInputMessage="1" showErrorMessage="1" sqref="AW554:AW556">
      <formula1>INDIRECT($AT$554)</formula1>
    </dataValidation>
    <dataValidation type="list" allowBlank="1" showInputMessage="1" showErrorMessage="1" sqref="AW557:AW559">
      <formula1>INDIRECT($AT$557)</formula1>
    </dataValidation>
    <dataValidation type="list" allowBlank="1" showInputMessage="1" showErrorMessage="1" sqref="AW560:AW562">
      <formula1>INDIRECT($AT$560)</formula1>
    </dataValidation>
    <dataValidation type="list" allowBlank="1" showInputMessage="1" showErrorMessage="1" sqref="AW563:AW565">
      <formula1>INDIRECT($AT$563)</formula1>
    </dataValidation>
    <dataValidation type="list" allowBlank="1" showInputMessage="1" showErrorMessage="1" sqref="AW566:AW568">
      <formula1>INDIRECT($AT$566)</formula1>
    </dataValidation>
    <dataValidation type="list" allowBlank="1" showInputMessage="1" showErrorMessage="1" sqref="AW569:AW571">
      <formula1>INDIRECT($AT$569)</formula1>
    </dataValidation>
    <dataValidation type="list" allowBlank="1" showInputMessage="1" showErrorMessage="1" sqref="AW572:AW574">
      <formula1>INDIRECT($AT$572)</formula1>
    </dataValidation>
    <dataValidation type="list" allowBlank="1" showInputMessage="1" showErrorMessage="1" sqref="AW575:AW577">
      <formula1>INDIRECT($AT$575)</formula1>
    </dataValidation>
    <dataValidation type="list" allowBlank="1" showInputMessage="1" showErrorMessage="1" sqref="AW578:AW580">
      <formula1>INDIRECT($AT$578)</formula1>
    </dataValidation>
    <dataValidation type="list" allowBlank="1" showInputMessage="1" showErrorMessage="1" sqref="AW581:AW583">
      <formula1>INDIRECT($AT$581)</formula1>
    </dataValidation>
    <dataValidation type="list" allowBlank="1" showInputMessage="1" showErrorMessage="1" sqref="AW584:AW586">
      <formula1>INDIRECT($AT$584)</formula1>
    </dataValidation>
    <dataValidation type="list" allowBlank="1" showInputMessage="1" showErrorMessage="1" sqref="AW587:AW589">
      <formula1>INDIRECT($AT$587)</formula1>
    </dataValidation>
    <dataValidation type="list" allowBlank="1" showInputMessage="1" showErrorMessage="1" sqref="AW590:AW592">
      <formula1>INDIRECT($AT$590)</formula1>
    </dataValidation>
    <dataValidation type="list" allowBlank="1" showInputMessage="1" showErrorMessage="1" sqref="AW593:AW595">
      <formula1>INDIRECT($AT$593)</formula1>
    </dataValidation>
    <dataValidation type="list" allowBlank="1" showInputMessage="1" showErrorMessage="1" sqref="AW596:AW598">
      <formula1>INDIRECT($AT$596)</formula1>
    </dataValidation>
    <dataValidation type="list" allowBlank="1" showInputMessage="1" showErrorMessage="1" sqref="AW599:AW601">
      <formula1>INDIRECT($AT$599)</formula1>
    </dataValidation>
    <dataValidation type="list" allowBlank="1" showInputMessage="1" showErrorMessage="1" sqref="AW602:AW604">
      <formula1>INDIRECT($AT$602)</formula1>
    </dataValidation>
    <dataValidation type="list" allowBlank="1" showInputMessage="1" showErrorMessage="1" sqref="AW605:AW607">
      <formula1>INDIRECT($AT$605)</formula1>
    </dataValidation>
    <dataValidation allowBlank="1" showInputMessage="1" showErrorMessage="1" errorTitle="DATO NO VALIDO" error="CELDA DE SELECCIÓN - NO CAMBIAR CONFIGURACIÓN" promptTitle="IMPACTO" prompt="Seleccione el nivel de impacto del riesgo" sqref="Q11:Q622"/>
    <dataValidation allowBlank="1" showInputMessage="1" showErrorMessage="1" errorTitle="DATO NO VALIDO" error="CELDA DE SELECCIÓN  - NO CAMBIAR CONFIGURACIÓN" promptTitle="PROBABILIDAD" prompt="Seleccione la probabilidad de ocurrencia del riesgo" sqref="O11:O622"/>
    <dataValidation type="list" allowBlank="1" showInputMessage="1" showErrorMessage="1" errorTitle="DATO NO VALIDO" error="CELDA DE SELECCIÓN  - NO CAMBIAR CONFIGURACIÓN" promptTitle="PROBABILIDAD" prompt="Seleccione la probabilidad de ocurrencia del riesgo" sqref="N11:N622">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622"/>
    <dataValidation type="list" allowBlank="1" showInputMessage="1" showErrorMessage="1" errorTitle="DATO NO VÁLIDO" error="CELDA DE SELECCIÓN - NO CAMBIAR CONFIGURACIÓN" promptTitle="CONTROL" prompt="Defina el estado del control asociado al riesgo" sqref="S11:S622">
      <formula1>CONTROLES</formula1>
    </dataValidation>
    <dataValidation type="list" allowBlank="1" showInputMessage="1" showErrorMessage="1" errorTitle="DATO NO VÁLIDO" error="CELDA DE SELECCIÓN - NO CAMBIAR CONFIGURACIÓN" promptTitle="Estado del Control" prompt="Determine el estado del control" sqref="S11:S622">
      <formula1>CONTROLES</formula1>
    </dataValidation>
    <dataValidation allowBlank="1" showInputMessage="1" showErrorMessage="1" promptTitle="Periodicidad" prompt="Determine los intervalos en los cuales aplica el control._x000a__x000a_Si definio NO EXISTE EL CONTROL dejeesta celda en blanco" sqref="AN11:AN724 AO11:AO622"/>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622">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622">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622">
      <formula1>PERIODICIDAD</formula1>
    </dataValidation>
    <dataValidation type="list" allowBlank="1" showInputMessage="1" showErrorMessage="1" promptTitle="Tipo de control" prompt="Defina que tipo de control es el que se aplica._x000a__x000a_Si definio NO EXISTE EL CONTROL deje esta celda en blanco" sqref="AP11:AP622">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622"/>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622">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622"/>
    <dataValidation type="list" allowBlank="1" showInputMessage="1" showErrorMessage="1" sqref="B11:B622">
      <formula1>INDIRECT($E$6)</formula1>
    </dataValidation>
    <dataValidation allowBlank="1" showInputMessage="1" showErrorMessage="1" promptTitle="Tipo de control" prompt="Defina que tipo de control es el que se aplica._x000a__x000a_Si definio NO EXISTE EL CONTROL dejeesta celda en blanco" sqref="AQ11:AQ724"/>
    <dataValidation allowBlank="1" showInputMessage="1" showErrorMessage="1" promptTitle="INDICADOR  DEL RIESGO" prompt="Establezca un indicador que permita monitorear el riesgo" sqref="BH11:BH622"/>
    <dataValidation type="list" allowBlank="1" showInputMessage="1" showErrorMessage="1" prompt="Seleccione la CLASE de riesgo_x000a_" sqref="J11:J622">
      <formula1>CLASE_RIESGO</formula1>
    </dataValidation>
    <dataValidation allowBlank="1" showErrorMessage="1" promptTitle="Tipo de control" prompt="Defina que tipo de control es el que se aplica._x000a__x000a_Si definio NO EXISTE EL CONTROL dejeesta celda en blanco" sqref="AR11:AR622"/>
    <dataValidation type="custom" allowBlank="1" showInputMessage="1" showErrorMessage="1" errorTitle="COMPARTIR" error="Si requiere involucrar otra dependencia elija como Tipo de manejo &quot;COMPARTIR&quot;" sqref="BF11:BG622">
      <formula1>AX11="COMPARTIR"</formula1>
    </dataValidation>
    <dataValidation type="custom" allowBlank="1" showInputMessage="1" showErrorMessage="1" errorTitle="COMPARTIR" error="Si requiere involucrar otra dependencia elija como Tipo de manejo &quot;COMPARTIR&quot;" sqref="BE11:BE622">
      <formula1>AX11="COMPARTIR"</formula1>
    </dataValidation>
    <dataValidation type="custom" allowBlank="1" showInputMessage="1" showErrorMessage="1" errorTitle="COMPARTIR" error="Si requiere involucrar otra dependencia elija como Tipo de manejo &quot;COMPARTIR&quot;" sqref="BD11:BD622">
      <formula1>AX11="COMPARTIR"</formula1>
    </dataValidation>
    <dataValidation type="custom" allowBlank="1" showInputMessage="1" showErrorMessage="1" errorTitle="COMPARTIR" error="Si requiere involucrar otra dependencia elija como Tipo de manejo &quot;COMPARTIR&quot;" sqref="BC11:BC622">
      <formula1>AX11="COMPARTIR"</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8:D610">
      <formula1>INDIRECT($B$608)</formula1>
    </dataValidation>
    <dataValidation type="list" allowBlank="1" showInputMessage="1" showErrorMessage="1" sqref="AW608:AW610">
      <formula1>INDIRECT($AT$608)</formula1>
    </dataValidation>
    <dataValidation type="list" allowBlank="1" showInputMessage="1" showErrorMessage="1" sqref="AW611:AW613">
      <formula1>INDIRECT($AT$611)</formula1>
    </dataValidation>
    <dataValidation type="list" allowBlank="1" showInputMessage="1" showErrorMessage="1" sqref="AW614:AW616">
      <formula1>INDIRECT($AT$614)</formula1>
    </dataValidation>
    <dataValidation type="list" allowBlank="1" showInputMessage="1" showErrorMessage="1" sqref="AW617:AW619">
      <formula1>INDIRECT($AT$617)</formula1>
    </dataValidation>
    <dataValidation type="list" allowBlank="1" showInputMessage="1" showErrorMessage="1" sqref="AW620:AW622">
      <formula1>INDIRECT($AT$620)</formula1>
    </dataValidation>
  </dataValidations>
  <pageMargins left="1.3779527559055118" right="0.15748031496062992" top="0.59055118110236227" bottom="0.39370078740157483" header="0" footer="0"/>
  <pageSetup paperSize="70" scale="10" fitToHeight="22" orientation="landscape" horizontalDpi="1200" verticalDpi="1200" r:id="rId1"/>
  <headerFooter alignWithMargins="0"/>
  <rowBreaks count="1" manualBreakCount="1">
    <brk id="61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pageSetUpPr fitToPage="1"/>
  </sheetPr>
  <dimension ref="A1:S627"/>
  <sheetViews>
    <sheetView view="pageBreakPreview" zoomScaleNormal="80" zoomScaleSheetLayoutView="100" workbookViewId="0">
      <pane xSplit="1" ySplit="9" topLeftCell="E58" activePane="bottomRight" state="frozen"/>
      <selection pane="topRight" activeCell="B1" sqref="B1"/>
      <selection pane="bottomLeft" activeCell="A10" sqref="A10"/>
      <selection pane="bottomRight" activeCell="L76" sqref="L76:N78"/>
    </sheetView>
  </sheetViews>
  <sheetFormatPr baseColWidth="10" defaultColWidth="11.42578125" defaultRowHeight="11.25" x14ac:dyDescent="0.2"/>
  <cols>
    <col min="1" max="1" width="8.85546875" style="264" bestFit="1" customWidth="1"/>
    <col min="2" max="2" width="15.28515625" style="264" customWidth="1"/>
    <col min="3" max="4" width="13.42578125" style="264" customWidth="1"/>
    <col min="5" max="5" width="30.7109375" style="264" customWidth="1"/>
    <col min="6" max="8" width="29.140625" style="264" customWidth="1"/>
    <col min="9" max="9" width="16" style="264" customWidth="1"/>
    <col min="10" max="10" width="22.140625" style="264" customWidth="1"/>
    <col min="11" max="11" width="19.5703125" style="264" customWidth="1"/>
    <col min="12" max="13" width="22.7109375" style="264" customWidth="1"/>
    <col min="14" max="14" width="27" style="264" customWidth="1"/>
    <col min="15" max="15" width="28.7109375" style="264" customWidth="1"/>
    <col min="16" max="17" width="22.7109375" style="264" customWidth="1"/>
    <col min="18" max="18" width="21.85546875" style="264" customWidth="1"/>
    <col min="19" max="19" width="28.85546875" style="264" customWidth="1"/>
    <col min="20" max="16384" width="11.42578125" style="264"/>
  </cols>
  <sheetData>
    <row r="1" spans="1:19" s="281" customFormat="1" x14ac:dyDescent="0.2">
      <c r="A1" s="137"/>
      <c r="B1" s="138"/>
      <c r="C1" s="138"/>
      <c r="D1" s="138"/>
      <c r="E1" s="138"/>
      <c r="F1" s="138"/>
      <c r="G1" s="138"/>
      <c r="H1" s="138"/>
      <c r="I1" s="138"/>
      <c r="J1" s="138"/>
      <c r="K1" s="138"/>
      <c r="L1" s="138"/>
      <c r="M1" s="138"/>
      <c r="N1" s="138"/>
      <c r="O1" s="319"/>
      <c r="P1" s="319"/>
      <c r="Q1" s="319"/>
      <c r="R1" s="140" t="s">
        <v>66</v>
      </c>
      <c r="S1" s="141" t="s">
        <v>442</v>
      </c>
    </row>
    <row r="2" spans="1:19" s="281" customFormat="1" x14ac:dyDescent="0.2">
      <c r="A2" s="142"/>
      <c r="E2" s="400" t="s">
        <v>68</v>
      </c>
      <c r="F2" s="400"/>
      <c r="G2" s="400"/>
      <c r="H2" s="400"/>
      <c r="I2" s="400"/>
      <c r="J2" s="400"/>
      <c r="K2" s="400"/>
      <c r="L2" s="400"/>
      <c r="M2" s="400"/>
      <c r="N2" s="400"/>
      <c r="O2" s="320"/>
      <c r="P2" s="320"/>
      <c r="Q2" s="320"/>
      <c r="R2" s="143" t="s">
        <v>436</v>
      </c>
      <c r="S2" s="144">
        <v>9</v>
      </c>
    </row>
    <row r="3" spans="1:19" s="281" customFormat="1" x14ac:dyDescent="0.2">
      <c r="A3" s="142"/>
      <c r="E3" s="400" t="s">
        <v>57</v>
      </c>
      <c r="F3" s="400"/>
      <c r="G3" s="400"/>
      <c r="H3" s="400"/>
      <c r="I3" s="400"/>
      <c r="J3" s="400"/>
      <c r="K3" s="400"/>
      <c r="L3" s="400"/>
      <c r="M3" s="400"/>
      <c r="N3" s="400"/>
      <c r="O3" s="320"/>
      <c r="P3" s="320"/>
      <c r="Q3" s="320"/>
      <c r="R3" s="143" t="s">
        <v>437</v>
      </c>
      <c r="S3" s="145">
        <v>45219</v>
      </c>
    </row>
    <row r="4" spans="1:19" s="281" customFormat="1" ht="12" thickBot="1" x14ac:dyDescent="0.25">
      <c r="A4" s="146"/>
      <c r="B4" s="147"/>
      <c r="C4" s="147"/>
      <c r="D4" s="147"/>
      <c r="E4" s="438"/>
      <c r="F4" s="438"/>
      <c r="G4" s="438"/>
      <c r="H4" s="438"/>
      <c r="I4" s="438"/>
      <c r="J4" s="438"/>
      <c r="K4" s="438"/>
      <c r="L4" s="438"/>
      <c r="M4" s="438"/>
      <c r="N4" s="438"/>
      <c r="O4" s="321"/>
      <c r="P4" s="321"/>
      <c r="Q4" s="321"/>
      <c r="R4" s="148" t="s">
        <v>438</v>
      </c>
      <c r="S4" s="149" t="s">
        <v>440</v>
      </c>
    </row>
    <row r="5" spans="1:19" s="281" customFormat="1" ht="12" thickBot="1" x14ac:dyDescent="0.25">
      <c r="A5" s="451"/>
      <c r="B5" s="444"/>
      <c r="C5" s="444"/>
      <c r="D5" s="444"/>
      <c r="E5" s="444"/>
      <c r="F5" s="444"/>
      <c r="G5" s="444"/>
      <c r="H5" s="444"/>
      <c r="I5" s="444"/>
      <c r="J5" s="444"/>
      <c r="K5" s="444"/>
      <c r="L5" s="444"/>
      <c r="M5" s="444"/>
      <c r="N5" s="444"/>
      <c r="O5" s="444"/>
      <c r="P5" s="444"/>
      <c r="Q5" s="444"/>
      <c r="R5" s="444"/>
      <c r="S5" s="452"/>
    </row>
    <row r="6" spans="1:19" s="151" customFormat="1" ht="12" thickBot="1" x14ac:dyDescent="0.25">
      <c r="A6" s="439" t="str">
        <f>'01-Mapa de riesgo-UO'!A6:D6</f>
        <v>TIPO DE MAPA</v>
      </c>
      <c r="B6" s="440"/>
      <c r="C6" s="440"/>
      <c r="D6" s="440"/>
      <c r="E6" s="440"/>
      <c r="F6" s="445" t="str">
        <f>'01-Mapa de riesgo-UO'!E6</f>
        <v>PROCESOS</v>
      </c>
      <c r="G6" s="446"/>
      <c r="H6" s="447"/>
      <c r="I6" s="23"/>
      <c r="K6" s="322" t="s">
        <v>7</v>
      </c>
      <c r="L6" s="448">
        <v>45267</v>
      </c>
      <c r="M6" s="449"/>
      <c r="N6" s="23"/>
      <c r="O6" s="23"/>
      <c r="P6" s="23"/>
      <c r="Q6" s="23"/>
      <c r="S6" s="242"/>
    </row>
    <row r="7" spans="1:19" s="151" customFormat="1" x14ac:dyDescent="0.2">
      <c r="A7" s="441"/>
      <c r="B7" s="442"/>
      <c r="C7" s="442"/>
      <c r="D7" s="442"/>
      <c r="E7" s="442"/>
      <c r="F7" s="444"/>
      <c r="G7" s="444"/>
      <c r="H7" s="444"/>
      <c r="I7" s="444"/>
      <c r="J7" s="444"/>
      <c r="K7" s="444"/>
      <c r="L7" s="444"/>
      <c r="M7" s="444"/>
      <c r="N7" s="444"/>
      <c r="O7" s="444"/>
      <c r="P7" s="444"/>
      <c r="Q7" s="444"/>
      <c r="S7" s="242"/>
    </row>
    <row r="8" spans="1:19" s="189" customFormat="1" ht="12" thickBot="1" x14ac:dyDescent="0.25">
      <c r="D8" s="443" t="s">
        <v>75</v>
      </c>
      <c r="E8" s="443"/>
      <c r="F8" s="443"/>
      <c r="G8" s="443"/>
      <c r="H8" s="443"/>
      <c r="I8" s="273"/>
      <c r="J8" s="273"/>
      <c r="K8" s="273"/>
      <c r="L8" s="273"/>
      <c r="M8" s="273"/>
      <c r="N8" s="273"/>
      <c r="O8" s="273"/>
      <c r="P8" s="273"/>
      <c r="Q8" s="324"/>
      <c r="R8" s="324"/>
      <c r="S8" s="273"/>
    </row>
    <row r="9" spans="1:19" s="153" customFormat="1" ht="22.5" x14ac:dyDescent="0.2">
      <c r="A9" s="325" t="s">
        <v>55</v>
      </c>
      <c r="B9" s="326" t="s">
        <v>558</v>
      </c>
      <c r="C9" s="326" t="s">
        <v>559</v>
      </c>
      <c r="D9" s="327" t="s">
        <v>71</v>
      </c>
      <c r="E9" s="327" t="s">
        <v>4</v>
      </c>
      <c r="F9" s="327" t="s">
        <v>0</v>
      </c>
      <c r="G9" s="327" t="s">
        <v>56</v>
      </c>
      <c r="H9" s="327" t="s">
        <v>1</v>
      </c>
      <c r="I9" s="326" t="s">
        <v>73</v>
      </c>
      <c r="J9" s="326" t="s">
        <v>2</v>
      </c>
      <c r="K9" s="326" t="s">
        <v>95</v>
      </c>
      <c r="L9" s="326" t="s">
        <v>9</v>
      </c>
      <c r="M9" s="326"/>
      <c r="N9" s="326"/>
      <c r="O9" s="326" t="s">
        <v>3</v>
      </c>
      <c r="P9" s="410" t="s">
        <v>10</v>
      </c>
      <c r="Q9" s="410"/>
      <c r="R9" s="410"/>
      <c r="S9" s="328" t="s">
        <v>3</v>
      </c>
    </row>
    <row r="10" spans="1:19" s="153" customFormat="1" ht="22.5" hidden="1" x14ac:dyDescent="0.2">
      <c r="A10" s="362">
        <v>1</v>
      </c>
      <c r="B10" s="383" t="str">
        <f>'01-Mapa de riesgo-UO'!D11</f>
        <v>DOCENCIA</v>
      </c>
      <c r="C10" s="383" t="str">
        <f>+'01-Mapa de riesgo-UO'!F11</f>
        <v>NO</v>
      </c>
      <c r="D10" s="383" t="str">
        <f>'01-Mapa de riesgo-UO'!J11</f>
        <v>Estratégico</v>
      </c>
      <c r="E10" s="383" t="str">
        <f>'01-Mapa de riesgo-UO'!K11</f>
        <v>No renovación del registro calificado de un programa académico</v>
      </c>
      <c r="F10" s="383" t="str">
        <f>'01-Mapa de riesgo-UO'!L11</f>
        <v>Perdida del registro calificado de uno de los programas que hacen parte de la facultad</v>
      </c>
      <c r="G10" s="133" t="str">
        <f>'01-Mapa de riesgo-UO'!I11</f>
        <v>Falta de seguimiento a las fechas de vencimiento a los registros calificados</v>
      </c>
      <c r="H10" s="383" t="str">
        <f>'01-Mapa de riesgo-UO'!M11</f>
        <v>No ofrecimiento del programa académico
Perdida de imagen de la Institución</v>
      </c>
      <c r="I10" s="450" t="str">
        <f>'01-Mapa de riesgo-UO'!AT11</f>
        <v>LEVE</v>
      </c>
      <c r="J10" s="276" t="str">
        <f>'01-Mapa de riesgo-UO'!AW11</f>
        <v>ASUMIR</v>
      </c>
      <c r="K10" s="383" t="str">
        <f t="shared" ref="K10:K73" si="0">IF(I10="GRAVE","Debe formularse",IF(I10="MODERADO", "Si el proceso lo requiere","NO"))</f>
        <v>NO</v>
      </c>
      <c r="L10" s="364"/>
      <c r="M10" s="364"/>
      <c r="N10" s="364"/>
      <c r="O10" s="364"/>
      <c r="P10" s="364"/>
      <c r="Q10" s="364"/>
      <c r="R10" s="364"/>
      <c r="S10" s="453"/>
    </row>
    <row r="11" spans="1:19" s="153" customFormat="1" ht="22.5" hidden="1" x14ac:dyDescent="0.2">
      <c r="A11" s="362"/>
      <c r="B11" s="383"/>
      <c r="C11" s="383"/>
      <c r="D11" s="383"/>
      <c r="E11" s="383"/>
      <c r="F11" s="383"/>
      <c r="G11" s="133" t="str">
        <f>'01-Mapa de riesgo-UO'!I12</f>
        <v>Cambios de las normas que rigen los procesos de renovación de registro calificado</v>
      </c>
      <c r="H11" s="383"/>
      <c r="I11" s="450"/>
      <c r="J11" s="276" t="str">
        <f>'01-Mapa de riesgo-UO'!AW12</f>
        <v>ASUMIR</v>
      </c>
      <c r="K11" s="383"/>
      <c r="L11" s="364"/>
      <c r="M11" s="364"/>
      <c r="N11" s="364"/>
      <c r="O11" s="364"/>
      <c r="P11" s="364"/>
      <c r="Q11" s="364"/>
      <c r="R11" s="364"/>
      <c r="S11" s="453"/>
    </row>
    <row r="12" spans="1:19" s="153" customFormat="1" hidden="1" x14ac:dyDescent="0.2">
      <c r="A12" s="362"/>
      <c r="B12" s="383"/>
      <c r="C12" s="383"/>
      <c r="D12" s="383"/>
      <c r="E12" s="383"/>
      <c r="F12" s="383"/>
      <c r="G12" s="133">
        <f>'01-Mapa de riesgo-UO'!I13</f>
        <v>0</v>
      </c>
      <c r="H12" s="383"/>
      <c r="I12" s="450"/>
      <c r="J12" s="276" t="str">
        <f>'01-Mapa de riesgo-UO'!AW13</f>
        <v>ASUMIR</v>
      </c>
      <c r="K12" s="383"/>
      <c r="L12" s="364"/>
      <c r="M12" s="364"/>
      <c r="N12" s="364"/>
      <c r="O12" s="364"/>
      <c r="P12" s="364"/>
      <c r="Q12" s="364"/>
      <c r="R12" s="364"/>
      <c r="S12" s="453"/>
    </row>
    <row r="13" spans="1:19" s="153" customFormat="1" ht="24" hidden="1" customHeight="1" x14ac:dyDescent="0.2">
      <c r="A13" s="362">
        <v>2</v>
      </c>
      <c r="B13" s="383" t="str">
        <f>'01-Mapa de riesgo-UO'!D14</f>
        <v>INVESTIGACIÓN_E_INNOVACIÓN</v>
      </c>
      <c r="C13" s="383" t="str">
        <f>+'01-Mapa de riesgo-UO'!F14</f>
        <v>NO</v>
      </c>
      <c r="D13" s="383" t="str">
        <f>'01-Mapa de riesgo-UO'!J14</f>
        <v>Estratégico</v>
      </c>
      <c r="E13" s="383" t="str">
        <f>'01-Mapa de riesgo-UO'!K14</f>
        <v>Descenso de los Grupos de investigación vinculados a la Facultad en el escalfon de Colciencias</v>
      </c>
      <c r="F13" s="383"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83" t="str">
        <f>'01-Mapa de riesgo-UO'!M14</f>
        <v>Incumplimiento con las metas trazadas en el PDI
Perdida de imagen institucional
Disminución en la producción derivada de la investigación</v>
      </c>
      <c r="I13" s="450" t="str">
        <f>'01-Mapa de riesgo-UO'!AT14</f>
        <v>MODERADO</v>
      </c>
      <c r="J13" s="276" t="str">
        <f>'01-Mapa de riesgo-UO'!AW14</f>
        <v>REDUCIR</v>
      </c>
      <c r="K13" s="383" t="str">
        <f t="shared" si="0"/>
        <v>Si el proceso lo requiere</v>
      </c>
      <c r="L13" s="364"/>
      <c r="M13" s="364"/>
      <c r="N13" s="364"/>
      <c r="O13" s="364"/>
      <c r="P13" s="364"/>
      <c r="Q13" s="364"/>
      <c r="R13" s="364"/>
      <c r="S13" s="453"/>
    </row>
    <row r="14" spans="1:19" s="153" customFormat="1" ht="24" hidden="1" customHeight="1" x14ac:dyDescent="0.2">
      <c r="A14" s="362"/>
      <c r="B14" s="383"/>
      <c r="C14" s="383"/>
      <c r="D14" s="383"/>
      <c r="E14" s="383"/>
      <c r="F14" s="383"/>
      <c r="G14" s="133" t="str">
        <f>'01-Mapa de riesgo-UO'!I15</f>
        <v>Desactualización de la información del Grupo de Investigación en la plataforma de Colciencias</v>
      </c>
      <c r="H14" s="383"/>
      <c r="I14" s="450"/>
      <c r="J14" s="276" t="str">
        <f>'01-Mapa de riesgo-UO'!AW15</f>
        <v>REDUCIR</v>
      </c>
      <c r="K14" s="383"/>
      <c r="L14" s="364"/>
      <c r="M14" s="364"/>
      <c r="N14" s="364"/>
      <c r="O14" s="364"/>
      <c r="P14" s="364"/>
      <c r="Q14" s="364"/>
      <c r="R14" s="364"/>
      <c r="S14" s="453"/>
    </row>
    <row r="15" spans="1:19" s="153" customFormat="1" ht="24" hidden="1" customHeight="1" x14ac:dyDescent="0.2">
      <c r="A15" s="362"/>
      <c r="B15" s="383"/>
      <c r="C15" s="383"/>
      <c r="D15" s="383"/>
      <c r="E15" s="383"/>
      <c r="F15" s="383"/>
      <c r="G15" s="133" t="str">
        <f>'01-Mapa de riesgo-UO'!I16</f>
        <v>Poca claridad en las lineas de investigación a ser apoyadas por la Institución para el otorgamiento de recuros que soporte el proceso de los grupos</v>
      </c>
      <c r="H15" s="383"/>
      <c r="I15" s="450"/>
      <c r="J15" s="276" t="str">
        <f>'01-Mapa de riesgo-UO'!AW16</f>
        <v>REDUCIR</v>
      </c>
      <c r="K15" s="383"/>
      <c r="L15" s="364"/>
      <c r="M15" s="364"/>
      <c r="N15" s="364"/>
      <c r="O15" s="364"/>
      <c r="P15" s="364"/>
      <c r="Q15" s="364"/>
      <c r="R15" s="364"/>
      <c r="S15" s="453"/>
    </row>
    <row r="16" spans="1:19" s="153" customFormat="1" ht="24" hidden="1" customHeight="1" x14ac:dyDescent="0.2">
      <c r="A16" s="362">
        <v>3</v>
      </c>
      <c r="B16" s="383" t="str">
        <f>'01-Mapa de riesgo-UO'!D17</f>
        <v>EXTENSIÓN_PROYECCIÓN_SOCIAL</v>
      </c>
      <c r="C16" s="383" t="str">
        <f>+'01-Mapa de riesgo-UO'!F17</f>
        <v>NO</v>
      </c>
      <c r="D16" s="383" t="str">
        <f>'01-Mapa de riesgo-UO'!J17</f>
        <v>Operacional</v>
      </c>
      <c r="E16" s="383" t="str">
        <f>'01-Mapa de riesgo-UO'!K17</f>
        <v>Disminución de las actividades de extensión que la Facultad realiza</v>
      </c>
      <c r="F16" s="383" t="str">
        <f>'01-Mapa de riesgo-UO'!L17</f>
        <v>Poca actividad de extensión de la facultad</v>
      </c>
      <c r="G16" s="133" t="str">
        <f>'01-Mapa de riesgo-UO'!I17</f>
        <v>Deficiencia presupuestal para el fomento de las actividades de extensión</v>
      </c>
      <c r="H16" s="383" t="str">
        <f>'01-Mapa de riesgo-UO'!M17</f>
        <v>Indicadores de la Universidad afectados
Reducción en los recursos propios de la institución</v>
      </c>
      <c r="I16" s="450" t="str">
        <f>'01-Mapa de riesgo-UO'!AT17</f>
        <v>LEVE</v>
      </c>
      <c r="J16" s="276" t="str">
        <f>'01-Mapa de riesgo-UO'!AW17</f>
        <v>ASUMIR</v>
      </c>
      <c r="K16" s="383" t="str">
        <f t="shared" si="0"/>
        <v>NO</v>
      </c>
      <c r="L16" s="364"/>
      <c r="M16" s="364"/>
      <c r="N16" s="364"/>
      <c r="O16" s="364"/>
      <c r="P16" s="364"/>
      <c r="Q16" s="364"/>
      <c r="R16" s="364"/>
      <c r="S16" s="453"/>
    </row>
    <row r="17" spans="1:19" ht="24" hidden="1" customHeight="1" x14ac:dyDescent="0.2">
      <c r="A17" s="362"/>
      <c r="B17" s="383"/>
      <c r="C17" s="383"/>
      <c r="D17" s="383"/>
      <c r="E17" s="383"/>
      <c r="F17" s="383"/>
      <c r="G17" s="133" t="str">
        <f>'01-Mapa de riesgo-UO'!I18</f>
        <v>Desinteres por formular o participar en las actividades de extensión de la facultad y la universidad</v>
      </c>
      <c r="H17" s="383"/>
      <c r="I17" s="450"/>
      <c r="J17" s="276" t="str">
        <f>'01-Mapa de riesgo-UO'!AW18</f>
        <v>ASUMIR</v>
      </c>
      <c r="K17" s="383"/>
      <c r="L17" s="364"/>
      <c r="M17" s="364"/>
      <c r="N17" s="364"/>
      <c r="O17" s="364"/>
      <c r="P17" s="364"/>
      <c r="Q17" s="364"/>
      <c r="R17" s="364"/>
      <c r="S17" s="453"/>
    </row>
    <row r="18" spans="1:19" ht="22.5" hidden="1" x14ac:dyDescent="0.2">
      <c r="A18" s="362"/>
      <c r="B18" s="383"/>
      <c r="C18" s="383"/>
      <c r="D18" s="383"/>
      <c r="E18" s="383"/>
      <c r="F18" s="383"/>
      <c r="G18" s="133" t="str">
        <f>'01-Mapa de riesgo-UO'!I19</f>
        <v xml:space="preserve">Falta de registro de la información de extensión que realiza la Facultad </v>
      </c>
      <c r="H18" s="383"/>
      <c r="I18" s="450"/>
      <c r="J18" s="276" t="str">
        <f>'01-Mapa de riesgo-UO'!AW19</f>
        <v>ASUMIR</v>
      </c>
      <c r="K18" s="383"/>
      <c r="L18" s="364"/>
      <c r="M18" s="364"/>
      <c r="N18" s="364"/>
      <c r="O18" s="364"/>
      <c r="P18" s="364"/>
      <c r="Q18" s="364"/>
      <c r="R18" s="364"/>
      <c r="S18" s="453"/>
    </row>
    <row r="19" spans="1:19" ht="24" hidden="1" customHeight="1" x14ac:dyDescent="0.2">
      <c r="A19" s="362">
        <v>4</v>
      </c>
      <c r="B19" s="383" t="str">
        <f>'01-Mapa de riesgo-UO'!D20</f>
        <v>EXTENSIÓN_PROYECCIÓN_SOCIAL</v>
      </c>
      <c r="C19" s="383" t="str">
        <f>+'01-Mapa de riesgo-UO'!F20</f>
        <v>NO</v>
      </c>
      <c r="D19" s="383" t="str">
        <f>'01-Mapa de riesgo-UO'!J20</f>
        <v>Cumplimiento</v>
      </c>
      <c r="E19" s="383" t="str">
        <f>'01-Mapa de riesgo-UO'!K20</f>
        <v>Proyectos especiales con deficit presupuestal</v>
      </c>
      <c r="F19" s="383" t="str">
        <f>'01-Mapa de riesgo-UO'!L20</f>
        <v>Proyectos especiales de la facultad que no alcanzan los puntos de equilibrio requeridos para su funcionamiento</v>
      </c>
      <c r="G19" s="133" t="str">
        <f>'01-Mapa de riesgo-UO'!I20</f>
        <v>Poca demanda de los servicios ofrecidos por la facultad</v>
      </c>
      <c r="H19" s="383" t="str">
        <f>'01-Mapa de riesgo-UO'!M20</f>
        <v>Afectación al fondo de la facultad
Incumplimiento de los compromisos pactados en el proyecto
Demandas por incumplimientos
Reducción en los recursos propios de la institución</v>
      </c>
      <c r="I19" s="450" t="str">
        <f>'01-Mapa de riesgo-UO'!AT20</f>
        <v>MODERADO</v>
      </c>
      <c r="J19" s="276" t="str">
        <f>'01-Mapa de riesgo-UO'!AW20</f>
        <v>REDUCIR</v>
      </c>
      <c r="K19" s="383" t="str">
        <f t="shared" si="0"/>
        <v>Si el proceso lo requiere</v>
      </c>
      <c r="L19" s="364"/>
      <c r="M19" s="364"/>
      <c r="N19" s="364"/>
      <c r="O19" s="364"/>
      <c r="P19" s="364"/>
      <c r="Q19" s="364"/>
      <c r="R19" s="364"/>
      <c r="S19" s="453"/>
    </row>
    <row r="20" spans="1:19" ht="22.5" hidden="1" x14ac:dyDescent="0.2">
      <c r="A20" s="362"/>
      <c r="B20" s="383"/>
      <c r="C20" s="383"/>
      <c r="D20" s="383"/>
      <c r="E20" s="383"/>
      <c r="F20" s="383"/>
      <c r="G20" s="133" t="str">
        <f>'01-Mapa de riesgo-UO'!I21</f>
        <v>Presupuestos con gastos por encima del punto de equilibrio</v>
      </c>
      <c r="H20" s="383"/>
      <c r="I20" s="450"/>
      <c r="J20" s="276" t="str">
        <f>'01-Mapa de riesgo-UO'!AW21</f>
        <v>REDUCIR</v>
      </c>
      <c r="K20" s="383"/>
      <c r="L20" s="364"/>
      <c r="M20" s="364"/>
      <c r="N20" s="364"/>
      <c r="O20" s="364"/>
      <c r="P20" s="364"/>
      <c r="Q20" s="364"/>
      <c r="R20" s="364"/>
      <c r="S20" s="453"/>
    </row>
    <row r="21" spans="1:19" ht="24" hidden="1" customHeight="1" x14ac:dyDescent="0.2">
      <c r="A21" s="362"/>
      <c r="B21" s="383"/>
      <c r="C21" s="383"/>
      <c r="D21" s="383"/>
      <c r="E21" s="383"/>
      <c r="F21" s="383"/>
      <c r="G21" s="133" t="str">
        <f>'01-Mapa de riesgo-UO'!I22</f>
        <v>Sobrecarga de trabajo en docentes que realizan labores de coordinación y ejecución de proyectos</v>
      </c>
      <c r="H21" s="383"/>
      <c r="I21" s="450"/>
      <c r="J21" s="276" t="str">
        <f>'01-Mapa de riesgo-UO'!AW22</f>
        <v>REDUCIR</v>
      </c>
      <c r="K21" s="383"/>
      <c r="L21" s="364"/>
      <c r="M21" s="364"/>
      <c r="N21" s="364"/>
      <c r="O21" s="364"/>
      <c r="P21" s="364"/>
      <c r="Q21" s="364"/>
      <c r="R21" s="364"/>
      <c r="S21" s="453"/>
    </row>
    <row r="22" spans="1:19" ht="24" hidden="1" customHeight="1" x14ac:dyDescent="0.2">
      <c r="A22" s="362">
        <v>5</v>
      </c>
      <c r="B22" s="383" t="str">
        <f>'01-Mapa de riesgo-UO'!D23</f>
        <v>DOCENCIA</v>
      </c>
      <c r="C22" s="383" t="str">
        <f>+'01-Mapa de riesgo-UO'!F23</f>
        <v>NO</v>
      </c>
      <c r="D22" s="383" t="str">
        <f>'01-Mapa de riesgo-UO'!J23</f>
        <v>Operacional</v>
      </c>
      <c r="E22" s="383" t="str">
        <f>'01-Mapa de riesgo-UO'!K23</f>
        <v>Pérdida de docentes para la atención adecuada de los programas de la Facultad de Ciencias Ambientales</v>
      </c>
      <c r="F22" s="383"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83" t="str">
        <f>'01-Mapa de riesgo-UO'!M23</f>
        <v>Se pierde la formación académica alcanzada por estos docentes y sus experiencias para la pertiencia de las catedras que tienen a su cargo</v>
      </c>
      <c r="I22" s="450" t="str">
        <f>'01-Mapa de riesgo-UO'!AT23</f>
        <v>LEVE</v>
      </c>
      <c r="J22" s="276" t="str">
        <f>'01-Mapa de riesgo-UO'!AW23</f>
        <v>ASUMIR</v>
      </c>
      <c r="K22" s="383" t="str">
        <f t="shared" si="0"/>
        <v>NO</v>
      </c>
      <c r="L22" s="364"/>
      <c r="M22" s="364"/>
      <c r="N22" s="364"/>
      <c r="O22" s="364"/>
      <c r="P22" s="364"/>
      <c r="Q22" s="364"/>
      <c r="R22" s="364"/>
      <c r="S22" s="453"/>
    </row>
    <row r="23" spans="1:19" ht="22.5" hidden="1" x14ac:dyDescent="0.2">
      <c r="A23" s="362"/>
      <c r="B23" s="383"/>
      <c r="C23" s="383"/>
      <c r="D23" s="383"/>
      <c r="E23" s="383"/>
      <c r="F23" s="383"/>
      <c r="G23" s="133" t="str">
        <f>'01-Mapa de riesgo-UO'!I24</f>
        <v>Jubilación de docentes que no han sido reemplazados</v>
      </c>
      <c r="H23" s="383"/>
      <c r="I23" s="450"/>
      <c r="J23" s="276" t="str">
        <f>'01-Mapa de riesgo-UO'!AW24</f>
        <v>ASUMIR</v>
      </c>
      <c r="K23" s="383"/>
      <c r="L23" s="364"/>
      <c r="M23" s="364"/>
      <c r="N23" s="364"/>
      <c r="O23" s="364"/>
      <c r="P23" s="364"/>
      <c r="Q23" s="364"/>
      <c r="R23" s="364"/>
      <c r="S23" s="453"/>
    </row>
    <row r="24" spans="1:19" ht="24" hidden="1" customHeight="1" x14ac:dyDescent="0.2">
      <c r="A24" s="362"/>
      <c r="B24" s="383"/>
      <c r="C24" s="383"/>
      <c r="D24" s="383"/>
      <c r="E24" s="383"/>
      <c r="F24" s="383"/>
      <c r="G24" s="133">
        <f>'01-Mapa de riesgo-UO'!I25</f>
        <v>0</v>
      </c>
      <c r="H24" s="383"/>
      <c r="I24" s="450"/>
      <c r="J24" s="276" t="str">
        <f>'01-Mapa de riesgo-UO'!AW25</f>
        <v>ASUMIR</v>
      </c>
      <c r="K24" s="383"/>
      <c r="L24" s="364"/>
      <c r="M24" s="364"/>
      <c r="N24" s="364"/>
      <c r="O24" s="364"/>
      <c r="P24" s="364"/>
      <c r="Q24" s="364"/>
      <c r="R24" s="364"/>
      <c r="S24" s="453"/>
    </row>
    <row r="25" spans="1:19" ht="24" hidden="1" customHeight="1" x14ac:dyDescent="0.2">
      <c r="A25" s="362">
        <v>6</v>
      </c>
      <c r="B25" s="383" t="str">
        <f>'01-Mapa de riesgo-UO'!D26</f>
        <v>DOCENCIA</v>
      </c>
      <c r="C25" s="383" t="str">
        <f>+'01-Mapa de riesgo-UO'!F26</f>
        <v>NO</v>
      </c>
      <c r="D25" s="383" t="str">
        <f>'01-Mapa de riesgo-UO'!J26</f>
        <v>Cumplimiento</v>
      </c>
      <c r="E25" s="383" t="str">
        <f>'01-Mapa de riesgo-UO'!K26</f>
        <v>No renovación del registro calificado de un programa académico</v>
      </c>
      <c r="F25" s="383" t="str">
        <f>'01-Mapa de riesgo-UO'!L26</f>
        <v xml:space="preserve">Perdida del registro calificado de uno de los programas que hacen parte de la facultad. </v>
      </c>
      <c r="G25" s="133" t="str">
        <f>'01-Mapa de riesgo-UO'!I26</f>
        <v>Bajo seguimiento a las fechas de vencimiento a los registros calificados</v>
      </c>
      <c r="H25" s="383" t="str">
        <f>'01-Mapa de riesgo-UO'!M26</f>
        <v>Suspención de la oferta  del  el programa .
No apertura de nuevas cohortes.
Perdida de imagen de la Institución.</v>
      </c>
      <c r="I25" s="450" t="str">
        <f>'01-Mapa de riesgo-UO'!AT26</f>
        <v>MODERADO</v>
      </c>
      <c r="J25" s="276" t="str">
        <f>'01-Mapa de riesgo-UO'!AW26</f>
        <v>REDUCIR</v>
      </c>
      <c r="K25" s="383" t="str">
        <f t="shared" si="0"/>
        <v>Si el proceso lo requiere</v>
      </c>
      <c r="L25" s="364" t="s">
        <v>649</v>
      </c>
      <c r="M25" s="364"/>
      <c r="N25" s="364"/>
      <c r="O25" s="364" t="s">
        <v>650</v>
      </c>
      <c r="P25" s="364" t="s">
        <v>651</v>
      </c>
      <c r="Q25" s="364"/>
      <c r="R25" s="364"/>
      <c r="S25" s="453" t="s">
        <v>652</v>
      </c>
    </row>
    <row r="26" spans="1:19" ht="24" hidden="1" customHeight="1" x14ac:dyDescent="0.2">
      <c r="A26" s="362"/>
      <c r="B26" s="383"/>
      <c r="C26" s="383"/>
      <c r="D26" s="383"/>
      <c r="E26" s="383"/>
      <c r="F26" s="383"/>
      <c r="G26" s="133" t="str">
        <f>'01-Mapa de riesgo-UO'!I27</f>
        <v>Poco  conocimiento sobre las implicaciones del riesgo para la institución, el programa, y la facultad</v>
      </c>
      <c r="H26" s="383"/>
      <c r="I26" s="450"/>
      <c r="J26" s="276">
        <f>'01-Mapa de riesgo-UO'!AW27</f>
        <v>0</v>
      </c>
      <c r="K26" s="383"/>
      <c r="L26" s="364"/>
      <c r="M26" s="364"/>
      <c r="N26" s="364"/>
      <c r="O26" s="364"/>
      <c r="P26" s="364"/>
      <c r="Q26" s="364"/>
      <c r="R26" s="364"/>
      <c r="S26" s="453"/>
    </row>
    <row r="27" spans="1:19" ht="24" hidden="1" customHeight="1" x14ac:dyDescent="0.2">
      <c r="A27" s="362"/>
      <c r="B27" s="383"/>
      <c r="C27" s="383"/>
      <c r="D27" s="383"/>
      <c r="E27" s="383"/>
      <c r="F27" s="383"/>
      <c r="G27" s="133">
        <f>'01-Mapa de riesgo-UO'!I28</f>
        <v>0</v>
      </c>
      <c r="H27" s="383"/>
      <c r="I27" s="450"/>
      <c r="J27" s="276">
        <f>'01-Mapa de riesgo-UO'!AW28</f>
        <v>0</v>
      </c>
      <c r="K27" s="383"/>
      <c r="L27" s="364"/>
      <c r="M27" s="364"/>
      <c r="N27" s="364"/>
      <c r="O27" s="364"/>
      <c r="P27" s="364"/>
      <c r="Q27" s="364"/>
      <c r="R27" s="364"/>
      <c r="S27" s="453"/>
    </row>
    <row r="28" spans="1:19" ht="24" hidden="1" customHeight="1" x14ac:dyDescent="0.2">
      <c r="A28" s="362">
        <v>7</v>
      </c>
      <c r="B28" s="383" t="str">
        <f>'01-Mapa de riesgo-UO'!D29</f>
        <v>DOCENCIA</v>
      </c>
      <c r="C28" s="383" t="str">
        <f>+'01-Mapa de riesgo-UO'!F29</f>
        <v>NO</v>
      </c>
      <c r="D28" s="383" t="str">
        <f>'01-Mapa de riesgo-UO'!J29</f>
        <v>Operacional</v>
      </c>
      <c r="E28" s="383" t="str">
        <f>'01-Mapa de riesgo-UO'!K29</f>
        <v>Programas académicos sin acreditación o sin renovación de la misma</v>
      </c>
      <c r="F28" s="383" t="str">
        <f>'01-Mapa de riesgo-UO'!L29</f>
        <v>No otorgamiento de la acreditación o perdida de la misma en uno de los programas que hacen parte de la facultad</v>
      </c>
      <c r="G28" s="133" t="str">
        <f>'01-Mapa de riesgo-UO'!I29</f>
        <v>Cambios en las normas o estándares de calidad</v>
      </c>
      <c r="H28" s="383" t="str">
        <f>'01-Mapa de riesgo-UO'!M29</f>
        <v>Afectación a los  indicadores de calidad  de la Universidad
Pérdida de imagen institucional</v>
      </c>
      <c r="I28" s="450" t="str">
        <f>'01-Mapa de riesgo-UO'!AT29</f>
        <v>LEVE</v>
      </c>
      <c r="J28" s="276" t="str">
        <f>'01-Mapa de riesgo-UO'!AW29</f>
        <v>ASUMIR</v>
      </c>
      <c r="K28" s="383" t="str">
        <f t="shared" si="0"/>
        <v>NO</v>
      </c>
      <c r="L28" s="364"/>
      <c r="M28" s="364"/>
      <c r="N28" s="364"/>
      <c r="O28" s="364"/>
      <c r="P28" s="364"/>
      <c r="Q28" s="364"/>
      <c r="R28" s="364"/>
      <c r="S28" s="453"/>
    </row>
    <row r="29" spans="1:19" ht="24" hidden="1" customHeight="1" x14ac:dyDescent="0.2">
      <c r="A29" s="362"/>
      <c r="B29" s="383"/>
      <c r="C29" s="383"/>
      <c r="D29" s="383"/>
      <c r="E29" s="383"/>
      <c r="F29" s="383"/>
      <c r="G29" s="133" t="str">
        <f>'01-Mapa de riesgo-UO'!I30</f>
        <v>Baja ejecución de los planes de mejoramiento asociado a los procesos de autoevaluación.</v>
      </c>
      <c r="H29" s="383"/>
      <c r="I29" s="450"/>
      <c r="J29" s="276">
        <f>'01-Mapa de riesgo-UO'!AW30</f>
        <v>0</v>
      </c>
      <c r="K29" s="383"/>
      <c r="L29" s="364"/>
      <c r="M29" s="364"/>
      <c r="N29" s="364"/>
      <c r="O29" s="364"/>
      <c r="P29" s="364"/>
      <c r="Q29" s="364"/>
      <c r="R29" s="364"/>
      <c r="S29" s="453"/>
    </row>
    <row r="30" spans="1:19" ht="24" hidden="1" customHeight="1" x14ac:dyDescent="0.2">
      <c r="A30" s="362"/>
      <c r="B30" s="383"/>
      <c r="C30" s="383"/>
      <c r="D30" s="383"/>
      <c r="E30" s="383"/>
      <c r="F30" s="383"/>
      <c r="G30" s="133" t="str">
        <f>'01-Mapa de riesgo-UO'!I31</f>
        <v>Formulación  y seguimiento inadecuados a los  planes de mejoramiento</v>
      </c>
      <c r="H30" s="383"/>
      <c r="I30" s="450"/>
      <c r="J30" s="276">
        <f>'01-Mapa de riesgo-UO'!AW31</f>
        <v>0</v>
      </c>
      <c r="K30" s="383"/>
      <c r="L30" s="364"/>
      <c r="M30" s="364"/>
      <c r="N30" s="364"/>
      <c r="O30" s="364"/>
      <c r="P30" s="364"/>
      <c r="Q30" s="364"/>
      <c r="R30" s="364"/>
      <c r="S30" s="453"/>
    </row>
    <row r="31" spans="1:19" ht="24" hidden="1" customHeight="1" x14ac:dyDescent="0.2">
      <c r="A31" s="362">
        <v>8</v>
      </c>
      <c r="B31" s="383" t="str">
        <f>'01-Mapa de riesgo-UO'!D32</f>
        <v>INVESTIGACIÓN_E_INNOVACIÓN</v>
      </c>
      <c r="C31" s="383" t="str">
        <f>+'01-Mapa de riesgo-UO'!F32</f>
        <v>NO</v>
      </c>
      <c r="D31" s="383" t="str">
        <f>'01-Mapa de riesgo-UO'!J32</f>
        <v>Estratégico</v>
      </c>
      <c r="E31" s="383" t="str">
        <f>'01-Mapa de riesgo-UO'!K32</f>
        <v xml:space="preserve">Disminución o desenso de los grupos de investigación en el escalafon de MinCiencias
</v>
      </c>
      <c r="F31" s="383"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83" t="str">
        <f>'01-Mapa de riesgo-UO'!M32</f>
        <v xml:space="preserve">Deficiencia en el factor de investigación para la acreditación de los programas
Disminución de los indicadores para la facultad
Bajo impacto y visibilidad en el medio
</v>
      </c>
      <c r="I31" s="450" t="str">
        <f>'01-Mapa de riesgo-UO'!AT32</f>
        <v>LEVE</v>
      </c>
      <c r="J31" s="276" t="str">
        <f>'01-Mapa de riesgo-UO'!AW32</f>
        <v>ASUMIR</v>
      </c>
      <c r="K31" s="383" t="str">
        <f t="shared" si="0"/>
        <v>NO</v>
      </c>
      <c r="L31" s="364"/>
      <c r="M31" s="364"/>
      <c r="N31" s="364"/>
      <c r="O31" s="364"/>
      <c r="P31" s="364"/>
      <c r="Q31" s="364"/>
      <c r="R31" s="364"/>
      <c r="S31" s="453"/>
    </row>
    <row r="32" spans="1:19" ht="22.5" hidden="1" x14ac:dyDescent="0.2">
      <c r="A32" s="362"/>
      <c r="B32" s="383"/>
      <c r="C32" s="383"/>
      <c r="D32" s="383"/>
      <c r="E32" s="383"/>
      <c r="F32" s="383"/>
      <c r="G32" s="133" t="str">
        <f>'01-Mapa de riesgo-UO'!I33</f>
        <v>Pocos  recursos para el proceso de investigación</v>
      </c>
      <c r="H32" s="383"/>
      <c r="I32" s="450"/>
      <c r="J32" s="276">
        <f>'01-Mapa de riesgo-UO'!AW33</f>
        <v>0</v>
      </c>
      <c r="K32" s="383"/>
      <c r="L32" s="364"/>
      <c r="M32" s="364"/>
      <c r="N32" s="364"/>
      <c r="O32" s="364"/>
      <c r="P32" s="364"/>
      <c r="Q32" s="364"/>
      <c r="R32" s="364"/>
      <c r="S32" s="453"/>
    </row>
    <row r="33" spans="1:19" ht="24" hidden="1" customHeight="1" x14ac:dyDescent="0.2">
      <c r="A33" s="362"/>
      <c r="B33" s="383"/>
      <c r="C33" s="383"/>
      <c r="D33" s="383"/>
      <c r="E33" s="383"/>
      <c r="F33" s="383"/>
      <c r="G33" s="133" t="str">
        <f>'01-Mapa de riesgo-UO'!I34</f>
        <v xml:space="preserve"> No se tiene infraestructura adecuada en los laboratorios para la práctica investigativa</v>
      </c>
      <c r="H33" s="383"/>
      <c r="I33" s="450"/>
      <c r="J33" s="276">
        <f>'01-Mapa de riesgo-UO'!AW34</f>
        <v>0</v>
      </c>
      <c r="K33" s="383"/>
      <c r="L33" s="364"/>
      <c r="M33" s="364"/>
      <c r="N33" s="364"/>
      <c r="O33" s="364"/>
      <c r="P33" s="364"/>
      <c r="Q33" s="364"/>
      <c r="R33" s="364"/>
      <c r="S33" s="453"/>
    </row>
    <row r="34" spans="1:19" ht="24" hidden="1" customHeight="1" x14ac:dyDescent="0.2">
      <c r="A34" s="362">
        <v>9</v>
      </c>
      <c r="B34" s="383" t="str">
        <f>'01-Mapa de riesgo-UO'!D35</f>
        <v>DOCENCIA</v>
      </c>
      <c r="C34" s="383" t="str">
        <f>+'01-Mapa de riesgo-UO'!F35</f>
        <v>NO</v>
      </c>
      <c r="D34" s="383" t="str">
        <f>'01-Mapa de riesgo-UO'!J35</f>
        <v>Estratégico</v>
      </c>
      <c r="E34" s="383" t="str">
        <f>'01-Mapa de riesgo-UO'!K35</f>
        <v>No de renovación del registro calificado de un programa académico</v>
      </c>
      <c r="F34" s="383" t="str">
        <f>'01-Mapa de riesgo-UO'!L35</f>
        <v>Pérdida del registro calificado de uno de los programas que hacen parte de la Facultad</v>
      </c>
      <c r="G34" s="133" t="str">
        <f>'01-Mapa de riesgo-UO'!I35</f>
        <v>Falta de seguimiento a las fechas de vencimiento a los registros calificados</v>
      </c>
      <c r="H34" s="383" t="str">
        <f>'01-Mapa de riesgo-UO'!M35</f>
        <v>No ofrecimiento del programa académico
Pérdida de imagen de la Institución</v>
      </c>
      <c r="I34" s="450" t="str">
        <f>'01-Mapa de riesgo-UO'!AT35</f>
        <v>MODERADO</v>
      </c>
      <c r="J34" s="276" t="str">
        <f>'01-Mapa de riesgo-UO'!AW35</f>
        <v>REDUCIR</v>
      </c>
      <c r="K34" s="383" t="str">
        <f t="shared" si="0"/>
        <v>Si el proceso lo requiere</v>
      </c>
      <c r="L34" s="364"/>
      <c r="M34" s="364"/>
      <c r="N34" s="364"/>
      <c r="O34" s="364"/>
      <c r="P34" s="364"/>
      <c r="Q34" s="364"/>
      <c r="R34" s="364"/>
      <c r="S34" s="453"/>
    </row>
    <row r="35" spans="1:19" ht="24" hidden="1" customHeight="1" x14ac:dyDescent="0.2">
      <c r="A35" s="362"/>
      <c r="B35" s="383"/>
      <c r="C35" s="383"/>
      <c r="D35" s="383"/>
      <c r="E35" s="383"/>
      <c r="F35" s="383"/>
      <c r="G35" s="133" t="str">
        <f>'01-Mapa de riesgo-UO'!I36</f>
        <v>Cambios de las normas que rigen los procesos de renovación de registro calificado</v>
      </c>
      <c r="H35" s="383"/>
      <c r="I35" s="450"/>
      <c r="J35" s="276">
        <f>'01-Mapa de riesgo-UO'!AW36</f>
        <v>0</v>
      </c>
      <c r="K35" s="383"/>
      <c r="L35" s="364"/>
      <c r="M35" s="364"/>
      <c r="N35" s="364"/>
      <c r="O35" s="364"/>
      <c r="P35" s="364"/>
      <c r="Q35" s="364"/>
      <c r="R35" s="364"/>
      <c r="S35" s="453"/>
    </row>
    <row r="36" spans="1:19" ht="24" hidden="1" customHeight="1" x14ac:dyDescent="0.2">
      <c r="A36" s="362"/>
      <c r="B36" s="383"/>
      <c r="C36" s="383"/>
      <c r="D36" s="383"/>
      <c r="E36" s="383"/>
      <c r="F36" s="383"/>
      <c r="G36" s="133">
        <f>'01-Mapa de riesgo-UO'!I37</f>
        <v>0</v>
      </c>
      <c r="H36" s="383"/>
      <c r="I36" s="450"/>
      <c r="J36" s="276">
        <f>'01-Mapa de riesgo-UO'!AW37</f>
        <v>0</v>
      </c>
      <c r="K36" s="383"/>
      <c r="L36" s="364"/>
      <c r="M36" s="364"/>
      <c r="N36" s="364"/>
      <c r="O36" s="364"/>
      <c r="P36" s="364"/>
      <c r="Q36" s="364"/>
      <c r="R36" s="364"/>
      <c r="S36" s="453"/>
    </row>
    <row r="37" spans="1:19" ht="24" hidden="1" customHeight="1" x14ac:dyDescent="0.2">
      <c r="A37" s="362">
        <v>10</v>
      </c>
      <c r="B37" s="383" t="str">
        <f>'01-Mapa de riesgo-UO'!D38</f>
        <v>DOCENCIA</v>
      </c>
      <c r="C37" s="383" t="str">
        <f>+'01-Mapa de riesgo-UO'!F38</f>
        <v>NO</v>
      </c>
      <c r="D37" s="383" t="str">
        <f>'01-Mapa de riesgo-UO'!J38</f>
        <v>Estratégico</v>
      </c>
      <c r="E37" s="383" t="str">
        <f>'01-Mapa de riesgo-UO'!K38</f>
        <v>Incremento de la deserción estudiantil</v>
      </c>
      <c r="F37" s="383"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83" t="str">
        <f>'01-Mapa de riesgo-UO'!M38</f>
        <v>Indicadores de la Universidad afectados
Disminución de los recursos de la Universidad</v>
      </c>
      <c r="I37" s="450" t="str">
        <f>'01-Mapa de riesgo-UO'!AT38</f>
        <v>LEVE</v>
      </c>
      <c r="J37" s="276" t="str">
        <f>'01-Mapa de riesgo-UO'!AW38</f>
        <v>ASUMIR</v>
      </c>
      <c r="K37" s="383" t="str">
        <f t="shared" si="0"/>
        <v>NO</v>
      </c>
      <c r="L37" s="364"/>
      <c r="M37" s="364"/>
      <c r="N37" s="364"/>
      <c r="O37" s="364"/>
      <c r="P37" s="364"/>
      <c r="Q37" s="364"/>
      <c r="R37" s="364"/>
      <c r="S37" s="453"/>
    </row>
    <row r="38" spans="1:19" ht="24" hidden="1" customHeight="1" x14ac:dyDescent="0.2">
      <c r="A38" s="362"/>
      <c r="B38" s="383"/>
      <c r="C38" s="383"/>
      <c r="D38" s="383"/>
      <c r="E38" s="383"/>
      <c r="F38" s="383"/>
      <c r="G38" s="133" t="str">
        <f>'01-Mapa de riesgo-UO'!I39</f>
        <v>Los currículos de las asignaturas no permiten el buen desempeño del estudiante</v>
      </c>
      <c r="H38" s="383"/>
      <c r="I38" s="450"/>
      <c r="J38" s="276" t="str">
        <f>'01-Mapa de riesgo-UO'!AW39</f>
        <v>ASUMIR</v>
      </c>
      <c r="K38" s="383"/>
      <c r="L38" s="364"/>
      <c r="M38" s="364"/>
      <c r="N38" s="364"/>
      <c r="O38" s="364"/>
      <c r="P38" s="364"/>
      <c r="Q38" s="364"/>
      <c r="R38" s="364"/>
      <c r="S38" s="453"/>
    </row>
    <row r="39" spans="1:19" ht="22.5" hidden="1" x14ac:dyDescent="0.2">
      <c r="A39" s="362"/>
      <c r="B39" s="383"/>
      <c r="C39" s="383"/>
      <c r="D39" s="383"/>
      <c r="E39" s="383"/>
      <c r="F39" s="383"/>
      <c r="G39" s="133" t="str">
        <f>'01-Mapa de riesgo-UO'!I40</f>
        <v>Bajo conocimiento del docente en Pedagogía y Didáctica</v>
      </c>
      <c r="H39" s="383"/>
      <c r="I39" s="450"/>
      <c r="J39" s="276" t="str">
        <f>'01-Mapa de riesgo-UO'!AW40</f>
        <v>ASUMIR</v>
      </c>
      <c r="K39" s="383"/>
      <c r="L39" s="364"/>
      <c r="M39" s="364"/>
      <c r="N39" s="364"/>
      <c r="O39" s="364"/>
      <c r="P39" s="364"/>
      <c r="Q39" s="364"/>
      <c r="R39" s="364"/>
      <c r="S39" s="453"/>
    </row>
    <row r="40" spans="1:19" ht="24" hidden="1" customHeight="1" x14ac:dyDescent="0.2">
      <c r="A40" s="362">
        <v>11</v>
      </c>
      <c r="B40" s="383" t="str">
        <f>'01-Mapa de riesgo-UO'!D41</f>
        <v>DOCENCIA</v>
      </c>
      <c r="C40" s="383" t="str">
        <f>+'01-Mapa de riesgo-UO'!F41</f>
        <v>NO</v>
      </c>
      <c r="D40" s="383" t="str">
        <f>'01-Mapa de riesgo-UO'!J41</f>
        <v>Imagen</v>
      </c>
      <c r="E40" s="383" t="str">
        <f>'01-Mapa de riesgo-UO'!K41</f>
        <v>Programas académicos sin acreditación o sin renovación de la misma</v>
      </c>
      <c r="F40" s="383"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83" t="str">
        <f>'01-Mapa de riesgo-UO'!M41</f>
        <v>Indicadores de la Universidad afectados
Afectación de la acreditación institucional
Pérdida de imagen institucional</v>
      </c>
      <c r="I40" s="450" t="str">
        <f>'01-Mapa de riesgo-UO'!AT41</f>
        <v>LEVE</v>
      </c>
      <c r="J40" s="276" t="str">
        <f>'01-Mapa de riesgo-UO'!AW41</f>
        <v>ASUMIR</v>
      </c>
      <c r="K40" s="383" t="str">
        <f t="shared" si="0"/>
        <v>NO</v>
      </c>
      <c r="L40" s="364"/>
      <c r="M40" s="364"/>
      <c r="N40" s="364"/>
      <c r="O40" s="364"/>
      <c r="P40" s="364"/>
      <c r="Q40" s="364"/>
      <c r="R40" s="364"/>
      <c r="S40" s="453"/>
    </row>
    <row r="41" spans="1:19" ht="24" hidden="1" customHeight="1" x14ac:dyDescent="0.2">
      <c r="A41" s="362"/>
      <c r="B41" s="383"/>
      <c r="C41" s="383"/>
      <c r="D41" s="383"/>
      <c r="E41" s="383"/>
      <c r="F41" s="383"/>
      <c r="G41" s="133" t="str">
        <f>'01-Mapa de riesgo-UO'!I42</f>
        <v>Falta de claridad en el proceso y planeación de la destinación de los recursos asignados para cumplir con los planes de mejoramiento</v>
      </c>
      <c r="H41" s="383"/>
      <c r="I41" s="450"/>
      <c r="J41" s="276" t="str">
        <f>'01-Mapa de riesgo-UO'!AW42</f>
        <v>ASUMIR</v>
      </c>
      <c r="K41" s="383"/>
      <c r="L41" s="364"/>
      <c r="M41" s="364"/>
      <c r="N41" s="364"/>
      <c r="O41" s="364"/>
      <c r="P41" s="364"/>
      <c r="Q41" s="364"/>
      <c r="R41" s="364"/>
      <c r="S41" s="453"/>
    </row>
    <row r="42" spans="1:19" ht="24" hidden="1" customHeight="1" x14ac:dyDescent="0.2">
      <c r="A42" s="362"/>
      <c r="B42" s="383"/>
      <c r="C42" s="383"/>
      <c r="D42" s="383"/>
      <c r="E42" s="383"/>
      <c r="F42" s="383"/>
      <c r="G42" s="133">
        <f>'01-Mapa de riesgo-UO'!I43</f>
        <v>0</v>
      </c>
      <c r="H42" s="383"/>
      <c r="I42" s="450"/>
      <c r="J42" s="276" t="str">
        <f>'01-Mapa de riesgo-UO'!AW43</f>
        <v>ASUMIR</v>
      </c>
      <c r="K42" s="383"/>
      <c r="L42" s="364"/>
      <c r="M42" s="364"/>
      <c r="N42" s="364"/>
      <c r="O42" s="364"/>
      <c r="P42" s="364"/>
      <c r="Q42" s="364"/>
      <c r="R42" s="364"/>
      <c r="S42" s="453"/>
    </row>
    <row r="43" spans="1:19" ht="24" hidden="1" customHeight="1" x14ac:dyDescent="0.2">
      <c r="A43" s="362">
        <v>12</v>
      </c>
      <c r="B43" s="383" t="str">
        <f>'01-Mapa de riesgo-UO'!D44</f>
        <v>DOCENCIA</v>
      </c>
      <c r="C43" s="383" t="str">
        <f>+'01-Mapa de riesgo-UO'!F44</f>
        <v>NO</v>
      </c>
      <c r="D43" s="383" t="str">
        <f>'01-Mapa de riesgo-UO'!J44</f>
        <v>Corrupción</v>
      </c>
      <c r="E43" s="383" t="str">
        <f>'01-Mapa de riesgo-UO'!K44</f>
        <v>Fraude en calificaciones de los estudiantes</v>
      </c>
      <c r="F43" s="383" t="str">
        <f>'01-Mapa de riesgo-UO'!L44</f>
        <v>Favorecimiento en exámenes, evaluaciones o trabajos a los estudiantes</v>
      </c>
      <c r="G43" s="133" t="str">
        <f>'01-Mapa de riesgo-UO'!I44</f>
        <v>Desconocimiento de las normas y los estándares éticos que rigen a la Universidad.</v>
      </c>
      <c r="H43" s="383" t="str">
        <f>'01-Mapa de riesgo-UO'!M44</f>
        <v>Procesos disciplinarios y penales
Demandas a la Universidad</v>
      </c>
      <c r="I43" s="450" t="str">
        <f>'01-Mapa de riesgo-UO'!AT44</f>
        <v>LEVE</v>
      </c>
      <c r="J43" s="276" t="str">
        <f>'01-Mapa de riesgo-UO'!AW44</f>
        <v>ASUMIR</v>
      </c>
      <c r="K43" s="383" t="str">
        <f t="shared" si="0"/>
        <v>NO</v>
      </c>
      <c r="L43" s="364"/>
      <c r="M43" s="364"/>
      <c r="N43" s="364"/>
      <c r="O43" s="364"/>
      <c r="P43" s="364"/>
      <c r="Q43" s="364"/>
      <c r="R43" s="364"/>
      <c r="S43" s="453"/>
    </row>
    <row r="44" spans="1:19" ht="24" hidden="1" customHeight="1" x14ac:dyDescent="0.2">
      <c r="A44" s="362"/>
      <c r="B44" s="383"/>
      <c r="C44" s="383"/>
      <c r="D44" s="383"/>
      <c r="E44" s="383"/>
      <c r="F44" s="383"/>
      <c r="G44" s="133">
        <f>'01-Mapa de riesgo-UO'!I45</f>
        <v>0</v>
      </c>
      <c r="H44" s="383"/>
      <c r="I44" s="450"/>
      <c r="J44" s="276" t="str">
        <f>'01-Mapa de riesgo-UO'!AW45</f>
        <v>ASUMIR</v>
      </c>
      <c r="K44" s="383"/>
      <c r="L44" s="364"/>
      <c r="M44" s="364"/>
      <c r="N44" s="364"/>
      <c r="O44" s="364"/>
      <c r="P44" s="364"/>
      <c r="Q44" s="364"/>
      <c r="R44" s="364"/>
      <c r="S44" s="453"/>
    </row>
    <row r="45" spans="1:19" ht="24" hidden="1" customHeight="1" x14ac:dyDescent="0.2">
      <c r="A45" s="362"/>
      <c r="B45" s="383"/>
      <c r="C45" s="383"/>
      <c r="D45" s="383"/>
      <c r="E45" s="383"/>
      <c r="F45" s="383"/>
      <c r="G45" s="133">
        <f>'01-Mapa de riesgo-UO'!I46</f>
        <v>0</v>
      </c>
      <c r="H45" s="383"/>
      <c r="I45" s="450"/>
      <c r="J45" s="276" t="str">
        <f>'01-Mapa de riesgo-UO'!AW46</f>
        <v>ASUMIR</v>
      </c>
      <c r="K45" s="383"/>
      <c r="L45" s="364"/>
      <c r="M45" s="364"/>
      <c r="N45" s="364"/>
      <c r="O45" s="364"/>
      <c r="P45" s="364"/>
      <c r="Q45" s="364"/>
      <c r="R45" s="364"/>
      <c r="S45" s="453"/>
    </row>
    <row r="46" spans="1:19" ht="24" hidden="1" customHeight="1" x14ac:dyDescent="0.2">
      <c r="A46" s="362">
        <v>13</v>
      </c>
      <c r="B46" s="383" t="str">
        <f>'01-Mapa de riesgo-UO'!D47</f>
        <v>INVESTIGACIÓN_E_INNOVACIÓN</v>
      </c>
      <c r="C46" s="383" t="str">
        <f>+'01-Mapa de riesgo-UO'!F47</f>
        <v>NO</v>
      </c>
      <c r="D46" s="383" t="str">
        <f>'01-Mapa de riesgo-UO'!J47</f>
        <v>Estratégico</v>
      </c>
      <c r="E46" s="383" t="str">
        <f>'01-Mapa de riesgo-UO'!K47</f>
        <v>Descenso de los Grupos de investigación vinculados a la Facultad en el escalafón de Colciencias</v>
      </c>
      <c r="F46" s="383"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83" t="str">
        <f>'01-Mapa de riesgo-UO'!M47</f>
        <v>Incumplimiento con las metas trazadas en el PDI
Pérdida de imagen institucional
Disminución en la investigación</v>
      </c>
      <c r="I46" s="450" t="str">
        <f>'01-Mapa de riesgo-UO'!AT47</f>
        <v>LEVE</v>
      </c>
      <c r="J46" s="276" t="str">
        <f>'01-Mapa de riesgo-UO'!AW47</f>
        <v>ASUMIR</v>
      </c>
      <c r="K46" s="383" t="str">
        <f t="shared" si="0"/>
        <v>NO</v>
      </c>
      <c r="L46" s="364"/>
      <c r="M46" s="364"/>
      <c r="N46" s="364"/>
      <c r="O46" s="364"/>
      <c r="P46" s="364"/>
      <c r="Q46" s="364"/>
      <c r="R46" s="364"/>
      <c r="S46" s="453"/>
    </row>
    <row r="47" spans="1:19" ht="24" hidden="1" customHeight="1" x14ac:dyDescent="0.2">
      <c r="A47" s="362"/>
      <c r="B47" s="383"/>
      <c r="C47" s="383"/>
      <c r="D47" s="383"/>
      <c r="E47" s="383"/>
      <c r="F47" s="383"/>
      <c r="G47" s="133" t="str">
        <f>'01-Mapa de riesgo-UO'!I48</f>
        <v>Desactualización de la información del Grupo de Investigación en la plataforma de Colciencias</v>
      </c>
      <c r="H47" s="383"/>
      <c r="I47" s="450"/>
      <c r="J47" s="276" t="str">
        <f>'01-Mapa de riesgo-UO'!AW48</f>
        <v>ASUMIR</v>
      </c>
      <c r="K47" s="383"/>
      <c r="L47" s="364"/>
      <c r="M47" s="364"/>
      <c r="N47" s="364"/>
      <c r="O47" s="364"/>
      <c r="P47" s="364"/>
      <c r="Q47" s="364"/>
      <c r="R47" s="364"/>
      <c r="S47" s="453"/>
    </row>
    <row r="48" spans="1:19" ht="22.5" hidden="1" x14ac:dyDescent="0.2">
      <c r="A48" s="362"/>
      <c r="B48" s="383"/>
      <c r="C48" s="383"/>
      <c r="D48" s="383"/>
      <c r="E48" s="383"/>
      <c r="F48" s="383"/>
      <c r="G48" s="133" t="str">
        <f>'01-Mapa de riesgo-UO'!I49</f>
        <v xml:space="preserve">Incumplimiento del plan de trabajo docente en términos de investigación </v>
      </c>
      <c r="H48" s="383"/>
      <c r="I48" s="450"/>
      <c r="J48" s="276" t="str">
        <f>'01-Mapa de riesgo-UO'!AW49</f>
        <v>ASUMIR</v>
      </c>
      <c r="K48" s="383"/>
      <c r="L48" s="364"/>
      <c r="M48" s="364"/>
      <c r="N48" s="364"/>
      <c r="O48" s="364"/>
      <c r="P48" s="364"/>
      <c r="Q48" s="364"/>
      <c r="R48" s="364"/>
      <c r="S48" s="453"/>
    </row>
    <row r="49" spans="1:19" ht="24" hidden="1" customHeight="1" x14ac:dyDescent="0.2">
      <c r="A49" s="362">
        <v>14</v>
      </c>
      <c r="B49" s="383" t="str">
        <f>'01-Mapa de riesgo-UO'!D50</f>
        <v>INVESTIGACIÓN_E_INNOVACIÓN</v>
      </c>
      <c r="C49" s="383" t="str">
        <f>+'01-Mapa de riesgo-UO'!F50</f>
        <v>NO</v>
      </c>
      <c r="D49" s="383" t="str">
        <f>'01-Mapa de riesgo-UO'!J50</f>
        <v>Corrupción</v>
      </c>
      <c r="E49" s="383" t="str">
        <f>'01-Mapa de riesgo-UO'!K50</f>
        <v>Violación a los derechos de autor</v>
      </c>
      <c r="F49" s="383" t="str">
        <f>'01-Mapa de riesgo-UO'!L50</f>
        <v>Infracciones  derechos de autor con uso sin autorización de trabajos e iniciativas de los autores</v>
      </c>
      <c r="G49" s="133" t="str">
        <f>'01-Mapa de riesgo-UO'!I50</f>
        <v>Desconocimiento de las normas que rigen en materia de derecho de autor.</v>
      </c>
      <c r="H49" s="383" t="str">
        <f>'01-Mapa de riesgo-UO'!M50</f>
        <v>Procesos disciplinarios y penales
Demandas a la Universidad
Aumento de peticiones, quejas y reclamos</v>
      </c>
      <c r="I49" s="450" t="str">
        <f>'01-Mapa de riesgo-UO'!AT50</f>
        <v>LEVE</v>
      </c>
      <c r="J49" s="276" t="str">
        <f>'01-Mapa de riesgo-UO'!AW50</f>
        <v>ASUMIR</v>
      </c>
      <c r="K49" s="383" t="str">
        <f t="shared" si="0"/>
        <v>NO</v>
      </c>
      <c r="L49" s="364"/>
      <c r="M49" s="364"/>
      <c r="N49" s="364"/>
      <c r="O49" s="364"/>
      <c r="P49" s="364"/>
      <c r="Q49" s="364"/>
      <c r="R49" s="364"/>
      <c r="S49" s="453"/>
    </row>
    <row r="50" spans="1:19" ht="22.5" hidden="1" x14ac:dyDescent="0.2">
      <c r="A50" s="362"/>
      <c r="B50" s="383"/>
      <c r="C50" s="383"/>
      <c r="D50" s="383"/>
      <c r="E50" s="383"/>
      <c r="F50" s="383"/>
      <c r="G50" s="133" t="str">
        <f>'01-Mapa de riesgo-UO'!I51</f>
        <v>Falta de seguimiento a los proyectos de investigación</v>
      </c>
      <c r="H50" s="383"/>
      <c r="I50" s="450"/>
      <c r="J50" s="276" t="str">
        <f>'01-Mapa de riesgo-UO'!AW51</f>
        <v>ASUMIR</v>
      </c>
      <c r="K50" s="383"/>
      <c r="L50" s="364"/>
      <c r="M50" s="364"/>
      <c r="N50" s="364"/>
      <c r="O50" s="364"/>
      <c r="P50" s="364"/>
      <c r="Q50" s="364"/>
      <c r="R50" s="364"/>
      <c r="S50" s="453"/>
    </row>
    <row r="51" spans="1:19" ht="24" hidden="1" customHeight="1" x14ac:dyDescent="0.2">
      <c r="A51" s="362"/>
      <c r="B51" s="383"/>
      <c r="C51" s="383"/>
      <c r="D51" s="383"/>
      <c r="E51" s="383"/>
      <c r="F51" s="383"/>
      <c r="G51" s="133">
        <f>'01-Mapa de riesgo-UO'!I52</f>
        <v>0</v>
      </c>
      <c r="H51" s="383"/>
      <c r="I51" s="450"/>
      <c r="J51" s="276" t="str">
        <f>'01-Mapa de riesgo-UO'!AW52</f>
        <v>ASUMIR</v>
      </c>
      <c r="K51" s="383"/>
      <c r="L51" s="364"/>
      <c r="M51" s="364"/>
      <c r="N51" s="364"/>
      <c r="O51" s="364"/>
      <c r="P51" s="364"/>
      <c r="Q51" s="364"/>
      <c r="R51" s="364"/>
      <c r="S51" s="453"/>
    </row>
    <row r="52" spans="1:19" ht="24" hidden="1" customHeight="1" x14ac:dyDescent="0.2">
      <c r="A52" s="362">
        <v>15</v>
      </c>
      <c r="B52" s="383" t="str">
        <f>'01-Mapa de riesgo-UO'!D53</f>
        <v>EXTENSIÓN_PROYECCIÓN_SOCIAL</v>
      </c>
      <c r="C52" s="383" t="str">
        <f>+'01-Mapa de riesgo-UO'!F53</f>
        <v>NO</v>
      </c>
      <c r="D52" s="383" t="str">
        <f>'01-Mapa de riesgo-UO'!J53</f>
        <v>Operacional</v>
      </c>
      <c r="E52" s="383" t="str">
        <f>'01-Mapa de riesgo-UO'!K53</f>
        <v>Disminución de las actividades de extensión que la Facultad realiza</v>
      </c>
      <c r="F52" s="383" t="str">
        <f>'01-Mapa de riesgo-UO'!L53</f>
        <v>Poca actividad de extensión de la facultad</v>
      </c>
      <c r="G52" s="133" t="str">
        <f>'01-Mapa de riesgo-UO'!I53</f>
        <v>Actividades de extensión  que no cumplen con las normas o procedimientos establecidos para su desarrollo</v>
      </c>
      <c r="H52" s="383" t="str">
        <f>'01-Mapa de riesgo-UO'!M53</f>
        <v>Indicadores de la Universidad afectados
Reducción en los recursos propios de la institución</v>
      </c>
      <c r="I52" s="450" t="str">
        <f>'01-Mapa de riesgo-UO'!AT53</f>
        <v>LEVE</v>
      </c>
      <c r="J52" s="276" t="str">
        <f>'01-Mapa de riesgo-UO'!AW53</f>
        <v>ASUMIR</v>
      </c>
      <c r="K52" s="383" t="str">
        <f t="shared" si="0"/>
        <v>NO</v>
      </c>
      <c r="L52" s="364"/>
      <c r="M52" s="364"/>
      <c r="N52" s="364"/>
      <c r="O52" s="364"/>
      <c r="P52" s="364"/>
      <c r="Q52" s="364"/>
      <c r="R52" s="364"/>
      <c r="S52" s="453"/>
    </row>
    <row r="53" spans="1:19" ht="24" hidden="1" customHeight="1" x14ac:dyDescent="0.2">
      <c r="A53" s="362"/>
      <c r="B53" s="383"/>
      <c r="C53" s="383"/>
      <c r="D53" s="383"/>
      <c r="E53" s="383"/>
      <c r="F53" s="383"/>
      <c r="G53" s="133" t="str">
        <f>'01-Mapa de riesgo-UO'!I54</f>
        <v>Desinterés por formular o participar en las actividades de extensión de la facultad</v>
      </c>
      <c r="H53" s="383"/>
      <c r="I53" s="450"/>
      <c r="J53" s="276" t="str">
        <f>'01-Mapa de riesgo-UO'!AW54</f>
        <v>ASUMIR</v>
      </c>
      <c r="K53" s="383"/>
      <c r="L53" s="364"/>
      <c r="M53" s="364"/>
      <c r="N53" s="364"/>
      <c r="O53" s="364"/>
      <c r="P53" s="364"/>
      <c r="Q53" s="364"/>
      <c r="R53" s="364"/>
      <c r="S53" s="453"/>
    </row>
    <row r="54" spans="1:19" ht="24" hidden="1" customHeight="1" x14ac:dyDescent="0.2">
      <c r="A54" s="362"/>
      <c r="B54" s="383"/>
      <c r="C54" s="383"/>
      <c r="D54" s="383"/>
      <c r="E54" s="383"/>
      <c r="F54" s="383"/>
      <c r="G54" s="133" t="str">
        <f>'01-Mapa de riesgo-UO'!I55</f>
        <v xml:space="preserve">Falta de conocimiento e interés de las empresas e instituciones de los servicios de extensión ofertados por la FACIEM </v>
      </c>
      <c r="H54" s="383"/>
      <c r="I54" s="450"/>
      <c r="J54" s="276" t="str">
        <f>'01-Mapa de riesgo-UO'!AW55</f>
        <v>ASUMIR</v>
      </c>
      <c r="K54" s="383"/>
      <c r="L54" s="364"/>
      <c r="M54" s="364"/>
      <c r="N54" s="364"/>
      <c r="O54" s="364"/>
      <c r="P54" s="364"/>
      <c r="Q54" s="364"/>
      <c r="R54" s="364"/>
      <c r="S54" s="453"/>
    </row>
    <row r="55" spans="1:19" ht="24" hidden="1" customHeight="1" x14ac:dyDescent="0.2">
      <c r="A55" s="362">
        <v>16</v>
      </c>
      <c r="B55" s="383" t="str">
        <f>'01-Mapa de riesgo-UO'!D56</f>
        <v>EXTENSIÓN_PROYECCIÓN_SOCIAL</v>
      </c>
      <c r="C55" s="383" t="str">
        <f>+'01-Mapa de riesgo-UO'!F56</f>
        <v>NO</v>
      </c>
      <c r="D55" s="383" t="str">
        <f>'01-Mapa de riesgo-UO'!J56</f>
        <v>Cumplimiento</v>
      </c>
      <c r="E55" s="383" t="str">
        <f>'01-Mapa de riesgo-UO'!K56</f>
        <v>Proyectos especiales con déficit presupuestal</v>
      </c>
      <c r="F55" s="383" t="str">
        <f>'01-Mapa de riesgo-UO'!L56</f>
        <v>Proyectos especiales de la facultad que no alcanzan los puntos de equilibrio requeridos para su funcionamiento</v>
      </c>
      <c r="G55" s="133" t="str">
        <f>'01-Mapa de riesgo-UO'!I56</f>
        <v>Poca demanda de los servicios ofrecidos por la facultad</v>
      </c>
      <c r="H55" s="383" t="str">
        <f>'01-Mapa de riesgo-UO'!M56</f>
        <v>Afectación al fondo de la facultad
Incumplimiento de los compromisos pactados en el proyecto
Demandas por incumplimientos</v>
      </c>
      <c r="I55" s="450" t="str">
        <f>'01-Mapa de riesgo-UO'!AT56</f>
        <v>MODERADO</v>
      </c>
      <c r="J55" s="276" t="str">
        <f>'01-Mapa de riesgo-UO'!AW56</f>
        <v>REDUCIR</v>
      </c>
      <c r="K55" s="383" t="str">
        <f t="shared" si="0"/>
        <v>Si el proceso lo requiere</v>
      </c>
      <c r="L55" s="364"/>
      <c r="M55" s="364"/>
      <c r="N55" s="364"/>
      <c r="O55" s="364"/>
      <c r="P55" s="364"/>
      <c r="Q55" s="364"/>
      <c r="R55" s="364"/>
      <c r="S55" s="453"/>
    </row>
    <row r="56" spans="1:19" ht="22.5" hidden="1" x14ac:dyDescent="0.2">
      <c r="A56" s="362"/>
      <c r="B56" s="383"/>
      <c r="C56" s="383"/>
      <c r="D56" s="383"/>
      <c r="E56" s="383"/>
      <c r="F56" s="383"/>
      <c r="G56" s="133" t="str">
        <f>'01-Mapa de riesgo-UO'!I57</f>
        <v>Presupuestos mal diseñados o falta de planeación de las actividades</v>
      </c>
      <c r="H56" s="383"/>
      <c r="I56" s="450"/>
      <c r="J56" s="276" t="str">
        <f>'01-Mapa de riesgo-UO'!AW57</f>
        <v>REDUCIR</v>
      </c>
      <c r="K56" s="383"/>
      <c r="L56" s="364"/>
      <c r="M56" s="364"/>
      <c r="N56" s="364"/>
      <c r="O56" s="364"/>
      <c r="P56" s="364"/>
      <c r="Q56" s="364"/>
      <c r="R56" s="364"/>
      <c r="S56" s="453"/>
    </row>
    <row r="57" spans="1:19" ht="24" hidden="1" customHeight="1" x14ac:dyDescent="0.2">
      <c r="A57" s="362"/>
      <c r="B57" s="383"/>
      <c r="C57" s="383"/>
      <c r="D57" s="383"/>
      <c r="E57" s="383"/>
      <c r="F57" s="383"/>
      <c r="G57" s="133">
        <f>'01-Mapa de riesgo-UO'!I58</f>
        <v>0</v>
      </c>
      <c r="H57" s="383"/>
      <c r="I57" s="450"/>
      <c r="J57" s="276">
        <f>'01-Mapa de riesgo-UO'!AW58</f>
        <v>0</v>
      </c>
      <c r="K57" s="383"/>
      <c r="L57" s="364"/>
      <c r="M57" s="364"/>
      <c r="N57" s="364"/>
      <c r="O57" s="364"/>
      <c r="P57" s="364"/>
      <c r="Q57" s="364"/>
      <c r="R57" s="364"/>
      <c r="S57" s="453"/>
    </row>
    <row r="58" spans="1:19" ht="73.5" customHeight="1" x14ac:dyDescent="0.2">
      <c r="A58" s="362">
        <v>17</v>
      </c>
      <c r="B58" s="383" t="str">
        <f>'01-Mapa de riesgo-UO'!D59</f>
        <v>ADMINISTRACIÓN_INSTITUCIONAL</v>
      </c>
      <c r="C58" s="383" t="str">
        <f>+'01-Mapa de riesgo-UO'!F59</f>
        <v>NO</v>
      </c>
      <c r="D58" s="383" t="str">
        <f>'01-Mapa de riesgo-UO'!J59</f>
        <v>Operacional</v>
      </c>
      <c r="E58" s="383" t="str">
        <f>'01-Mapa de riesgo-UO'!K59</f>
        <v>Baja calidad de la labor docente</v>
      </c>
      <c r="F58" s="383" t="str">
        <f>'01-Mapa de riesgo-UO'!L59</f>
        <v>Docentes con baja competencia para ejercer las actividades asignadas</v>
      </c>
      <c r="G58" s="133" t="str">
        <f>'01-Mapa de riesgo-UO'!I59</f>
        <v>Malas prácticas pedagógicas</v>
      </c>
      <c r="H58" s="383" t="str">
        <f>'01-Mapa de riesgo-UO'!M59</f>
        <v>Pérdida de la calidad del programa académico
Aumento de peticiones, quejas y reclamos
Pérdida de imagen institucional</v>
      </c>
      <c r="I58" s="450" t="str">
        <f>'01-Mapa de riesgo-UO'!AT59</f>
        <v>LEVE</v>
      </c>
      <c r="J58" s="276" t="str">
        <f>'01-Mapa de riesgo-UO'!AW59</f>
        <v>ASUMIR</v>
      </c>
      <c r="K58" s="383" t="str">
        <f t="shared" si="0"/>
        <v>NO</v>
      </c>
      <c r="L58" s="364"/>
      <c r="M58" s="364"/>
      <c r="N58" s="364"/>
      <c r="O58" s="364"/>
      <c r="P58" s="364"/>
      <c r="Q58" s="364"/>
      <c r="R58" s="364"/>
      <c r="S58" s="453"/>
    </row>
    <row r="59" spans="1:19" ht="24" hidden="1" customHeight="1" x14ac:dyDescent="0.2">
      <c r="A59" s="362"/>
      <c r="B59" s="383"/>
      <c r="C59" s="383"/>
      <c r="D59" s="383"/>
      <c r="E59" s="383"/>
      <c r="F59" s="383"/>
      <c r="G59" s="133" t="str">
        <f>'01-Mapa de riesgo-UO'!I60</f>
        <v>Grupos de estudiantes superiores a las políticas institucionales de creación de grupos</v>
      </c>
      <c r="H59" s="383"/>
      <c r="I59" s="450"/>
      <c r="J59" s="276" t="str">
        <f>'01-Mapa de riesgo-UO'!AW60</f>
        <v>ASUMIR</v>
      </c>
      <c r="K59" s="383"/>
      <c r="L59" s="364"/>
      <c r="M59" s="364"/>
      <c r="N59" s="364"/>
      <c r="O59" s="364"/>
      <c r="P59" s="364"/>
      <c r="Q59" s="364"/>
      <c r="R59" s="364"/>
      <c r="S59" s="453"/>
    </row>
    <row r="60" spans="1:19" ht="24" hidden="1" customHeight="1" x14ac:dyDescent="0.2">
      <c r="A60" s="362"/>
      <c r="B60" s="383"/>
      <c r="C60" s="383"/>
      <c r="D60" s="383"/>
      <c r="E60" s="383"/>
      <c r="F60" s="383"/>
      <c r="G60" s="133">
        <f>'01-Mapa de riesgo-UO'!I61</f>
        <v>0</v>
      </c>
      <c r="H60" s="383"/>
      <c r="I60" s="450"/>
      <c r="J60" s="276" t="str">
        <f>'01-Mapa de riesgo-UO'!AW61</f>
        <v>ASUMIR</v>
      </c>
      <c r="K60" s="383"/>
      <c r="L60" s="364"/>
      <c r="M60" s="364"/>
      <c r="N60" s="364"/>
      <c r="O60" s="364"/>
      <c r="P60" s="364"/>
      <c r="Q60" s="364"/>
      <c r="R60" s="364"/>
      <c r="S60" s="453"/>
    </row>
    <row r="61" spans="1:19" ht="36" hidden="1" customHeight="1" x14ac:dyDescent="0.2">
      <c r="A61" s="362">
        <v>18</v>
      </c>
      <c r="B61" s="383" t="str">
        <f>'01-Mapa de riesgo-UO'!D62</f>
        <v>DOCENCIA</v>
      </c>
      <c r="C61" s="383" t="str">
        <f>+'01-Mapa de riesgo-UO'!F62</f>
        <v>NO</v>
      </c>
      <c r="D61" s="383" t="str">
        <f>'01-Mapa de riesgo-UO'!J62</f>
        <v>Estratégico</v>
      </c>
      <c r="E61" s="383" t="str">
        <f>'01-Mapa de riesgo-UO'!K62</f>
        <v>No lanzamiento de cohorte por falta de estudiantes inscritos en los programas de posgrado de la facultad</v>
      </c>
      <c r="F61" s="383"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83" t="str">
        <f>'01-Mapa de riesgo-UO'!M62</f>
        <v>Afectación a los indicadores académicos y falta de continuidad del programa</v>
      </c>
      <c r="I61" s="450" t="str">
        <f>'01-Mapa de riesgo-UO'!AT62</f>
        <v>LEVE</v>
      </c>
      <c r="J61" s="276" t="str">
        <f>'01-Mapa de riesgo-UO'!AW62</f>
        <v>ASUMIR</v>
      </c>
      <c r="K61" s="383" t="str">
        <f t="shared" si="0"/>
        <v>NO</v>
      </c>
      <c r="L61" s="364"/>
      <c r="M61" s="364"/>
      <c r="N61" s="364"/>
      <c r="O61" s="364"/>
      <c r="P61" s="364"/>
      <c r="Q61" s="364"/>
      <c r="R61" s="364"/>
      <c r="S61" s="453"/>
    </row>
    <row r="62" spans="1:19" ht="24" hidden="1" customHeight="1" x14ac:dyDescent="0.2">
      <c r="A62" s="362"/>
      <c r="B62" s="383"/>
      <c r="C62" s="383"/>
      <c r="D62" s="383"/>
      <c r="E62" s="383"/>
      <c r="F62" s="383"/>
      <c r="G62" s="133" t="str">
        <f>'01-Mapa de riesgo-UO'!I63</f>
        <v>La comunidad desconoce la amplia oferta de posgrados que tiene la Facultad</v>
      </c>
      <c r="H62" s="383"/>
      <c r="I62" s="450"/>
      <c r="J62" s="276" t="str">
        <f>'01-Mapa de riesgo-UO'!AW63</f>
        <v>ASUMIR</v>
      </c>
      <c r="K62" s="383"/>
      <c r="L62" s="364"/>
      <c r="M62" s="364"/>
      <c r="N62" s="364"/>
      <c r="O62" s="364"/>
      <c r="P62" s="364"/>
      <c r="Q62" s="364"/>
      <c r="R62" s="364"/>
      <c r="S62" s="453"/>
    </row>
    <row r="63" spans="1:19" ht="24" hidden="1" customHeight="1" x14ac:dyDescent="0.2">
      <c r="A63" s="362"/>
      <c r="B63" s="383"/>
      <c r="C63" s="383"/>
      <c r="D63" s="383"/>
      <c r="E63" s="383"/>
      <c r="F63" s="383"/>
      <c r="G63" s="133">
        <f>'01-Mapa de riesgo-UO'!I64</f>
        <v>0</v>
      </c>
      <c r="H63" s="383"/>
      <c r="I63" s="450"/>
      <c r="J63" s="276" t="str">
        <f>'01-Mapa de riesgo-UO'!AW64</f>
        <v>ASUMIR</v>
      </c>
      <c r="K63" s="383"/>
      <c r="L63" s="364"/>
      <c r="M63" s="364"/>
      <c r="N63" s="364"/>
      <c r="O63" s="364"/>
      <c r="P63" s="364"/>
      <c r="Q63" s="364"/>
      <c r="R63" s="364"/>
      <c r="S63" s="453"/>
    </row>
    <row r="64" spans="1:19" ht="24" hidden="1" customHeight="1" x14ac:dyDescent="0.2">
      <c r="A64" s="362">
        <v>19</v>
      </c>
      <c r="B64" s="383" t="str">
        <f>'01-Mapa de riesgo-UO'!D65</f>
        <v>DOCENCIA</v>
      </c>
      <c r="C64" s="383" t="str">
        <f>+'01-Mapa de riesgo-UO'!F65</f>
        <v>NO</v>
      </c>
      <c r="D64" s="383" t="str">
        <f>'01-Mapa de riesgo-UO'!J65</f>
        <v>Estratégico</v>
      </c>
      <c r="E64" s="383" t="str">
        <f>'01-Mapa de riesgo-UO'!K65</f>
        <v>Bajo desempeño de los estudiantes de pregrado en las pruebas Saber PRO</v>
      </c>
      <c r="F64" s="383"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83" t="str">
        <f>'01-Mapa de riesgo-UO'!M65</f>
        <v>Indicadores de la Universidad afectados</v>
      </c>
      <c r="I64" s="450" t="str">
        <f>'01-Mapa de riesgo-UO'!AT65</f>
        <v>LEVE</v>
      </c>
      <c r="J64" s="276" t="str">
        <f>'01-Mapa de riesgo-UO'!AW65</f>
        <v>ASUMIR</v>
      </c>
      <c r="K64" s="383" t="str">
        <f t="shared" si="0"/>
        <v>NO</v>
      </c>
      <c r="L64" s="364"/>
      <c r="M64" s="364"/>
      <c r="N64" s="364"/>
      <c r="O64" s="364"/>
      <c r="P64" s="364"/>
      <c r="Q64" s="364"/>
      <c r="R64" s="364"/>
      <c r="S64" s="453"/>
    </row>
    <row r="65" spans="1:19" ht="24" hidden="1" customHeight="1" x14ac:dyDescent="0.2">
      <c r="A65" s="362"/>
      <c r="B65" s="383"/>
      <c r="C65" s="383"/>
      <c r="D65" s="383"/>
      <c r="E65" s="383"/>
      <c r="F65" s="383"/>
      <c r="G65" s="133" t="str">
        <f>'01-Mapa de riesgo-UO'!I66</f>
        <v>Procesos de motivación insuficientes que generen interés en el estudiante para la presentación de las pruebas</v>
      </c>
      <c r="H65" s="383"/>
      <c r="I65" s="450"/>
      <c r="J65" s="276" t="str">
        <f>'01-Mapa de riesgo-UO'!AW66</f>
        <v>ASUMIR</v>
      </c>
      <c r="K65" s="383"/>
      <c r="L65" s="364"/>
      <c r="M65" s="364"/>
      <c r="N65" s="364"/>
      <c r="O65" s="364"/>
      <c r="P65" s="364"/>
      <c r="Q65" s="364"/>
      <c r="R65" s="364"/>
      <c r="S65" s="453"/>
    </row>
    <row r="66" spans="1:19" ht="24" hidden="1" customHeight="1" x14ac:dyDescent="0.2">
      <c r="A66" s="362"/>
      <c r="B66" s="383"/>
      <c r="C66" s="383"/>
      <c r="D66" s="383"/>
      <c r="E66" s="383"/>
      <c r="F66" s="383"/>
      <c r="G66" s="133" t="str">
        <f>'01-Mapa de riesgo-UO'!I67</f>
        <v>No hay una adecuación curricular que incluya la preparación para la presentación de las pruebas Saber PRO</v>
      </c>
      <c r="H66" s="383"/>
      <c r="I66" s="450"/>
      <c r="J66" s="276" t="str">
        <f>'01-Mapa de riesgo-UO'!AW67</f>
        <v>ASUMIR</v>
      </c>
      <c r="K66" s="383"/>
      <c r="L66" s="364"/>
      <c r="M66" s="364"/>
      <c r="N66" s="364"/>
      <c r="O66" s="364"/>
      <c r="P66" s="364"/>
      <c r="Q66" s="364"/>
      <c r="R66" s="364"/>
      <c r="S66" s="453"/>
    </row>
    <row r="67" spans="1:19" s="178" customFormat="1" ht="24" hidden="1" customHeight="1" x14ac:dyDescent="0.2">
      <c r="A67" s="362">
        <v>20</v>
      </c>
      <c r="B67" s="383" t="str">
        <f>'01-Mapa de riesgo-UO'!D68</f>
        <v>INVESTIGACIÓN_E_INNOVACIÓN</v>
      </c>
      <c r="C67" s="383" t="str">
        <f>+'01-Mapa de riesgo-UO'!F68</f>
        <v>NO</v>
      </c>
      <c r="D67" s="383" t="str">
        <f>'01-Mapa de riesgo-UO'!J68</f>
        <v>Estratégico</v>
      </c>
      <c r="E67" s="383" t="str">
        <f>'01-Mapa de riesgo-UO'!K68</f>
        <v>Pérdida de la permanencia en la categoría y no reconocimiento de los grupos de investigación de la Facultad ante Colciencias</v>
      </c>
      <c r="F67" s="383"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83" t="str">
        <f>'01-Mapa de riesgo-UO'!M68</f>
        <v>Afecta los procesos de acreditación de alta calidad
Afecta los indicadores de acreditación</v>
      </c>
      <c r="I67" s="450" t="str">
        <f>'01-Mapa de riesgo-UO'!AT68</f>
        <v>MODERADO</v>
      </c>
      <c r="J67" s="276" t="str">
        <f>'01-Mapa de riesgo-UO'!AW68</f>
        <v>REDUCIR</v>
      </c>
      <c r="K67" s="383" t="str">
        <f t="shared" si="0"/>
        <v>Si el proceso lo requiere</v>
      </c>
      <c r="L67" s="364"/>
      <c r="M67" s="364"/>
      <c r="N67" s="364"/>
      <c r="O67" s="364"/>
      <c r="P67" s="364"/>
      <c r="Q67" s="364"/>
      <c r="R67" s="364"/>
      <c r="S67" s="453"/>
    </row>
    <row r="68" spans="1:19" s="178" customFormat="1" ht="22.5" hidden="1" x14ac:dyDescent="0.2">
      <c r="A68" s="362"/>
      <c r="B68" s="383"/>
      <c r="C68" s="383"/>
      <c r="D68" s="383"/>
      <c r="E68" s="383"/>
      <c r="F68" s="383"/>
      <c r="G68" s="133" t="str">
        <f>'01-Mapa de riesgo-UO'!I69</f>
        <v>Falta de proyectos inscritos ante la Vicerrectoría de Investigaciones.</v>
      </c>
      <c r="H68" s="383"/>
      <c r="I68" s="450"/>
      <c r="J68" s="276">
        <f>'01-Mapa de riesgo-UO'!AW69</f>
        <v>0</v>
      </c>
      <c r="K68" s="383"/>
      <c r="L68" s="364"/>
      <c r="M68" s="364"/>
      <c r="N68" s="364"/>
      <c r="O68" s="364"/>
      <c r="P68" s="364"/>
      <c r="Q68" s="364"/>
      <c r="R68" s="364"/>
      <c r="S68" s="453"/>
    </row>
    <row r="69" spans="1:19" ht="22.5" hidden="1" x14ac:dyDescent="0.2">
      <c r="A69" s="362"/>
      <c r="B69" s="383"/>
      <c r="C69" s="383"/>
      <c r="D69" s="383"/>
      <c r="E69" s="383"/>
      <c r="F69" s="383"/>
      <c r="G69" s="133" t="str">
        <f>'01-Mapa de riesgo-UO'!I70</f>
        <v>Falta de Publicaciones por parte de los grupos de investigación de la Facultad</v>
      </c>
      <c r="H69" s="383"/>
      <c r="I69" s="450"/>
      <c r="J69" s="276">
        <f>'01-Mapa de riesgo-UO'!AW70</f>
        <v>0</v>
      </c>
      <c r="K69" s="383"/>
      <c r="L69" s="364"/>
      <c r="M69" s="364"/>
      <c r="N69" s="364"/>
      <c r="O69" s="364"/>
      <c r="P69" s="364"/>
      <c r="Q69" s="364"/>
      <c r="R69" s="364"/>
      <c r="S69" s="453"/>
    </row>
    <row r="70" spans="1:19" ht="36" hidden="1" customHeight="1" x14ac:dyDescent="0.2">
      <c r="A70" s="362">
        <v>21</v>
      </c>
      <c r="B70" s="383" t="str">
        <f>'01-Mapa de riesgo-UO'!D71</f>
        <v>EXTENSIÓN_PROYECCIÓN_SOCIAL</v>
      </c>
      <c r="C70" s="383" t="str">
        <f>+'01-Mapa de riesgo-UO'!F71</f>
        <v>NO</v>
      </c>
      <c r="D70" s="383" t="str">
        <f>'01-Mapa de riesgo-UO'!J71</f>
        <v>Estratégico</v>
      </c>
      <c r="E70" s="383" t="str">
        <f>'01-Mapa de riesgo-UO'!K71</f>
        <v>Desarticulación y poca participacióna en la gestión cultural académica en la Universidad, la ciudad y el territorio regional</v>
      </c>
      <c r="F70" s="383" t="str">
        <f>'01-Mapa de riesgo-UO'!L71</f>
        <v>No existen mecanismos de apoyo y difusión de la información de la Facultad.</v>
      </c>
      <c r="G70" s="133" t="str">
        <f>'01-Mapa de riesgo-UO'!I71</f>
        <v>No se dan a conocer todas las actividades que se realizan desde la Facultad</v>
      </c>
      <c r="H70" s="383" t="str">
        <f>'01-Mapa de riesgo-UO'!M71</f>
        <v>La visibilidad de Extensión y Proyección social de la Facultad se ve menor a la que existe</v>
      </c>
      <c r="I70" s="450" t="str">
        <f>'01-Mapa de riesgo-UO'!AT71</f>
        <v>LEVE</v>
      </c>
      <c r="J70" s="276" t="str">
        <f>'01-Mapa de riesgo-UO'!AW71</f>
        <v>ASUMIR</v>
      </c>
      <c r="K70" s="383" t="str">
        <f t="shared" si="0"/>
        <v>NO</v>
      </c>
      <c r="L70" s="364"/>
      <c r="M70" s="364"/>
      <c r="N70" s="364"/>
      <c r="O70" s="364"/>
      <c r="P70" s="364"/>
      <c r="Q70" s="364"/>
      <c r="R70" s="364"/>
      <c r="S70" s="453"/>
    </row>
    <row r="71" spans="1:19" ht="24" hidden="1" customHeight="1" x14ac:dyDescent="0.2">
      <c r="A71" s="362"/>
      <c r="B71" s="383"/>
      <c r="C71" s="383"/>
      <c r="D71" s="383"/>
      <c r="E71" s="383"/>
      <c r="F71" s="383"/>
      <c r="G71" s="133">
        <f>'01-Mapa de riesgo-UO'!I72</f>
        <v>0</v>
      </c>
      <c r="H71" s="383"/>
      <c r="I71" s="450"/>
      <c r="J71" s="276" t="str">
        <f>'01-Mapa de riesgo-UO'!AW72</f>
        <v>ASUMIR</v>
      </c>
      <c r="K71" s="383"/>
      <c r="L71" s="364"/>
      <c r="M71" s="364"/>
      <c r="N71" s="364"/>
      <c r="O71" s="364"/>
      <c r="P71" s="364"/>
      <c r="Q71" s="364"/>
      <c r="R71" s="364"/>
      <c r="S71" s="453"/>
    </row>
    <row r="72" spans="1:19" ht="24" hidden="1" customHeight="1" x14ac:dyDescent="0.2">
      <c r="A72" s="362"/>
      <c r="B72" s="383"/>
      <c r="C72" s="383"/>
      <c r="D72" s="383"/>
      <c r="E72" s="383"/>
      <c r="F72" s="383"/>
      <c r="G72" s="133">
        <f>'01-Mapa de riesgo-UO'!I73</f>
        <v>0</v>
      </c>
      <c r="H72" s="383"/>
      <c r="I72" s="450"/>
      <c r="J72" s="276" t="str">
        <f>'01-Mapa de riesgo-UO'!AW73</f>
        <v>ASUMIR</v>
      </c>
      <c r="K72" s="383"/>
      <c r="L72" s="364"/>
      <c r="M72" s="364"/>
      <c r="N72" s="364"/>
      <c r="O72" s="364"/>
      <c r="P72" s="364"/>
      <c r="Q72" s="364"/>
      <c r="R72" s="364"/>
      <c r="S72" s="453"/>
    </row>
    <row r="73" spans="1:19" ht="48" hidden="1" customHeight="1" x14ac:dyDescent="0.2">
      <c r="A73" s="362">
        <v>22</v>
      </c>
      <c r="B73" s="383" t="str">
        <f>'01-Mapa de riesgo-UO'!D74</f>
        <v>DOCENCIA</v>
      </c>
      <c r="C73" s="383" t="str">
        <f>+'01-Mapa de riesgo-UO'!F74</f>
        <v>NO</v>
      </c>
      <c r="D73" s="383" t="str">
        <f>'01-Mapa de riesgo-UO'!J74</f>
        <v>Estratégico</v>
      </c>
      <c r="E73" s="383" t="str">
        <f>'01-Mapa de riesgo-UO'!K74</f>
        <v>Falta de difusión de los programas de internacionalización que posee la facultad</v>
      </c>
      <c r="F73" s="383"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83" t="str">
        <f>'01-Mapa de riesgo-UO'!M74</f>
        <v>Afectación al indicador de internacionalización de los programas</v>
      </c>
      <c r="I73" s="450" t="str">
        <f>'01-Mapa de riesgo-UO'!AT74</f>
        <v>MODERADO</v>
      </c>
      <c r="J73" s="276" t="str">
        <f>'01-Mapa de riesgo-UO'!AW74</f>
        <v>COMPARTIR</v>
      </c>
      <c r="K73" s="383" t="str">
        <f t="shared" si="0"/>
        <v>Si el proceso lo requiere</v>
      </c>
      <c r="L73" s="364"/>
      <c r="M73" s="364"/>
      <c r="N73" s="364"/>
      <c r="O73" s="364"/>
      <c r="P73" s="364"/>
      <c r="Q73" s="364"/>
      <c r="R73" s="364"/>
      <c r="S73" s="453"/>
    </row>
    <row r="74" spans="1:19" ht="24" hidden="1" customHeight="1" x14ac:dyDescent="0.2">
      <c r="A74" s="362"/>
      <c r="B74" s="383"/>
      <c r="C74" s="383"/>
      <c r="D74" s="383"/>
      <c r="E74" s="383"/>
      <c r="F74" s="383"/>
      <c r="G74" s="133" t="str">
        <f>'01-Mapa de riesgo-UO'!I75</f>
        <v>La universidad no ofrece apoyos suficientes para que los postulados realicen sus salidas</v>
      </c>
      <c r="H74" s="383"/>
      <c r="I74" s="450"/>
      <c r="J74" s="276">
        <f>'01-Mapa de riesgo-UO'!AW75</f>
        <v>0</v>
      </c>
      <c r="K74" s="383"/>
      <c r="L74" s="364"/>
      <c r="M74" s="364"/>
      <c r="N74" s="364"/>
      <c r="O74" s="364"/>
      <c r="P74" s="364"/>
      <c r="Q74" s="364"/>
      <c r="R74" s="364"/>
      <c r="S74" s="453"/>
    </row>
    <row r="75" spans="1:19" ht="24" hidden="1" customHeight="1" x14ac:dyDescent="0.2">
      <c r="A75" s="362"/>
      <c r="B75" s="383"/>
      <c r="C75" s="383"/>
      <c r="D75" s="383"/>
      <c r="E75" s="383"/>
      <c r="F75" s="383"/>
      <c r="G75" s="133">
        <f>'01-Mapa de riesgo-UO'!I76</f>
        <v>0</v>
      </c>
      <c r="H75" s="383"/>
      <c r="I75" s="450"/>
      <c r="J75" s="276">
        <f>'01-Mapa de riesgo-UO'!AW76</f>
        <v>0</v>
      </c>
      <c r="K75" s="383"/>
      <c r="L75" s="364"/>
      <c r="M75" s="364"/>
      <c r="N75" s="364"/>
      <c r="O75" s="364"/>
      <c r="P75" s="364"/>
      <c r="Q75" s="364"/>
      <c r="R75" s="364"/>
      <c r="S75" s="453"/>
    </row>
    <row r="76" spans="1:19" ht="73.5" customHeight="1" x14ac:dyDescent="0.2">
      <c r="A76" s="362">
        <v>23</v>
      </c>
      <c r="B76" s="383" t="str">
        <f>'01-Mapa de riesgo-UO'!D77</f>
        <v>ADMINISTRACIÓN_INSTITUCIONAL</v>
      </c>
      <c r="C76" s="383" t="str">
        <f>+'01-Mapa de riesgo-UO'!F77</f>
        <v>NO</v>
      </c>
      <c r="D76" s="383" t="str">
        <f>'01-Mapa de riesgo-UO'!J77</f>
        <v>Operacional</v>
      </c>
      <c r="E76" s="383" t="str">
        <f>'01-Mapa de riesgo-UO'!K77</f>
        <v>La Facultad no cuenta con las adecuaciones físicas necesarias</v>
      </c>
      <c r="F76" s="383" t="str">
        <f>'01-Mapa de riesgo-UO'!L77</f>
        <v>El edificio de la Facultad requiere renovación de algunos espacios para mejorar los servicios académicos y laborales</v>
      </c>
      <c r="G76" s="133" t="str">
        <f>'01-Mapa de riesgo-UO'!I77</f>
        <v>Falta de espacios de estudio para estudiantes</v>
      </c>
      <c r="H76" s="383" t="str">
        <f>'01-Mapa de riesgo-UO'!M77</f>
        <v>Disminución de la calidad académica en el cumplimiento de las funciones misionales.</v>
      </c>
      <c r="I76" s="450" t="str">
        <f>'01-Mapa de riesgo-UO'!AT77</f>
        <v>MODERADO</v>
      </c>
      <c r="J76" s="276" t="str">
        <f>'01-Mapa de riesgo-UO'!AW77</f>
        <v>COMPARTIR</v>
      </c>
      <c r="K76" s="383" t="str">
        <f t="shared" ref="K76:K139" si="1">IF(I76="GRAVE","Debe formularse",IF(I76="MODERADO", "Si el proceso lo requiere","NO"))</f>
        <v>Si el proceso lo requiere</v>
      </c>
      <c r="L76" s="364"/>
      <c r="M76" s="364"/>
      <c r="N76" s="364"/>
      <c r="O76" s="364"/>
      <c r="P76" s="364"/>
      <c r="Q76" s="364"/>
      <c r="R76" s="364"/>
      <c r="S76" s="453"/>
    </row>
    <row r="77" spans="1:19" ht="22.5" hidden="1" x14ac:dyDescent="0.2">
      <c r="A77" s="362"/>
      <c r="B77" s="383"/>
      <c r="C77" s="383"/>
      <c r="D77" s="383"/>
      <c r="E77" s="383"/>
      <c r="F77" s="383"/>
      <c r="G77" s="133" t="str">
        <f>'01-Mapa de riesgo-UO'!I78</f>
        <v>Falta de espacios para oficinas de nuevos programas de Maestría</v>
      </c>
      <c r="H77" s="383"/>
      <c r="I77" s="450"/>
      <c r="J77" s="276" t="str">
        <f>'01-Mapa de riesgo-UO'!AW78</f>
        <v>COMPARTIR</v>
      </c>
      <c r="K77" s="383"/>
      <c r="L77" s="364"/>
      <c r="M77" s="364"/>
      <c r="N77" s="364"/>
      <c r="O77" s="364"/>
      <c r="P77" s="364"/>
      <c r="Q77" s="364"/>
      <c r="R77" s="364"/>
      <c r="S77" s="453"/>
    </row>
    <row r="78" spans="1:19" ht="22.5" hidden="1" x14ac:dyDescent="0.2">
      <c r="A78" s="362"/>
      <c r="B78" s="383"/>
      <c r="C78" s="383"/>
      <c r="D78" s="383"/>
      <c r="E78" s="383"/>
      <c r="F78" s="383"/>
      <c r="G78" s="133" t="str">
        <f>'01-Mapa de riesgo-UO'!I79</f>
        <v>Falta de adecuación de espacios para programas de música y artes</v>
      </c>
      <c r="H78" s="383"/>
      <c r="I78" s="450"/>
      <c r="J78" s="276" t="str">
        <f>'01-Mapa de riesgo-UO'!AW79</f>
        <v>COMPARTIR</v>
      </c>
      <c r="K78" s="383"/>
      <c r="L78" s="364"/>
      <c r="M78" s="364"/>
      <c r="N78" s="364"/>
      <c r="O78" s="364"/>
      <c r="P78" s="364"/>
      <c r="Q78" s="364"/>
      <c r="R78" s="364"/>
      <c r="S78" s="453"/>
    </row>
    <row r="79" spans="1:19" ht="24" hidden="1" customHeight="1" x14ac:dyDescent="0.2">
      <c r="A79" s="362">
        <v>24</v>
      </c>
      <c r="B79" s="383" t="str">
        <f>'01-Mapa de riesgo-UO'!D80</f>
        <v>DOCENCIA</v>
      </c>
      <c r="C79" s="383" t="str">
        <f>+'01-Mapa de riesgo-UO'!F80</f>
        <v>NO</v>
      </c>
      <c r="D79" s="383" t="str">
        <f>'01-Mapa de riesgo-UO'!J80</f>
        <v>Cumplimiento</v>
      </c>
      <c r="E79" s="383" t="str">
        <f>'01-Mapa de riesgo-UO'!K80</f>
        <v>EJECUCIÓN INADECUADA DE LA CONTRATACIÓN</v>
      </c>
      <c r="F79" s="383"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83" t="str">
        <f>'01-Mapa de riesgo-UO'!M80</f>
        <v xml:space="preserve">Hallazgos de los entes de control
Demora en el proceso de la contratación 
Mala imagen
Sanciones para la institución
Accidentes laborales que no cubre el ARL
</v>
      </c>
      <c r="I79" s="450" t="str">
        <f>'01-Mapa de riesgo-UO'!AT80</f>
        <v>MODERADO</v>
      </c>
      <c r="J79" s="276" t="str">
        <f>'01-Mapa de riesgo-UO'!AW80</f>
        <v>COMPARTIR</v>
      </c>
      <c r="K79" s="383" t="str">
        <f t="shared" si="1"/>
        <v>Si el proceso lo requiere</v>
      </c>
      <c r="L79" s="364"/>
      <c r="M79" s="364"/>
      <c r="N79" s="364"/>
      <c r="O79" s="364"/>
      <c r="P79" s="364"/>
      <c r="Q79" s="364"/>
      <c r="R79" s="364"/>
      <c r="S79" s="453"/>
    </row>
    <row r="80" spans="1:19" ht="22.5" hidden="1" x14ac:dyDescent="0.2">
      <c r="A80" s="362"/>
      <c r="B80" s="383"/>
      <c r="C80" s="383"/>
      <c r="D80" s="383"/>
      <c r="E80" s="383"/>
      <c r="F80" s="383"/>
      <c r="G80" s="133" t="str">
        <f>'01-Mapa de riesgo-UO'!I81</f>
        <v>Afiliación ARL de docentes con riesgo mayor a 1</v>
      </c>
      <c r="H80" s="383"/>
      <c r="I80" s="450"/>
      <c r="J80" s="276" t="str">
        <f>'01-Mapa de riesgo-UO'!AW81</f>
        <v>COMPARTIR</v>
      </c>
      <c r="K80" s="383"/>
      <c r="L80" s="364"/>
      <c r="M80" s="364"/>
      <c r="N80" s="364"/>
      <c r="O80" s="364"/>
      <c r="P80" s="364"/>
      <c r="Q80" s="364"/>
      <c r="R80" s="364"/>
      <c r="S80" s="453"/>
    </row>
    <row r="81" spans="1:19" ht="24" hidden="1" customHeight="1" x14ac:dyDescent="0.2">
      <c r="A81" s="362"/>
      <c r="B81" s="383"/>
      <c r="C81" s="383"/>
      <c r="D81" s="383"/>
      <c r="E81" s="383"/>
      <c r="F81" s="383"/>
      <c r="G81" s="133">
        <f>'01-Mapa de riesgo-UO'!I82</f>
        <v>0</v>
      </c>
      <c r="H81" s="383"/>
      <c r="I81" s="450"/>
      <c r="J81" s="276">
        <f>'01-Mapa de riesgo-UO'!AW82</f>
        <v>0</v>
      </c>
      <c r="K81" s="383"/>
      <c r="L81" s="364"/>
      <c r="M81" s="364"/>
      <c r="N81" s="364"/>
      <c r="O81" s="364"/>
      <c r="P81" s="364"/>
      <c r="Q81" s="364"/>
      <c r="R81" s="364"/>
      <c r="S81" s="453"/>
    </row>
    <row r="82" spans="1:19" ht="73.5" customHeight="1" x14ac:dyDescent="0.2">
      <c r="A82" s="362">
        <v>25</v>
      </c>
      <c r="B82" s="383" t="str">
        <f>'01-Mapa de riesgo-UO'!D83</f>
        <v>ADMINISTRACIÓN_INSTITUCIONAL</v>
      </c>
      <c r="C82" s="383" t="str">
        <f>+'01-Mapa de riesgo-UO'!F83</f>
        <v>NO</v>
      </c>
      <c r="D82" s="383" t="str">
        <f>'01-Mapa de riesgo-UO'!J83</f>
        <v>Operacional</v>
      </c>
      <c r="E82" s="383" t="str">
        <f>'01-Mapa de riesgo-UO'!K83</f>
        <v>INSUFICIENCIA DE EQUIPOS E INFRAESTRUCTURA PARA SUPLIR LA DEMANDA DE ESTUDIANTES EN LA PRESTACIÓN DEL SERVICIO</v>
      </c>
      <c r="F82" s="383"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83"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50" t="str">
        <f>'01-Mapa de riesgo-UO'!AT83</f>
        <v>MODERADO</v>
      </c>
      <c r="J82" s="276" t="str">
        <f>'01-Mapa de riesgo-UO'!AW83</f>
        <v>TRANSFERIR</v>
      </c>
      <c r="K82" s="383" t="str">
        <f t="shared" si="1"/>
        <v>Si el proceso lo requiere</v>
      </c>
      <c r="L82" s="364"/>
      <c r="M82" s="364"/>
      <c r="N82" s="364"/>
      <c r="O82" s="364"/>
      <c r="P82" s="364"/>
      <c r="Q82" s="364"/>
      <c r="R82" s="364"/>
      <c r="S82" s="453"/>
    </row>
    <row r="83" spans="1:19" ht="24" hidden="1" customHeight="1" x14ac:dyDescent="0.2">
      <c r="A83" s="362"/>
      <c r="B83" s="383"/>
      <c r="C83" s="383"/>
      <c r="D83" s="383"/>
      <c r="E83" s="383"/>
      <c r="F83" s="383"/>
      <c r="G83" s="133" t="str">
        <f>'01-Mapa de riesgo-UO'!I84</f>
        <v xml:space="preserve"> No se ha alcanzado el punto de equilibrio en la población estudiantil para la financiación de la prestación de servicios</v>
      </c>
      <c r="H83" s="383"/>
      <c r="I83" s="450"/>
      <c r="J83" s="276" t="str">
        <f>'01-Mapa de riesgo-UO'!AW84</f>
        <v>COMPARTIR</v>
      </c>
      <c r="K83" s="383"/>
      <c r="L83" s="364"/>
      <c r="M83" s="364"/>
      <c r="N83" s="364"/>
      <c r="O83" s="364"/>
      <c r="P83" s="364"/>
      <c r="Q83" s="364"/>
      <c r="R83" s="364"/>
      <c r="S83" s="453"/>
    </row>
    <row r="84" spans="1:19" ht="24" hidden="1" customHeight="1" x14ac:dyDescent="0.2">
      <c r="A84" s="362"/>
      <c r="B84" s="383"/>
      <c r="C84" s="383"/>
      <c r="D84" s="383"/>
      <c r="E84" s="383"/>
      <c r="F84" s="383"/>
      <c r="G84" s="133">
        <f>'01-Mapa de riesgo-UO'!I85</f>
        <v>0</v>
      </c>
      <c r="H84" s="383"/>
      <c r="I84" s="450"/>
      <c r="J84" s="276" t="str">
        <f>'01-Mapa de riesgo-UO'!AW85</f>
        <v>COMPARTIR</v>
      </c>
      <c r="K84" s="383"/>
      <c r="L84" s="364"/>
      <c r="M84" s="364"/>
      <c r="N84" s="364"/>
      <c r="O84" s="364"/>
      <c r="P84" s="364"/>
      <c r="Q84" s="364"/>
      <c r="R84" s="364"/>
      <c r="S84" s="453"/>
    </row>
    <row r="85" spans="1:19" ht="73.5" customHeight="1" x14ac:dyDescent="0.2">
      <c r="A85" s="362">
        <v>26</v>
      </c>
      <c r="B85" s="383" t="str">
        <f>'01-Mapa de riesgo-UO'!D86</f>
        <v>ADMINISTRACIÓN_INSTITUCIONAL</v>
      </c>
      <c r="C85" s="383" t="str">
        <f>+'01-Mapa de riesgo-UO'!F86</f>
        <v>NO</v>
      </c>
      <c r="D85" s="383" t="str">
        <f>'01-Mapa de riesgo-UO'!J86</f>
        <v>Estratégico</v>
      </c>
      <c r="E85" s="383" t="str">
        <f>'01-Mapa de riesgo-UO'!K86</f>
        <v>DESERCIÓN ACADEMICA</v>
      </c>
      <c r="F85" s="383" t="str">
        <f>'01-Mapa de riesgo-UO'!L86</f>
        <v>Deserción academica en los programas de la FCAA</v>
      </c>
      <c r="G85" s="133" t="str">
        <f>'01-Mapa de riesgo-UO'!I86</f>
        <v xml:space="preserve">Problemas socio-economicos. </v>
      </c>
      <c r="H85" s="383" t="str">
        <f>'01-Mapa de riesgo-UO'!M86</f>
        <v>Mala imagen de los programas
Desmotivación de parte de otros estudiantes
Afectación de los ingresos en los presupuestos proyectados</v>
      </c>
      <c r="I85" s="450" t="str">
        <f>'01-Mapa de riesgo-UO'!AT86</f>
        <v>LEVE</v>
      </c>
      <c r="J85" s="276" t="str">
        <f>'01-Mapa de riesgo-UO'!AW86</f>
        <v>ASUMIR</v>
      </c>
      <c r="K85" s="383" t="str">
        <f t="shared" si="1"/>
        <v>NO</v>
      </c>
      <c r="L85" s="364"/>
      <c r="M85" s="364"/>
      <c r="N85" s="364"/>
      <c r="O85" s="364"/>
      <c r="P85" s="364"/>
      <c r="Q85" s="364"/>
      <c r="R85" s="364"/>
      <c r="S85" s="453"/>
    </row>
    <row r="86" spans="1:19" ht="24" hidden="1" customHeight="1" x14ac:dyDescent="0.2">
      <c r="A86" s="362"/>
      <c r="B86" s="383"/>
      <c r="C86" s="383"/>
      <c r="D86" s="383"/>
      <c r="E86" s="383"/>
      <c r="F86" s="383"/>
      <c r="G86" s="133" t="str">
        <f>'01-Mapa de riesgo-UO'!I87</f>
        <v>El estudiante no se sintió interesado por el programa en el cual se matriculó y vienen mal preparados de conocimientos básicos para afrontar la vida universitaria</v>
      </c>
      <c r="H86" s="383"/>
      <c r="I86" s="450"/>
      <c r="J86" s="276" t="str">
        <f>'01-Mapa de riesgo-UO'!AW87</f>
        <v>ASUMIR</v>
      </c>
      <c r="K86" s="383"/>
      <c r="L86" s="364"/>
      <c r="M86" s="364"/>
      <c r="N86" s="364"/>
      <c r="O86" s="364"/>
      <c r="P86" s="364"/>
      <c r="Q86" s="364"/>
      <c r="R86" s="364"/>
      <c r="S86" s="453"/>
    </row>
    <row r="87" spans="1:19" ht="22.5" hidden="1" x14ac:dyDescent="0.2">
      <c r="A87" s="362"/>
      <c r="B87" s="383"/>
      <c r="C87" s="383"/>
      <c r="D87" s="383"/>
      <c r="E87" s="383"/>
      <c r="F87" s="383"/>
      <c r="G87" s="133" t="str">
        <f>'01-Mapa de riesgo-UO'!I88</f>
        <v>El estudiante perdió interés por el enfoque que se le dio al programa</v>
      </c>
      <c r="H87" s="383"/>
      <c r="I87" s="450"/>
      <c r="J87" s="276" t="str">
        <f>'01-Mapa de riesgo-UO'!AW88</f>
        <v>ASUMIR</v>
      </c>
      <c r="K87" s="383"/>
      <c r="L87" s="364"/>
      <c r="M87" s="364"/>
      <c r="N87" s="364"/>
      <c r="O87" s="364"/>
      <c r="P87" s="364"/>
      <c r="Q87" s="364"/>
      <c r="R87" s="364"/>
      <c r="S87" s="453"/>
    </row>
    <row r="88" spans="1:19" ht="24" hidden="1" customHeight="1" x14ac:dyDescent="0.2">
      <c r="A88" s="362">
        <v>27</v>
      </c>
      <c r="B88" s="383" t="str">
        <f>'01-Mapa de riesgo-UO'!D89</f>
        <v>EXTENSIÓN_PROYECCIÓN_SOCIAL</v>
      </c>
      <c r="C88" s="383" t="str">
        <f>+'01-Mapa de riesgo-UO'!F89</f>
        <v>NO</v>
      </c>
      <c r="D88" s="383" t="str">
        <f>'01-Mapa de riesgo-UO'!J89</f>
        <v>Financiero</v>
      </c>
      <c r="E88" s="383" t="str">
        <f>'01-Mapa de riesgo-UO'!K89</f>
        <v>FALTA DE RECURSOS EN FONDO DE FACULTAD</v>
      </c>
      <c r="F88" s="383"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83" t="str">
        <f>'01-Mapa de riesgo-UO'!M89</f>
        <v xml:space="preserve">No se pueden realizar algunos proyectos
No se pueden apalancar algunas iniciativas en la FCAA 
No dejan excedentes los proyectos de extensión realizados </v>
      </c>
      <c r="I88" s="450" t="str">
        <f>'01-Mapa de riesgo-UO'!AT89</f>
        <v>MODERADO</v>
      </c>
      <c r="J88" s="276" t="str">
        <f>'01-Mapa de riesgo-UO'!AW89</f>
        <v>COMPARTIR</v>
      </c>
      <c r="K88" s="383" t="str">
        <f t="shared" si="1"/>
        <v>Si el proceso lo requiere</v>
      </c>
      <c r="L88" s="364"/>
      <c r="M88" s="364"/>
      <c r="N88" s="364"/>
      <c r="O88" s="364"/>
      <c r="P88" s="364"/>
      <c r="Q88" s="364"/>
      <c r="R88" s="364"/>
      <c r="S88" s="453"/>
    </row>
    <row r="89" spans="1:19" ht="24" hidden="1" customHeight="1" x14ac:dyDescent="0.2">
      <c r="A89" s="362"/>
      <c r="B89" s="383"/>
      <c r="C89" s="383"/>
      <c r="D89" s="383"/>
      <c r="E89" s="383"/>
      <c r="F89" s="383"/>
      <c r="G89" s="133" t="str">
        <f>'01-Mapa de riesgo-UO'!I90</f>
        <v>Falta de divulgación de la FCAA y los servicios de extensión que ofrece al medio</v>
      </c>
      <c r="H89" s="383"/>
      <c r="I89" s="450"/>
      <c r="J89" s="276" t="str">
        <f>'01-Mapa de riesgo-UO'!AW90</f>
        <v>COMPARTIR</v>
      </c>
      <c r="K89" s="383"/>
      <c r="L89" s="364"/>
      <c r="M89" s="364"/>
      <c r="N89" s="364"/>
      <c r="O89" s="364"/>
      <c r="P89" s="364"/>
      <c r="Q89" s="364"/>
      <c r="R89" s="364"/>
      <c r="S89" s="453"/>
    </row>
    <row r="90" spans="1:19" ht="24" hidden="1" customHeight="1" x14ac:dyDescent="0.2">
      <c r="A90" s="362"/>
      <c r="B90" s="383"/>
      <c r="C90" s="383"/>
      <c r="D90" s="383"/>
      <c r="E90" s="383"/>
      <c r="F90" s="383"/>
      <c r="G90" s="133">
        <f>'01-Mapa de riesgo-UO'!I91</f>
        <v>0</v>
      </c>
      <c r="H90" s="383"/>
      <c r="I90" s="450"/>
      <c r="J90" s="276" t="str">
        <f>'01-Mapa de riesgo-UO'!AW91</f>
        <v>COMPARTIR</v>
      </c>
      <c r="K90" s="383"/>
      <c r="L90" s="364"/>
      <c r="M90" s="364"/>
      <c r="N90" s="364"/>
      <c r="O90" s="364"/>
      <c r="P90" s="364"/>
      <c r="Q90" s="364"/>
      <c r="R90" s="364"/>
      <c r="S90" s="453"/>
    </row>
    <row r="91" spans="1:19" ht="73.5" customHeight="1" x14ac:dyDescent="0.2">
      <c r="A91" s="362">
        <v>28</v>
      </c>
      <c r="B91" s="383" t="str">
        <f>'01-Mapa de riesgo-UO'!D92</f>
        <v>ADMINISTRACIÓN_INSTITUCIONAL</v>
      </c>
      <c r="C91" s="383" t="str">
        <f>+'01-Mapa de riesgo-UO'!F92</f>
        <v>NO</v>
      </c>
      <c r="D91" s="383" t="str">
        <f>'01-Mapa de riesgo-UO'!J92</f>
        <v>Operacional</v>
      </c>
      <c r="E91" s="383" t="str">
        <f>'01-Mapa de riesgo-UO'!K92</f>
        <v>INSEGURIDAD JURIDICA EN CIERTOS PROCEDIMIENTOS Y DEMORAS EN REVISIÓN DE CONVENIOS</v>
      </c>
      <c r="F91" s="383"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83" t="str">
        <f>'01-Mapa de riesgo-UO'!M92</f>
        <v>Reprocesos
Toma de decisiones que pueden acarrear riesgos juridicos para el personal, la facultad o la institución
Perdida de firma de convenios por el ertraso en el proceso de revisión</v>
      </c>
      <c r="I91" s="450" t="str">
        <f>'01-Mapa de riesgo-UO'!AT92</f>
        <v>GRAVE</v>
      </c>
      <c r="J91" s="276" t="str">
        <f>'01-Mapa de riesgo-UO'!AW92</f>
        <v>COMPARTIR</v>
      </c>
      <c r="K91" s="383" t="str">
        <f t="shared" si="1"/>
        <v>Debe formularse</v>
      </c>
      <c r="L91" s="374" t="s">
        <v>2808</v>
      </c>
      <c r="M91" s="374"/>
      <c r="N91" s="374"/>
      <c r="O91" s="364"/>
      <c r="P91" s="364"/>
      <c r="Q91" s="364"/>
      <c r="R91" s="364"/>
      <c r="S91" s="453"/>
    </row>
    <row r="92" spans="1:19" ht="24" hidden="1" customHeight="1" x14ac:dyDescent="0.2">
      <c r="A92" s="362"/>
      <c r="B92" s="383"/>
      <c r="C92" s="383"/>
      <c r="D92" s="383"/>
      <c r="E92" s="383"/>
      <c r="F92" s="383"/>
      <c r="G92" s="133" t="str">
        <f>'01-Mapa de riesgo-UO'!I93</f>
        <v xml:space="preserve">CONTRATACIÓN </v>
      </c>
      <c r="H92" s="383"/>
      <c r="I92" s="450"/>
      <c r="J92" s="276" t="str">
        <f>'01-Mapa de riesgo-UO'!AW93</f>
        <v>COMPARTIR</v>
      </c>
      <c r="K92" s="383"/>
      <c r="L92" s="374"/>
      <c r="M92" s="374"/>
      <c r="N92" s="374"/>
      <c r="O92" s="364"/>
      <c r="P92" s="364"/>
      <c r="Q92" s="364"/>
      <c r="R92" s="364"/>
      <c r="S92" s="453"/>
    </row>
    <row r="93" spans="1:19" ht="24" hidden="1" customHeight="1" x14ac:dyDescent="0.2">
      <c r="A93" s="362"/>
      <c r="B93" s="383"/>
      <c r="C93" s="383"/>
      <c r="D93" s="383"/>
      <c r="E93" s="383"/>
      <c r="F93" s="383"/>
      <c r="G93" s="133">
        <f>'01-Mapa de riesgo-UO'!I94</f>
        <v>0</v>
      </c>
      <c r="H93" s="383"/>
      <c r="I93" s="450"/>
      <c r="J93" s="276">
        <f>'01-Mapa de riesgo-UO'!AW94</f>
        <v>0</v>
      </c>
      <c r="K93" s="383"/>
      <c r="L93" s="374"/>
      <c r="M93" s="374"/>
      <c r="N93" s="374"/>
      <c r="O93" s="364"/>
      <c r="P93" s="364"/>
      <c r="Q93" s="364"/>
      <c r="R93" s="364"/>
      <c r="S93" s="453"/>
    </row>
    <row r="94" spans="1:19" ht="73.5" customHeight="1" x14ac:dyDescent="0.2">
      <c r="A94" s="362">
        <v>29</v>
      </c>
      <c r="B94" s="383" t="str">
        <f>'01-Mapa de riesgo-UO'!D95</f>
        <v>ADMINISTRACIÓN_INSTITUCIONAL</v>
      </c>
      <c r="C94" s="383" t="str">
        <f>+'01-Mapa de riesgo-UO'!F95</f>
        <v>NO</v>
      </c>
      <c r="D94" s="383" t="str">
        <f>'01-Mapa de riesgo-UO'!J95</f>
        <v>Estratégico</v>
      </c>
      <c r="E94" s="383" t="str">
        <f>'01-Mapa de riesgo-UO'!K95</f>
        <v>PÉRDIDA DE LOS ACTIVOS DE INFORMACIÓN</v>
      </c>
      <c r="F94" s="383"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83" t="str">
        <f>'01-Mapa de riesgo-UO'!M95</f>
        <v>Reprocesos
Pérdida de registros y seguimientos realizados
Incumplimientos por falta de información
Falta de información para la toma de desiciones</v>
      </c>
      <c r="I94" s="450" t="str">
        <f>'01-Mapa de riesgo-UO'!AT95</f>
        <v>MODERADO</v>
      </c>
      <c r="J94" s="276" t="str">
        <f>'01-Mapa de riesgo-UO'!AW95</f>
        <v>REDUCIR</v>
      </c>
      <c r="K94" s="383" t="str">
        <f t="shared" si="1"/>
        <v>Si el proceso lo requiere</v>
      </c>
      <c r="L94" s="364"/>
      <c r="M94" s="364"/>
      <c r="N94" s="364"/>
      <c r="O94" s="364"/>
      <c r="P94" s="364"/>
      <c r="Q94" s="364"/>
      <c r="R94" s="364"/>
      <c r="S94" s="453"/>
    </row>
    <row r="95" spans="1:19" hidden="1" x14ac:dyDescent="0.2">
      <c r="A95" s="362"/>
      <c r="B95" s="383"/>
      <c r="C95" s="383"/>
      <c r="D95" s="383"/>
      <c r="E95" s="383"/>
      <c r="F95" s="383"/>
      <c r="G95" s="133" t="str">
        <f>'01-Mapa de riesgo-UO'!I96</f>
        <v>Daños en equipos de cómputo de la UTP</v>
      </c>
      <c r="H95" s="383"/>
      <c r="I95" s="450"/>
      <c r="J95" s="276" t="str">
        <f>'01-Mapa de riesgo-UO'!AW96</f>
        <v>COMPARTIR</v>
      </c>
      <c r="K95" s="383"/>
      <c r="L95" s="364"/>
      <c r="M95" s="364"/>
      <c r="N95" s="364"/>
      <c r="O95" s="364"/>
      <c r="P95" s="364"/>
      <c r="Q95" s="364"/>
      <c r="R95" s="364"/>
      <c r="S95" s="453"/>
    </row>
    <row r="96" spans="1:19" ht="24" hidden="1" customHeight="1" x14ac:dyDescent="0.2">
      <c r="A96" s="362"/>
      <c r="B96" s="383"/>
      <c r="C96" s="383"/>
      <c r="D96" s="383"/>
      <c r="E96" s="383"/>
      <c r="F96" s="383"/>
      <c r="G96" s="133" t="str">
        <f>'01-Mapa de riesgo-UO'!I97</f>
        <v>Falta de acceso a la información por el no funcionamiento de los aplicativos de la UTP</v>
      </c>
      <c r="H96" s="383"/>
      <c r="I96" s="450"/>
      <c r="J96" s="276" t="str">
        <f>'01-Mapa de riesgo-UO'!AW97</f>
        <v>COMPARTIR</v>
      </c>
      <c r="K96" s="383"/>
      <c r="L96" s="364"/>
      <c r="M96" s="364"/>
      <c r="N96" s="364"/>
      <c r="O96" s="364"/>
      <c r="P96" s="364"/>
      <c r="Q96" s="364"/>
      <c r="R96" s="364"/>
      <c r="S96" s="453"/>
    </row>
    <row r="97" spans="1:19" ht="73.5" customHeight="1" x14ac:dyDescent="0.2">
      <c r="A97" s="362">
        <v>30</v>
      </c>
      <c r="B97" s="383" t="str">
        <f>'01-Mapa de riesgo-UO'!D98</f>
        <v>ADMINISTRACIÓN_INSTITUCIONAL</v>
      </c>
      <c r="C97" s="383" t="str">
        <f>+'01-Mapa de riesgo-UO'!F98</f>
        <v>NO</v>
      </c>
      <c r="D97" s="383" t="str">
        <f>'01-Mapa de riesgo-UO'!J98</f>
        <v>Estratégico</v>
      </c>
      <c r="E97" s="383" t="str">
        <f>'01-Mapa de riesgo-UO'!K98</f>
        <v>FALTA DE CAPACITACIÓN A NUEVOS FUNCIONAROS</v>
      </c>
      <c r="F97" s="383" t="str">
        <f>'01-Mapa de riesgo-UO'!L98</f>
        <v>Los funcionarios que se vinculan a la UTP, no reciben una capacitación basada en el manual de funciones</v>
      </c>
      <c r="G97" s="133" t="str">
        <f>'01-Mapa de riesgo-UO'!I98</f>
        <v>Falta de divulgación del nuevo personal que ingresa a cada dependencia</v>
      </c>
      <c r="H97" s="383" t="str">
        <f>'01-Mapa de riesgo-UO'!M98</f>
        <v>Reprocesos
Demoras en la realización de las funciones por desconocimiento</v>
      </c>
      <c r="I97" s="450" t="str">
        <f>'01-Mapa de riesgo-UO'!AT98</f>
        <v>MODERADO</v>
      </c>
      <c r="J97" s="276" t="str">
        <f>'01-Mapa de riesgo-UO'!AW98</f>
        <v>COMPARTIR</v>
      </c>
      <c r="K97" s="383" t="str">
        <f t="shared" si="1"/>
        <v>Si el proceso lo requiere</v>
      </c>
      <c r="L97" s="364"/>
      <c r="M97" s="364"/>
      <c r="N97" s="364"/>
      <c r="O97" s="364"/>
      <c r="P97" s="364"/>
      <c r="Q97" s="364"/>
      <c r="R97" s="364"/>
      <c r="S97" s="453"/>
    </row>
    <row r="98" spans="1:19" ht="24" hidden="1" customHeight="1" x14ac:dyDescent="0.2">
      <c r="A98" s="362"/>
      <c r="B98" s="383"/>
      <c r="C98" s="383"/>
      <c r="D98" s="383"/>
      <c r="E98" s="383"/>
      <c r="F98" s="383"/>
      <c r="G98" s="133" t="str">
        <f>'01-Mapa de riesgo-UO'!I99</f>
        <v>No hay un procedimiento definido para inducción del personal que ingresa como contratista</v>
      </c>
      <c r="H98" s="383"/>
      <c r="I98" s="450"/>
      <c r="J98" s="276" t="str">
        <f>'01-Mapa de riesgo-UO'!AW99</f>
        <v>COMPARTIR</v>
      </c>
      <c r="K98" s="383"/>
      <c r="L98" s="364"/>
      <c r="M98" s="364"/>
      <c r="N98" s="364"/>
      <c r="O98" s="364"/>
      <c r="P98" s="364"/>
      <c r="Q98" s="364"/>
      <c r="R98" s="364"/>
      <c r="S98" s="453"/>
    </row>
    <row r="99" spans="1:19" ht="24" hidden="1" customHeight="1" x14ac:dyDescent="0.2">
      <c r="A99" s="362"/>
      <c r="B99" s="383"/>
      <c r="C99" s="383"/>
      <c r="D99" s="383"/>
      <c r="E99" s="383"/>
      <c r="F99" s="383"/>
      <c r="G99" s="133">
        <f>'01-Mapa de riesgo-UO'!I100</f>
        <v>0</v>
      </c>
      <c r="H99" s="383"/>
      <c r="I99" s="450"/>
      <c r="J99" s="276" t="str">
        <f>'01-Mapa de riesgo-UO'!AW100</f>
        <v>COMPARTIR</v>
      </c>
      <c r="K99" s="383"/>
      <c r="L99" s="364"/>
      <c r="M99" s="364"/>
      <c r="N99" s="364"/>
      <c r="O99" s="364"/>
      <c r="P99" s="364"/>
      <c r="Q99" s="364"/>
      <c r="R99" s="364"/>
      <c r="S99" s="453"/>
    </row>
    <row r="100" spans="1:19" ht="73.5" customHeight="1" x14ac:dyDescent="0.2">
      <c r="A100" s="362">
        <v>31</v>
      </c>
      <c r="B100" s="383" t="str">
        <f>'01-Mapa de riesgo-UO'!D101</f>
        <v>ADMINISTRACIÓN_INSTITUCIONAL</v>
      </c>
      <c r="C100" s="383" t="str">
        <f>+'01-Mapa de riesgo-UO'!F101</f>
        <v>NO</v>
      </c>
      <c r="D100" s="383" t="str">
        <f>'01-Mapa de riesgo-UO'!J101</f>
        <v>Tecnológico</v>
      </c>
      <c r="E100" s="383" t="str">
        <f>'01-Mapa de riesgo-UO'!K101</f>
        <v>FALTA DE RED PARA EL FUNCIONAMIENTO ADECUADO DE LOS PROCESOS ADMINISTRATIVOS Y EDUCATIVOS DE LA FCAA</v>
      </c>
      <c r="F100" s="383"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83" t="str">
        <f>'01-Mapa de riesgo-UO'!M101</f>
        <v>Reprocesos , desplazamientos a lugares que si cuenten con Red</v>
      </c>
      <c r="I100" s="450" t="str">
        <f>'01-Mapa de riesgo-UO'!AT101</f>
        <v>MODERADO</v>
      </c>
      <c r="J100" s="276" t="str">
        <f>'01-Mapa de riesgo-UO'!AW101</f>
        <v>COMPARTIR</v>
      </c>
      <c r="K100" s="383" t="str">
        <f t="shared" si="1"/>
        <v>Si el proceso lo requiere</v>
      </c>
      <c r="L100" s="364"/>
      <c r="M100" s="364"/>
      <c r="N100" s="364"/>
      <c r="O100" s="364"/>
      <c r="P100" s="364"/>
      <c r="Q100" s="364"/>
      <c r="R100" s="364"/>
      <c r="S100" s="453"/>
    </row>
    <row r="101" spans="1:19" ht="24" hidden="1" customHeight="1" x14ac:dyDescent="0.2">
      <c r="A101" s="362"/>
      <c r="B101" s="383"/>
      <c r="C101" s="383"/>
      <c r="D101" s="383"/>
      <c r="E101" s="383"/>
      <c r="F101" s="383"/>
      <c r="G101" s="133">
        <f>'01-Mapa de riesgo-UO'!I102</f>
        <v>0</v>
      </c>
      <c r="H101" s="383"/>
      <c r="I101" s="450"/>
      <c r="J101" s="276">
        <f>'01-Mapa de riesgo-UO'!AW102</f>
        <v>0</v>
      </c>
      <c r="K101" s="383"/>
      <c r="L101" s="364"/>
      <c r="M101" s="364"/>
      <c r="N101" s="364"/>
      <c r="O101" s="364"/>
      <c r="P101" s="364"/>
      <c r="Q101" s="364"/>
      <c r="R101" s="364"/>
      <c r="S101" s="453"/>
    </row>
    <row r="102" spans="1:19" ht="24" hidden="1" customHeight="1" x14ac:dyDescent="0.2">
      <c r="A102" s="362"/>
      <c r="B102" s="383"/>
      <c r="C102" s="383"/>
      <c r="D102" s="383"/>
      <c r="E102" s="383"/>
      <c r="F102" s="383"/>
      <c r="G102" s="133">
        <f>'01-Mapa de riesgo-UO'!I103</f>
        <v>0</v>
      </c>
      <c r="H102" s="383"/>
      <c r="I102" s="450"/>
      <c r="J102" s="276">
        <f>'01-Mapa de riesgo-UO'!AW103</f>
        <v>0</v>
      </c>
      <c r="K102" s="383"/>
      <c r="L102" s="364"/>
      <c r="M102" s="364"/>
      <c r="N102" s="364"/>
      <c r="O102" s="364"/>
      <c r="P102" s="364"/>
      <c r="Q102" s="364"/>
      <c r="R102" s="364"/>
      <c r="S102" s="453"/>
    </row>
    <row r="103" spans="1:19" ht="24" hidden="1" customHeight="1" x14ac:dyDescent="0.2">
      <c r="A103" s="362">
        <v>32</v>
      </c>
      <c r="B103" s="383" t="str">
        <f>'01-Mapa de riesgo-UO'!D104</f>
        <v>DOCENCIA</v>
      </c>
      <c r="C103" s="383" t="str">
        <f>+'01-Mapa de riesgo-UO'!F104</f>
        <v>NO</v>
      </c>
      <c r="D103" s="383" t="str">
        <f>'01-Mapa de riesgo-UO'!J104</f>
        <v>Imagen</v>
      </c>
      <c r="E103" s="383" t="str">
        <f>'01-Mapa de riesgo-UO'!K104</f>
        <v>No renovación del registro calificado de un programa académico</v>
      </c>
      <c r="F103" s="383" t="str">
        <f>'01-Mapa de riesgo-UO'!L104</f>
        <v>Pérdida del registro calificado de uno de los programas que hacen parte de la Facultad</v>
      </c>
      <c r="G103" s="133" t="str">
        <f>'01-Mapa de riesgo-UO'!I104</f>
        <v>Falta de seguimiento a las fechas de vencimiento a los registros calificados</v>
      </c>
      <c r="H103" s="383" t="str">
        <f>'01-Mapa de riesgo-UO'!M104</f>
        <v>No ofrecimiento del programa académico
Pérdida de imagen Institucional</v>
      </c>
      <c r="I103" s="450" t="str">
        <f>'01-Mapa de riesgo-UO'!AT104</f>
        <v>GRAVE</v>
      </c>
      <c r="J103" s="276" t="str">
        <f>'01-Mapa de riesgo-UO'!AW104</f>
        <v>EVITAR</v>
      </c>
      <c r="K103" s="383" t="str">
        <f t="shared" si="1"/>
        <v>Debe formularse</v>
      </c>
      <c r="L103" s="364" t="s">
        <v>2804</v>
      </c>
      <c r="M103" s="364"/>
      <c r="N103" s="364"/>
      <c r="O103" s="364" t="s">
        <v>2805</v>
      </c>
      <c r="P103" s="364" t="s">
        <v>2806</v>
      </c>
      <c r="Q103" s="364"/>
      <c r="R103" s="364"/>
      <c r="S103" s="453" t="s">
        <v>2807</v>
      </c>
    </row>
    <row r="104" spans="1:19" ht="24" hidden="1" customHeight="1" x14ac:dyDescent="0.2">
      <c r="A104" s="362"/>
      <c r="B104" s="383"/>
      <c r="C104" s="383"/>
      <c r="D104" s="383"/>
      <c r="E104" s="383"/>
      <c r="F104" s="383"/>
      <c r="G104" s="133" t="str">
        <f>'01-Mapa de riesgo-UO'!I105</f>
        <v>Cambios de las normas que rigen los procesos de renovación de registro calificado</v>
      </c>
      <c r="H104" s="383"/>
      <c r="I104" s="450"/>
      <c r="J104" s="276" t="str">
        <f>'01-Mapa de riesgo-UO'!AW105</f>
        <v>EVITAR</v>
      </c>
      <c r="K104" s="383"/>
      <c r="L104" s="364"/>
      <c r="M104" s="364"/>
      <c r="N104" s="364"/>
      <c r="O104" s="364"/>
      <c r="P104" s="364"/>
      <c r="Q104" s="364"/>
      <c r="R104" s="364"/>
      <c r="S104" s="453"/>
    </row>
    <row r="105" spans="1:19" ht="24" hidden="1" customHeight="1" x14ac:dyDescent="0.2">
      <c r="A105" s="362"/>
      <c r="B105" s="383"/>
      <c r="C105" s="383"/>
      <c r="D105" s="383"/>
      <c r="E105" s="383"/>
      <c r="F105" s="383"/>
      <c r="G105" s="133">
        <f>'01-Mapa de riesgo-UO'!I106</f>
        <v>0</v>
      </c>
      <c r="H105" s="383"/>
      <c r="I105" s="450"/>
      <c r="J105" s="276">
        <f>'01-Mapa de riesgo-UO'!AW106</f>
        <v>0</v>
      </c>
      <c r="K105" s="383"/>
      <c r="L105" s="364"/>
      <c r="M105" s="364"/>
      <c r="N105" s="364"/>
      <c r="O105" s="364"/>
      <c r="P105" s="364"/>
      <c r="Q105" s="364"/>
      <c r="R105" s="364"/>
      <c r="S105" s="453"/>
    </row>
    <row r="106" spans="1:19" ht="24" hidden="1" customHeight="1" x14ac:dyDescent="0.2">
      <c r="A106" s="362">
        <v>33</v>
      </c>
      <c r="B106" s="383" t="str">
        <f>'01-Mapa de riesgo-UO'!D107</f>
        <v>DOCENCIA</v>
      </c>
      <c r="C106" s="383" t="str">
        <f>+'01-Mapa de riesgo-UO'!F107</f>
        <v>NO</v>
      </c>
      <c r="D106" s="383" t="str">
        <f>'01-Mapa de riesgo-UO'!J107</f>
        <v>Estratégico</v>
      </c>
      <c r="E106" s="383" t="str">
        <f>'01-Mapa de riesgo-UO'!K107</f>
        <v>Incremento de la deserción estudiantil en los posgrados adscritos a la facultad</v>
      </c>
      <c r="F106" s="383"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83" t="str">
        <f>'01-Mapa de riesgo-UO'!M107</f>
        <v>Indicadores de la Universidad afectados
Disminución de los recursos de la Universidad</v>
      </c>
      <c r="I106" s="450" t="str">
        <f>'01-Mapa de riesgo-UO'!AT107</f>
        <v>MODERADO</v>
      </c>
      <c r="J106" s="276" t="str">
        <f>'01-Mapa de riesgo-UO'!AW107</f>
        <v>REDUCIR</v>
      </c>
      <c r="K106" s="383" t="str">
        <f t="shared" si="1"/>
        <v>Si el proceso lo requiere</v>
      </c>
      <c r="L106" s="364"/>
      <c r="M106" s="364"/>
      <c r="N106" s="364"/>
      <c r="O106" s="364"/>
      <c r="P106" s="364"/>
      <c r="Q106" s="364"/>
      <c r="R106" s="364"/>
      <c r="S106" s="453"/>
    </row>
    <row r="107" spans="1:19" ht="24" hidden="1" customHeight="1" x14ac:dyDescent="0.2">
      <c r="A107" s="362"/>
      <c r="B107" s="383"/>
      <c r="C107" s="383"/>
      <c r="D107" s="383"/>
      <c r="E107" s="383"/>
      <c r="F107" s="383"/>
      <c r="G107" s="133" t="str">
        <f>'01-Mapa de riesgo-UO'!I108</f>
        <v>Los currículos de las asignaturas no permiten el buen desempeño del estudiante</v>
      </c>
      <c r="H107" s="383"/>
      <c r="I107" s="450"/>
      <c r="J107" s="276">
        <f>'01-Mapa de riesgo-UO'!AW108</f>
        <v>0</v>
      </c>
      <c r="K107" s="383"/>
      <c r="L107" s="364"/>
      <c r="M107" s="364"/>
      <c r="N107" s="364"/>
      <c r="O107" s="364"/>
      <c r="P107" s="364"/>
      <c r="Q107" s="364"/>
      <c r="R107" s="364"/>
      <c r="S107" s="453"/>
    </row>
    <row r="108" spans="1:19" ht="24" hidden="1" customHeight="1" x14ac:dyDescent="0.2">
      <c r="A108" s="362"/>
      <c r="B108" s="383"/>
      <c r="C108" s="383"/>
      <c r="D108" s="383"/>
      <c r="E108" s="383"/>
      <c r="F108" s="383"/>
      <c r="G108" s="133">
        <f>'01-Mapa de riesgo-UO'!I109</f>
        <v>0</v>
      </c>
      <c r="H108" s="383"/>
      <c r="I108" s="450"/>
      <c r="J108" s="276">
        <f>'01-Mapa de riesgo-UO'!AW109</f>
        <v>0</v>
      </c>
      <c r="K108" s="383"/>
      <c r="L108" s="364"/>
      <c r="M108" s="364"/>
      <c r="N108" s="364"/>
      <c r="O108" s="364"/>
      <c r="P108" s="364"/>
      <c r="Q108" s="364"/>
      <c r="R108" s="364"/>
      <c r="S108" s="453"/>
    </row>
    <row r="109" spans="1:19" ht="12" hidden="1" customHeight="1" x14ac:dyDescent="0.2">
      <c r="A109" s="362">
        <v>34</v>
      </c>
      <c r="B109" s="383" t="str">
        <f>'01-Mapa de riesgo-UO'!D110</f>
        <v>DOCENCIA</v>
      </c>
      <c r="C109" s="383" t="str">
        <f>+'01-Mapa de riesgo-UO'!F110</f>
        <v>NO</v>
      </c>
      <c r="D109" s="383" t="str">
        <f>'01-Mapa de riesgo-UO'!J110</f>
        <v>Cumplimiento</v>
      </c>
      <c r="E109" s="383" t="str">
        <f>'01-Mapa de riesgo-UO'!K110</f>
        <v>Incumplimiento con el seguimiento al plan de trabajo docente</v>
      </c>
      <c r="F109" s="383"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83" t="str">
        <f>'01-Mapa de riesgo-UO'!M110</f>
        <v>Procesos disciplinarios y penales
Demandas a la Universidad
Aumento de peticiones, quejas y reclamos
Resultados de las asignaturas no acorde con la programación establecida</v>
      </c>
      <c r="I109" s="450" t="str">
        <f>'01-Mapa de riesgo-UO'!AT110</f>
        <v>MODERADO</v>
      </c>
      <c r="J109" s="276" t="str">
        <f>'01-Mapa de riesgo-UO'!AW110</f>
        <v>REDUCIR</v>
      </c>
      <c r="K109" s="383" t="str">
        <f t="shared" si="1"/>
        <v>Si el proceso lo requiere</v>
      </c>
      <c r="L109" s="364"/>
      <c r="M109" s="364"/>
      <c r="N109" s="364"/>
      <c r="O109" s="364"/>
      <c r="P109" s="364"/>
      <c r="Q109" s="364"/>
      <c r="R109" s="364"/>
      <c r="S109" s="453"/>
    </row>
    <row r="110" spans="1:19" ht="24" hidden="1" customHeight="1" x14ac:dyDescent="0.2">
      <c r="A110" s="362"/>
      <c r="B110" s="383"/>
      <c r="C110" s="383"/>
      <c r="D110" s="383"/>
      <c r="E110" s="383"/>
      <c r="F110" s="383"/>
      <c r="G110" s="133" t="str">
        <f>'01-Mapa de riesgo-UO'!I111</f>
        <v>Revisión del plan de trabajo de forma que se pueda evidenciar su desarrollo y pertinencia</v>
      </c>
      <c r="H110" s="383"/>
      <c r="I110" s="450"/>
      <c r="J110" s="276" t="str">
        <f>'01-Mapa de riesgo-UO'!AW111</f>
        <v>COMPARTIR</v>
      </c>
      <c r="K110" s="383"/>
      <c r="L110" s="364"/>
      <c r="M110" s="364"/>
      <c r="N110" s="364"/>
      <c r="O110" s="364"/>
      <c r="P110" s="364"/>
      <c r="Q110" s="364"/>
      <c r="R110" s="364"/>
      <c r="S110" s="453"/>
    </row>
    <row r="111" spans="1:19" ht="24" hidden="1" customHeight="1" x14ac:dyDescent="0.2">
      <c r="A111" s="362"/>
      <c r="B111" s="383"/>
      <c r="C111" s="383"/>
      <c r="D111" s="383"/>
      <c r="E111" s="383"/>
      <c r="F111" s="383"/>
      <c r="G111" s="133">
        <f>'01-Mapa de riesgo-UO'!I112</f>
        <v>0</v>
      </c>
      <c r="H111" s="383"/>
      <c r="I111" s="450"/>
      <c r="J111" s="276" t="str">
        <f>'01-Mapa de riesgo-UO'!AW112</f>
        <v>REDUCIR</v>
      </c>
      <c r="K111" s="383"/>
      <c r="L111" s="364"/>
      <c r="M111" s="364"/>
      <c r="N111" s="364"/>
      <c r="O111" s="364"/>
      <c r="P111" s="364"/>
      <c r="Q111" s="364"/>
      <c r="R111" s="364"/>
      <c r="S111" s="453"/>
    </row>
    <row r="112" spans="1:19" ht="24" hidden="1" customHeight="1" x14ac:dyDescent="0.2">
      <c r="A112" s="362">
        <v>35</v>
      </c>
      <c r="B112" s="383" t="str">
        <f>'01-Mapa de riesgo-UO'!D113</f>
        <v>INVESTIGACIÓN_E_INNOVACIÓN</v>
      </c>
      <c r="C112" s="383" t="str">
        <f>+'01-Mapa de riesgo-UO'!F113</f>
        <v>NO</v>
      </c>
      <c r="D112" s="383" t="str">
        <f>'01-Mapa de riesgo-UO'!J113</f>
        <v>Estratégico</v>
      </c>
      <c r="E112" s="383" t="str">
        <f>'01-Mapa de riesgo-UO'!K113</f>
        <v>Descenso de los Grupos de investigación vinculados a la Facultad en el escalfón de Colciencias</v>
      </c>
      <c r="F112" s="383"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83" t="str">
        <f>'01-Mapa de riesgo-UO'!M113</f>
        <v>Incumplimiento con las metas trazadas en el PDI
Pérdida de imagen institucional
Disminución en la investigación
Afectación de los procesos de acreditación de los programas académicos y del Institucional</v>
      </c>
      <c r="I112" s="450" t="str">
        <f>'01-Mapa de riesgo-UO'!AT113</f>
        <v>MODERADO</v>
      </c>
      <c r="J112" s="276" t="str">
        <f>'01-Mapa de riesgo-UO'!AW113</f>
        <v>REDUCIR</v>
      </c>
      <c r="K112" s="383" t="str">
        <f t="shared" si="1"/>
        <v>Si el proceso lo requiere</v>
      </c>
      <c r="L112" s="364"/>
      <c r="M112" s="364"/>
      <c r="N112" s="364"/>
      <c r="O112" s="364"/>
      <c r="P112" s="364"/>
      <c r="Q112" s="364"/>
      <c r="R112" s="364"/>
      <c r="S112" s="453"/>
    </row>
    <row r="113" spans="1:19" ht="24" hidden="1" customHeight="1" x14ac:dyDescent="0.2">
      <c r="A113" s="362"/>
      <c r="B113" s="383"/>
      <c r="C113" s="383"/>
      <c r="D113" s="383"/>
      <c r="E113" s="383"/>
      <c r="F113" s="383"/>
      <c r="G113" s="133" t="str">
        <f>'01-Mapa de riesgo-UO'!I114</f>
        <v>Desactualización de la información del Grupo de Investigación en la plataforma de Colciencias  y poca vinculación de estudiantes de pregrado y posgrado</v>
      </c>
      <c r="H113" s="383"/>
      <c r="I113" s="450"/>
      <c r="J113" s="276">
        <f>'01-Mapa de riesgo-UO'!AW114</f>
        <v>0</v>
      </c>
      <c r="K113" s="383"/>
      <c r="L113" s="364"/>
      <c r="M113" s="364"/>
      <c r="N113" s="364"/>
      <c r="O113" s="364"/>
      <c r="P113" s="364"/>
      <c r="Q113" s="364"/>
      <c r="R113" s="364"/>
      <c r="S113" s="453"/>
    </row>
    <row r="114" spans="1:19" ht="22.5" hidden="1" x14ac:dyDescent="0.2">
      <c r="A114" s="362"/>
      <c r="B114" s="383"/>
      <c r="C114" s="383"/>
      <c r="D114" s="383"/>
      <c r="E114" s="383"/>
      <c r="F114" s="383"/>
      <c r="G114" s="133" t="str">
        <f>'01-Mapa de riesgo-UO'!I115</f>
        <v>Poca disponibilidad de presupuesto para el desarrollo de proyectos</v>
      </c>
      <c r="H114" s="383"/>
      <c r="I114" s="450"/>
      <c r="J114" s="276">
        <f>'01-Mapa de riesgo-UO'!AW115</f>
        <v>0</v>
      </c>
      <c r="K114" s="383"/>
      <c r="L114" s="364"/>
      <c r="M114" s="364"/>
      <c r="N114" s="364"/>
      <c r="O114" s="364"/>
      <c r="P114" s="364"/>
      <c r="Q114" s="364"/>
      <c r="R114" s="364"/>
      <c r="S114" s="453"/>
    </row>
    <row r="115" spans="1:19" ht="24" hidden="1" customHeight="1" x14ac:dyDescent="0.2">
      <c r="A115" s="362">
        <v>36</v>
      </c>
      <c r="B115" s="383" t="str">
        <f>'01-Mapa de riesgo-UO'!D116</f>
        <v>INVESTIGACIÓN_E_INNOVACIÓN</v>
      </c>
      <c r="C115" s="383" t="str">
        <f>+'01-Mapa de riesgo-UO'!F116</f>
        <v>NO</v>
      </c>
      <c r="D115" s="383" t="str">
        <f>'01-Mapa de riesgo-UO'!J116</f>
        <v>Operacional</v>
      </c>
      <c r="E115" s="383" t="str">
        <f>'01-Mapa de riesgo-UO'!K116</f>
        <v>Daño parcial o total en equipamientos de laboratorios</v>
      </c>
      <c r="F115" s="383" t="str">
        <f>'01-Mapa de riesgo-UO'!L116</f>
        <v>Daño parcial o total, en equipamientos de los laboratorios</v>
      </c>
      <c r="G115" s="133" t="str">
        <f>'01-Mapa de riesgo-UO'!I116</f>
        <v>Falta de mantenimiento de los equipos</v>
      </c>
      <c r="H115" s="383"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50" t="str">
        <f>'01-Mapa de riesgo-UO'!AT116</f>
        <v>LEVE</v>
      </c>
      <c r="J115" s="276" t="str">
        <f>'01-Mapa de riesgo-UO'!AW116</f>
        <v>ASUMIR</v>
      </c>
      <c r="K115" s="383" t="str">
        <f t="shared" si="1"/>
        <v>NO</v>
      </c>
      <c r="L115" s="364"/>
      <c r="M115" s="364"/>
      <c r="N115" s="364"/>
      <c r="O115" s="364"/>
      <c r="P115" s="364"/>
      <c r="Q115" s="364"/>
      <c r="R115" s="364"/>
      <c r="S115" s="453"/>
    </row>
    <row r="116" spans="1:19" ht="22.5" hidden="1" x14ac:dyDescent="0.2">
      <c r="A116" s="362"/>
      <c r="B116" s="383"/>
      <c r="C116" s="383"/>
      <c r="D116" s="383"/>
      <c r="E116" s="383"/>
      <c r="F116" s="383"/>
      <c r="G116" s="133" t="str">
        <f>'01-Mapa de riesgo-UO'!I117</f>
        <v>Manejo inadecuado de los equipos o falta de uso</v>
      </c>
      <c r="H116" s="383"/>
      <c r="I116" s="450"/>
      <c r="J116" s="276">
        <f>'01-Mapa de riesgo-UO'!AW117</f>
        <v>0</v>
      </c>
      <c r="K116" s="383"/>
      <c r="L116" s="364"/>
      <c r="M116" s="364"/>
      <c r="N116" s="364"/>
      <c r="O116" s="364"/>
      <c r="P116" s="364"/>
      <c r="Q116" s="364"/>
      <c r="R116" s="364"/>
      <c r="S116" s="453"/>
    </row>
    <row r="117" spans="1:19" ht="22.5" hidden="1" x14ac:dyDescent="0.2">
      <c r="A117" s="362"/>
      <c r="B117" s="383"/>
      <c r="C117" s="383"/>
      <c r="D117" s="383"/>
      <c r="E117" s="383"/>
      <c r="F117" s="383"/>
      <c r="G117" s="133" t="str">
        <f>'01-Mapa de riesgo-UO'!I118</f>
        <v>Falta de insumos o complementos necesarios para los equipos</v>
      </c>
      <c r="H117" s="383"/>
      <c r="I117" s="450"/>
      <c r="J117" s="276">
        <f>'01-Mapa de riesgo-UO'!AW118</f>
        <v>0</v>
      </c>
      <c r="K117" s="383"/>
      <c r="L117" s="364"/>
      <c r="M117" s="364"/>
      <c r="N117" s="364"/>
      <c r="O117" s="364"/>
      <c r="P117" s="364"/>
      <c r="Q117" s="364"/>
      <c r="R117" s="364"/>
      <c r="S117" s="453"/>
    </row>
    <row r="118" spans="1:19" ht="73.5" customHeight="1" x14ac:dyDescent="0.2">
      <c r="A118" s="362">
        <v>37</v>
      </c>
      <c r="B118" s="383" t="str">
        <f>'01-Mapa de riesgo-UO'!D119</f>
        <v>ADMINISTRACIÓN_INSTITUCIONAL</v>
      </c>
      <c r="C118" s="383" t="str">
        <f>+'01-Mapa de riesgo-UO'!F119</f>
        <v>NO</v>
      </c>
      <c r="D118" s="383" t="str">
        <f>'01-Mapa de riesgo-UO'!J119</f>
        <v>Financiero</v>
      </c>
      <c r="E118" s="383" t="str">
        <f>'01-Mapa de riesgo-UO'!K119</f>
        <v>Infraestructura física dispersa para los diferentes departamentos y programas de la Facultad</v>
      </c>
      <c r="F118" s="383" t="str">
        <f>'01-Mapa de riesgo-UO'!L119</f>
        <v>No se cuenta con una infraestructura física unificada que integre al personal perteneciente a la Facultad</v>
      </c>
      <c r="G118" s="133" t="str">
        <f>'01-Mapa de riesgo-UO'!I119</f>
        <v>Recursos limitados de la Institución</v>
      </c>
      <c r="H118" s="383" t="str">
        <f>'01-Mapa de riesgo-UO'!M119</f>
        <v>Pérdida de la noción de integrabilidad en lo académico y las relaciones interpersonales de la comunidad académica. 
No se da una adecuada prestación de asesoría académica y de formación integral a los estudiantes</v>
      </c>
      <c r="I118" s="450" t="str">
        <f>'01-Mapa de riesgo-UO'!AT119</f>
        <v>MODERADO</v>
      </c>
      <c r="J118" s="276" t="str">
        <f>'01-Mapa de riesgo-UO'!AW119</f>
        <v>COMPARTIR</v>
      </c>
      <c r="K118" s="383" t="str">
        <f t="shared" si="1"/>
        <v>Si el proceso lo requiere</v>
      </c>
      <c r="L118" s="364"/>
      <c r="M118" s="364"/>
      <c r="N118" s="364"/>
      <c r="O118" s="364"/>
      <c r="P118" s="364"/>
      <c r="Q118" s="364"/>
      <c r="R118" s="364"/>
      <c r="S118" s="453"/>
    </row>
    <row r="119" spans="1:19" ht="24" hidden="1" customHeight="1" x14ac:dyDescent="0.2">
      <c r="A119" s="362"/>
      <c r="B119" s="383"/>
      <c r="C119" s="383"/>
      <c r="D119" s="383"/>
      <c r="E119" s="383"/>
      <c r="F119" s="383"/>
      <c r="G119" s="133">
        <f>'01-Mapa de riesgo-UO'!I120</f>
        <v>0</v>
      </c>
      <c r="H119" s="383"/>
      <c r="I119" s="450"/>
      <c r="J119" s="276">
        <f>'01-Mapa de riesgo-UO'!AW120</f>
        <v>0</v>
      </c>
      <c r="K119" s="383"/>
      <c r="L119" s="364"/>
      <c r="M119" s="364"/>
      <c r="N119" s="364"/>
      <c r="O119" s="364"/>
      <c r="P119" s="364"/>
      <c r="Q119" s="364"/>
      <c r="R119" s="364"/>
      <c r="S119" s="453"/>
    </row>
    <row r="120" spans="1:19" ht="24" hidden="1" customHeight="1" x14ac:dyDescent="0.2">
      <c r="A120" s="362"/>
      <c r="B120" s="383"/>
      <c r="C120" s="383"/>
      <c r="D120" s="383"/>
      <c r="E120" s="383"/>
      <c r="F120" s="383"/>
      <c r="G120" s="133">
        <f>'01-Mapa de riesgo-UO'!I121</f>
        <v>0</v>
      </c>
      <c r="H120" s="383"/>
      <c r="I120" s="450"/>
      <c r="J120" s="276">
        <f>'01-Mapa de riesgo-UO'!AW121</f>
        <v>0</v>
      </c>
      <c r="K120" s="383"/>
      <c r="L120" s="364"/>
      <c r="M120" s="364"/>
      <c r="N120" s="364"/>
      <c r="O120" s="364"/>
      <c r="P120" s="364"/>
      <c r="Q120" s="364"/>
      <c r="R120" s="364"/>
      <c r="S120" s="453"/>
    </row>
    <row r="121" spans="1:19" ht="24" hidden="1" customHeight="1" x14ac:dyDescent="0.2">
      <c r="A121" s="362">
        <v>38</v>
      </c>
      <c r="B121" s="383" t="str">
        <f>'01-Mapa de riesgo-UO'!D122</f>
        <v>EXTENSIÓN_PROYECCIÓN_SOCIAL</v>
      </c>
      <c r="C121" s="383" t="str">
        <f>+'01-Mapa de riesgo-UO'!F122</f>
        <v>NO</v>
      </c>
      <c r="D121" s="383" t="str">
        <f>'01-Mapa de riesgo-UO'!J122</f>
        <v>Operacional</v>
      </c>
      <c r="E121" s="383" t="str">
        <f>'01-Mapa de riesgo-UO'!K122</f>
        <v>Disminución o cierre de las actividades de extensión que la Facultad realiza</v>
      </c>
      <c r="F121" s="383" t="str">
        <f>'01-Mapa de riesgo-UO'!L122</f>
        <v>Poca actividad de extensión de la facultad (Cursos preicfes y preuniversitarios)</v>
      </c>
      <c r="G121" s="133" t="str">
        <f>'01-Mapa de riesgo-UO'!I122</f>
        <v>Actividades de extensión  que no cumplen con las normas o procedimientos establecidos para su desarrollo</v>
      </c>
      <c r="H121" s="383"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50" t="str">
        <f>'01-Mapa de riesgo-UO'!AT122</f>
        <v>MODERADO</v>
      </c>
      <c r="J121" s="276" t="str">
        <f>'01-Mapa de riesgo-UO'!AW122</f>
        <v>REDUCIR</v>
      </c>
      <c r="K121" s="383" t="str">
        <f t="shared" si="1"/>
        <v>Si el proceso lo requiere</v>
      </c>
      <c r="L121" s="364"/>
      <c r="M121" s="364"/>
      <c r="N121" s="364"/>
      <c r="O121" s="364"/>
      <c r="P121" s="364"/>
      <c r="Q121" s="364"/>
      <c r="R121" s="364"/>
      <c r="S121" s="453"/>
    </row>
    <row r="122" spans="1:19" ht="24" hidden="1" customHeight="1" x14ac:dyDescent="0.2">
      <c r="A122" s="362"/>
      <c r="B122" s="383"/>
      <c r="C122" s="383"/>
      <c r="D122" s="383"/>
      <c r="E122" s="383"/>
      <c r="F122" s="383"/>
      <c r="G122" s="133" t="str">
        <f>'01-Mapa de riesgo-UO'!I123</f>
        <v>Desinterés por formular o participar en las actividades de extensión de la facultad</v>
      </c>
      <c r="H122" s="383"/>
      <c r="I122" s="450"/>
      <c r="J122" s="276" t="str">
        <f>'01-Mapa de riesgo-UO'!AW123</f>
        <v>REDUCIR</v>
      </c>
      <c r="K122" s="383"/>
      <c r="L122" s="364"/>
      <c r="M122" s="364"/>
      <c r="N122" s="364"/>
      <c r="O122" s="364"/>
      <c r="P122" s="364"/>
      <c r="Q122" s="364"/>
      <c r="R122" s="364"/>
      <c r="S122" s="453"/>
    </row>
    <row r="123" spans="1:19" ht="24" hidden="1" customHeight="1" x14ac:dyDescent="0.2">
      <c r="A123" s="362"/>
      <c r="B123" s="383"/>
      <c r="C123" s="383"/>
      <c r="D123" s="383"/>
      <c r="E123" s="383"/>
      <c r="F123" s="383"/>
      <c r="G123" s="133" t="str">
        <f>'01-Mapa de riesgo-UO'!I124</f>
        <v>Actualizacion de las actividades de extensión ofrecidos por la Facultad en la página web</v>
      </c>
      <c r="H123" s="383"/>
      <c r="I123" s="450"/>
      <c r="J123" s="276" t="str">
        <f>'01-Mapa de riesgo-UO'!AW124</f>
        <v>REDUCIR</v>
      </c>
      <c r="K123" s="383"/>
      <c r="L123" s="364"/>
      <c r="M123" s="364"/>
      <c r="N123" s="364"/>
      <c r="O123" s="364"/>
      <c r="P123" s="364"/>
      <c r="Q123" s="364"/>
      <c r="R123" s="364"/>
      <c r="S123" s="453"/>
    </row>
    <row r="124" spans="1:19" ht="24" hidden="1" customHeight="1" x14ac:dyDescent="0.2">
      <c r="A124" s="362">
        <v>39</v>
      </c>
      <c r="B124" s="383" t="str">
        <f>'01-Mapa de riesgo-UO'!D125</f>
        <v>EXTENSIÓN_PROYECCIÓN_SOCIAL</v>
      </c>
      <c r="C124" s="383" t="str">
        <f>+'01-Mapa de riesgo-UO'!F125</f>
        <v>NO</v>
      </c>
      <c r="D124" s="383" t="str">
        <f>'01-Mapa de riesgo-UO'!J125</f>
        <v>Información</v>
      </c>
      <c r="E124" s="383" t="str">
        <f>'01-Mapa de riesgo-UO'!K125</f>
        <v>Falta de seguimiento a egresados</v>
      </c>
      <c r="F124" s="383" t="str">
        <f>'01-Mapa de riesgo-UO'!L125</f>
        <v>El seguimiento a egresados es un factor que se tiene en cuenta para la acreditación de alta calidad y registro calificado</v>
      </c>
      <c r="G124" s="133" t="str">
        <f>'01-Mapa de riesgo-UO'!I125</f>
        <v>Falta de seguimiento a egresados desde los programas</v>
      </c>
      <c r="H124" s="383" t="str">
        <f>'01-Mapa de riesgo-UO'!M125</f>
        <v>Pérdida de registro calificado o negación de la acreditación de Alta calidad de los Programas.
Perdida de la imagen Institucional</v>
      </c>
      <c r="I124" s="450" t="str">
        <f>'01-Mapa de riesgo-UO'!AT125</f>
        <v>GRAVE</v>
      </c>
      <c r="J124" s="276" t="str">
        <f>'01-Mapa de riesgo-UO'!AW125</f>
        <v>COMPARTIR</v>
      </c>
      <c r="K124" s="383" t="str">
        <f t="shared" si="1"/>
        <v>Debe formularse</v>
      </c>
      <c r="L124" s="364" t="s">
        <v>2797</v>
      </c>
      <c r="M124" s="364"/>
      <c r="N124" s="364"/>
      <c r="O124" s="364" t="s">
        <v>2798</v>
      </c>
      <c r="P124" s="364" t="s">
        <v>2799</v>
      </c>
      <c r="Q124" s="364"/>
      <c r="R124" s="364"/>
      <c r="S124" s="453" t="s">
        <v>2798</v>
      </c>
    </row>
    <row r="125" spans="1:19" ht="24" hidden="1" customHeight="1" x14ac:dyDescent="0.2">
      <c r="A125" s="362"/>
      <c r="B125" s="383"/>
      <c r="C125" s="383"/>
      <c r="D125" s="383"/>
      <c r="E125" s="383"/>
      <c r="F125" s="383"/>
      <c r="G125" s="133">
        <f>'01-Mapa de riesgo-UO'!I126</f>
        <v>0</v>
      </c>
      <c r="H125" s="383"/>
      <c r="I125" s="450"/>
      <c r="J125" s="276">
        <f>'01-Mapa de riesgo-UO'!AW126</f>
        <v>0</v>
      </c>
      <c r="K125" s="383"/>
      <c r="L125" s="364"/>
      <c r="M125" s="364"/>
      <c r="N125" s="364"/>
      <c r="O125" s="364"/>
      <c r="P125" s="364"/>
      <c r="Q125" s="364"/>
      <c r="R125" s="364"/>
      <c r="S125" s="453"/>
    </row>
    <row r="126" spans="1:19" ht="24" hidden="1" customHeight="1" x14ac:dyDescent="0.2">
      <c r="A126" s="362"/>
      <c r="B126" s="383"/>
      <c r="C126" s="383"/>
      <c r="D126" s="383"/>
      <c r="E126" s="383"/>
      <c r="F126" s="383"/>
      <c r="G126" s="133">
        <f>'01-Mapa de riesgo-UO'!I127</f>
        <v>0</v>
      </c>
      <c r="H126" s="383"/>
      <c r="I126" s="450"/>
      <c r="J126" s="276">
        <f>'01-Mapa de riesgo-UO'!AW127</f>
        <v>0</v>
      </c>
      <c r="K126" s="383"/>
      <c r="L126" s="364"/>
      <c r="M126" s="364"/>
      <c r="N126" s="364"/>
      <c r="O126" s="364"/>
      <c r="P126" s="364"/>
      <c r="Q126" s="364"/>
      <c r="R126" s="364"/>
      <c r="S126" s="453"/>
    </row>
    <row r="127" spans="1:19" ht="73.5" customHeight="1" x14ac:dyDescent="0.2">
      <c r="A127" s="362">
        <v>40</v>
      </c>
      <c r="B127" s="383" t="str">
        <f>'01-Mapa de riesgo-UO'!D128</f>
        <v>ADMINISTRACIÓN_INSTITUCIONAL</v>
      </c>
      <c r="C127" s="383" t="str">
        <f>+'01-Mapa de riesgo-UO'!F128</f>
        <v>NO</v>
      </c>
      <c r="D127" s="383" t="str">
        <f>'01-Mapa de riesgo-UO'!J128</f>
        <v>Estratégico</v>
      </c>
      <c r="E127" s="383" t="str">
        <f>'01-Mapa de riesgo-UO'!K128</f>
        <v>Falta de orientación y socialización en los Proceso de Internacionalización</v>
      </c>
      <c r="F127" s="383"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83" t="str">
        <f>'01-Mapa de riesgo-UO'!M128</f>
        <v xml:space="preserve">Pérdida de registro calificado o de Alta calidad de los Programas.
Pérdida de intercambio académico internacional.
</v>
      </c>
      <c r="I127" s="450" t="str">
        <f>'01-Mapa de riesgo-UO'!AT128</f>
        <v>GRAVE</v>
      </c>
      <c r="J127" s="276" t="str">
        <f>'01-Mapa de riesgo-UO'!AW128</f>
        <v>COMPARTIR</v>
      </c>
      <c r="K127" s="383" t="str">
        <f t="shared" si="1"/>
        <v>Debe formularse</v>
      </c>
      <c r="L127" s="364" t="s">
        <v>2800</v>
      </c>
      <c r="M127" s="364"/>
      <c r="N127" s="364"/>
      <c r="O127" s="364" t="s">
        <v>2801</v>
      </c>
      <c r="P127" s="364" t="s">
        <v>2802</v>
      </c>
      <c r="Q127" s="364"/>
      <c r="R127" s="364"/>
      <c r="S127" s="453" t="s">
        <v>2801</v>
      </c>
    </row>
    <row r="128" spans="1:19" ht="24" hidden="1" customHeight="1" x14ac:dyDescent="0.2">
      <c r="A128" s="362"/>
      <c r="B128" s="383"/>
      <c r="C128" s="383"/>
      <c r="D128" s="383"/>
      <c r="E128" s="383"/>
      <c r="F128" s="383"/>
      <c r="G128" s="133">
        <f>'01-Mapa de riesgo-UO'!I129</f>
        <v>0</v>
      </c>
      <c r="H128" s="383"/>
      <c r="I128" s="450"/>
      <c r="J128" s="276">
        <f>'01-Mapa de riesgo-UO'!AW129</f>
        <v>0</v>
      </c>
      <c r="K128" s="383"/>
      <c r="L128" s="364"/>
      <c r="M128" s="364"/>
      <c r="N128" s="364"/>
      <c r="O128" s="364"/>
      <c r="P128" s="364"/>
      <c r="Q128" s="364"/>
      <c r="R128" s="364"/>
      <c r="S128" s="453"/>
    </row>
    <row r="129" spans="1:19" ht="24" hidden="1" customHeight="1" x14ac:dyDescent="0.2">
      <c r="A129" s="362"/>
      <c r="B129" s="383"/>
      <c r="C129" s="383"/>
      <c r="D129" s="383"/>
      <c r="E129" s="383"/>
      <c r="F129" s="383"/>
      <c r="G129" s="133">
        <f>'01-Mapa de riesgo-UO'!I130</f>
        <v>0</v>
      </c>
      <c r="H129" s="383"/>
      <c r="I129" s="450"/>
      <c r="J129" s="276">
        <f>'01-Mapa de riesgo-UO'!AW130</f>
        <v>0</v>
      </c>
      <c r="K129" s="383"/>
      <c r="L129" s="364"/>
      <c r="M129" s="364"/>
      <c r="N129" s="364"/>
      <c r="O129" s="364"/>
      <c r="P129" s="364"/>
      <c r="Q129" s="364"/>
      <c r="R129" s="364"/>
      <c r="S129" s="453"/>
    </row>
    <row r="130" spans="1:19" ht="73.5" customHeight="1" x14ac:dyDescent="0.2">
      <c r="A130" s="362">
        <v>41</v>
      </c>
      <c r="B130" s="383" t="str">
        <f>'01-Mapa de riesgo-UO'!D131</f>
        <v>ADMINISTRACIÓN_INSTITUCIONAL</v>
      </c>
      <c r="C130" s="383" t="str">
        <f>+'01-Mapa de riesgo-UO'!F131</f>
        <v>NO</v>
      </c>
      <c r="D130" s="383" t="str">
        <f>'01-Mapa de riesgo-UO'!J131</f>
        <v>Operacional</v>
      </c>
      <c r="E130" s="383" t="str">
        <f>'01-Mapa de riesgo-UO'!K131</f>
        <v>Falla en el proceso de asesoría jurídica</v>
      </c>
      <c r="F130" s="383"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83" t="str">
        <f>'01-Mapa de riesgo-UO'!M131</f>
        <v>Pérdida de la imagen Institucional.
Pérdida de actividades programadas para los procesos de Alta Calidad, Internacionalización, Acreditación de los programas de la Facultad.</v>
      </c>
      <c r="I130" s="450" t="str">
        <f>'01-Mapa de riesgo-UO'!AT131</f>
        <v>GRAVE</v>
      </c>
      <c r="J130" s="276" t="str">
        <f>'01-Mapa de riesgo-UO'!AW131</f>
        <v>COMPARTIR</v>
      </c>
      <c r="K130" s="383" t="str">
        <f t="shared" si="1"/>
        <v>Debe formularse</v>
      </c>
      <c r="L130" s="364" t="s">
        <v>2800</v>
      </c>
      <c r="M130" s="364"/>
      <c r="N130" s="364"/>
      <c r="O130" s="364" t="s">
        <v>2801</v>
      </c>
      <c r="P130" s="364" t="s">
        <v>2803</v>
      </c>
      <c r="Q130" s="364"/>
      <c r="R130" s="364"/>
      <c r="S130" s="453" t="s">
        <v>2801</v>
      </c>
    </row>
    <row r="131" spans="1:19" ht="22.5" hidden="1" x14ac:dyDescent="0.2">
      <c r="A131" s="362"/>
      <c r="B131" s="383"/>
      <c r="C131" s="383"/>
      <c r="D131" s="383"/>
      <c r="E131" s="383"/>
      <c r="F131" s="383"/>
      <c r="G131" s="133" t="str">
        <f>'01-Mapa de riesgo-UO'!I132</f>
        <v>No hay notificaciones de respuesta de las diferentes solicitudes.</v>
      </c>
      <c r="H131" s="383"/>
      <c r="I131" s="450"/>
      <c r="J131" s="276">
        <f>'01-Mapa de riesgo-UO'!AW132</f>
        <v>0</v>
      </c>
      <c r="K131" s="383"/>
      <c r="L131" s="364"/>
      <c r="M131" s="364"/>
      <c r="N131" s="364"/>
      <c r="O131" s="364"/>
      <c r="P131" s="364"/>
      <c r="Q131" s="364"/>
      <c r="R131" s="364"/>
      <c r="S131" s="453"/>
    </row>
    <row r="132" spans="1:19" ht="24" hidden="1" customHeight="1" x14ac:dyDescent="0.2">
      <c r="A132" s="362"/>
      <c r="B132" s="383"/>
      <c r="C132" s="383"/>
      <c r="D132" s="383"/>
      <c r="E132" s="383"/>
      <c r="F132" s="383"/>
      <c r="G132" s="133" t="str">
        <f>'01-Mapa de riesgo-UO'!I133</f>
        <v>Falta de profesionalismo para la realización de los procesos legales por parte de las personas encargadas</v>
      </c>
      <c r="H132" s="383"/>
      <c r="I132" s="450"/>
      <c r="J132" s="276">
        <f>'01-Mapa de riesgo-UO'!AW133</f>
        <v>0</v>
      </c>
      <c r="K132" s="383"/>
      <c r="L132" s="364"/>
      <c r="M132" s="364"/>
      <c r="N132" s="364"/>
      <c r="O132" s="364"/>
      <c r="P132" s="364"/>
      <c r="Q132" s="364"/>
      <c r="R132" s="364"/>
      <c r="S132" s="453"/>
    </row>
    <row r="133" spans="1:19" ht="24" hidden="1" customHeight="1" x14ac:dyDescent="0.2">
      <c r="A133" s="362">
        <v>42</v>
      </c>
      <c r="B133" s="383" t="str">
        <f>'01-Mapa de riesgo-UO'!D134</f>
        <v>DOCENCIA</v>
      </c>
      <c r="C133" s="383" t="str">
        <f>+'01-Mapa de riesgo-UO'!F134</f>
        <v>NO</v>
      </c>
      <c r="D133" s="383" t="str">
        <f>'01-Mapa de riesgo-UO'!J134</f>
        <v>Estratégico</v>
      </c>
      <c r="E133" s="383" t="str">
        <f>'01-Mapa de riesgo-UO'!K134</f>
        <v>No renovación del registro calificado de un programa académico</v>
      </c>
      <c r="F133" s="383" t="str">
        <f>'01-Mapa de riesgo-UO'!L134</f>
        <v>Pérdida del registro calificado de uno de los programas que hacen parte de la facultad</v>
      </c>
      <c r="G133" s="133" t="str">
        <f>'01-Mapa de riesgo-UO'!I134</f>
        <v>Falta de seguimiento a las fechas de vencimiento a los registros calificados</v>
      </c>
      <c r="H133" s="383" t="str">
        <f>'01-Mapa de riesgo-UO'!M134</f>
        <v>No ofrecimiento del programa académico
Pérdida de imagen de la Institución.   
      La perdida de la continudad de los covenios 
Pérdida de escenarios deportivos y de práctica.</v>
      </c>
      <c r="I133" s="450" t="str">
        <f>'01-Mapa de riesgo-UO'!AT134</f>
        <v>MODERADO</v>
      </c>
      <c r="J133" s="276" t="str">
        <f>'01-Mapa de riesgo-UO'!AW134</f>
        <v>COMPARTIR</v>
      </c>
      <c r="K133" s="383" t="str">
        <f t="shared" si="1"/>
        <v>Si el proceso lo requiere</v>
      </c>
      <c r="L133" s="364"/>
      <c r="M133" s="364"/>
      <c r="N133" s="364"/>
      <c r="O133" s="364"/>
      <c r="P133" s="364"/>
      <c r="Q133" s="364"/>
      <c r="R133" s="364"/>
      <c r="S133" s="453"/>
    </row>
    <row r="134" spans="1:19" ht="24" hidden="1" customHeight="1" x14ac:dyDescent="0.2">
      <c r="A134" s="362"/>
      <c r="B134" s="383"/>
      <c r="C134" s="383"/>
      <c r="D134" s="383"/>
      <c r="E134" s="383"/>
      <c r="F134" s="383"/>
      <c r="G134" s="133" t="str">
        <f>'01-Mapa de riesgo-UO'!I135</f>
        <v xml:space="preserve">Cambios de las normas que rigen los procesos de renovación de registro calificado, la ineficiencia en la comunicación con los ministerios y entes administrativos responsables. </v>
      </c>
      <c r="H134" s="383"/>
      <c r="I134" s="450"/>
      <c r="J134" s="276" t="str">
        <f>'01-Mapa de riesgo-UO'!AW135</f>
        <v>REDUCIR</v>
      </c>
      <c r="K134" s="383"/>
      <c r="L134" s="364"/>
      <c r="M134" s="364"/>
      <c r="N134" s="364"/>
      <c r="O134" s="364"/>
      <c r="P134" s="364"/>
      <c r="Q134" s="364"/>
      <c r="R134" s="364"/>
      <c r="S134" s="453"/>
    </row>
    <row r="135" spans="1:19" ht="24" hidden="1" customHeight="1" x14ac:dyDescent="0.2">
      <c r="A135" s="362"/>
      <c r="B135" s="383"/>
      <c r="C135" s="383"/>
      <c r="D135" s="383"/>
      <c r="E135" s="383"/>
      <c r="F135" s="383"/>
      <c r="G135" s="133" t="str">
        <f>'01-Mapa de riesgo-UO'!I136</f>
        <v>Demora en el trámite y seguimiento del proceso, la planta docente predominante por contratación de prestación en los servicios de posgrado.</v>
      </c>
      <c r="H135" s="383"/>
      <c r="I135" s="450"/>
      <c r="J135" s="276">
        <f>'01-Mapa de riesgo-UO'!AW136</f>
        <v>0</v>
      </c>
      <c r="K135" s="383"/>
      <c r="L135" s="364"/>
      <c r="M135" s="364"/>
      <c r="N135" s="364"/>
      <c r="O135" s="364"/>
      <c r="P135" s="364"/>
      <c r="Q135" s="364"/>
      <c r="R135" s="364"/>
      <c r="S135" s="453"/>
    </row>
    <row r="136" spans="1:19" ht="24" hidden="1" customHeight="1" x14ac:dyDescent="0.2">
      <c r="A136" s="362">
        <v>43</v>
      </c>
      <c r="B136" s="383" t="str">
        <f>'01-Mapa de riesgo-UO'!D137</f>
        <v>DOCENCIA</v>
      </c>
      <c r="C136" s="383" t="str">
        <f>+'01-Mapa de riesgo-UO'!F137</f>
        <v>NO</v>
      </c>
      <c r="D136" s="383" t="str">
        <f>'01-Mapa de riesgo-UO'!J137</f>
        <v>Estratégico</v>
      </c>
      <c r="E136" s="383" t="str">
        <f>'01-Mapa de riesgo-UO'!K137</f>
        <v>Incremento de la deserción estudiantil</v>
      </c>
      <c r="F136" s="383"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83" t="str">
        <f>'01-Mapa de riesgo-UO'!M137</f>
        <v xml:space="preserve">Indicadores de la Universidad afectados
Disminución de los recursos de la Universidad    </v>
      </c>
      <c r="I136" s="450" t="str">
        <f>'01-Mapa de riesgo-UO'!AT137</f>
        <v>MODERADO</v>
      </c>
      <c r="J136" s="276" t="str">
        <f>'01-Mapa de riesgo-UO'!AW137</f>
        <v>REDUCIR</v>
      </c>
      <c r="K136" s="383" t="str">
        <f t="shared" si="1"/>
        <v>Si el proceso lo requiere</v>
      </c>
      <c r="L136" s="364"/>
      <c r="M136" s="364"/>
      <c r="N136" s="364"/>
      <c r="O136" s="364"/>
      <c r="P136" s="364"/>
      <c r="Q136" s="364"/>
      <c r="R136" s="364"/>
      <c r="S136" s="453"/>
    </row>
    <row r="137" spans="1:19" ht="22.5" hidden="1" x14ac:dyDescent="0.2">
      <c r="A137" s="362"/>
      <c r="B137" s="383"/>
      <c r="C137" s="383"/>
      <c r="D137" s="383"/>
      <c r="E137" s="383"/>
      <c r="F137" s="383"/>
      <c r="G137" s="133" t="str">
        <f>'01-Mapa de riesgo-UO'!I138</f>
        <v>Falta de calidad de los programas academicos</v>
      </c>
      <c r="H137" s="383"/>
      <c r="I137" s="450"/>
      <c r="J137" s="276" t="str">
        <f>'01-Mapa de riesgo-UO'!AW138</f>
        <v>REDUCIR</v>
      </c>
      <c r="K137" s="383"/>
      <c r="L137" s="364"/>
      <c r="M137" s="364"/>
      <c r="N137" s="364"/>
      <c r="O137" s="364"/>
      <c r="P137" s="364"/>
      <c r="Q137" s="364"/>
      <c r="R137" s="364"/>
      <c r="S137" s="453"/>
    </row>
    <row r="138" spans="1:19" ht="22.5" hidden="1" x14ac:dyDescent="0.2">
      <c r="A138" s="362"/>
      <c r="B138" s="383"/>
      <c r="C138" s="383"/>
      <c r="D138" s="383"/>
      <c r="E138" s="383"/>
      <c r="F138" s="383"/>
      <c r="G138" s="133" t="str">
        <f>'01-Mapa de riesgo-UO'!I139</f>
        <v>Largos periodos de cese de actividades por los paros que se realizan.</v>
      </c>
      <c r="H138" s="383"/>
      <c r="I138" s="450"/>
      <c r="J138" s="276">
        <f>'01-Mapa de riesgo-UO'!AW139</f>
        <v>0</v>
      </c>
      <c r="K138" s="383"/>
      <c r="L138" s="364"/>
      <c r="M138" s="364"/>
      <c r="N138" s="364"/>
      <c r="O138" s="364"/>
      <c r="P138" s="364"/>
      <c r="Q138" s="364"/>
      <c r="R138" s="364"/>
      <c r="S138" s="453"/>
    </row>
    <row r="139" spans="1:19" ht="12" hidden="1" customHeight="1" x14ac:dyDescent="0.2">
      <c r="A139" s="362">
        <v>44</v>
      </c>
      <c r="B139" s="383" t="str">
        <f>'01-Mapa de riesgo-UO'!D140</f>
        <v>DOCENCIA</v>
      </c>
      <c r="C139" s="383" t="str">
        <f>+'01-Mapa de riesgo-UO'!F140</f>
        <v>NO</v>
      </c>
      <c r="D139" s="383" t="str">
        <f>'01-Mapa de riesgo-UO'!J140</f>
        <v>Imagen</v>
      </c>
      <c r="E139" s="383" t="str">
        <f>'01-Mapa de riesgo-UO'!K140</f>
        <v>Bajo desempeño de los estudiantes en las pruebas Saber PRO y Saber TYT</v>
      </c>
      <c r="F139" s="383" t="str">
        <f>'01-Mapa de riesgo-UO'!L140</f>
        <v>Los estudiantes que presentan las pruebas saber PRO y TYT, estan por debajo de la media nacional</v>
      </c>
      <c r="G139" s="133" t="str">
        <f>'01-Mapa de riesgo-UO'!I140</f>
        <v>Planes curriculares desactualizados</v>
      </c>
      <c r="H139" s="383" t="str">
        <f>'01-Mapa de riesgo-UO'!M140</f>
        <v>Indicadores de la Universidad afectados
Pérdida de imagen institucional</v>
      </c>
      <c r="I139" s="450" t="str">
        <f>'01-Mapa de riesgo-UO'!AT140</f>
        <v>LEVE</v>
      </c>
      <c r="J139" s="276" t="str">
        <f>'01-Mapa de riesgo-UO'!AW140</f>
        <v>ASUMIR</v>
      </c>
      <c r="K139" s="383" t="str">
        <f t="shared" si="1"/>
        <v>NO</v>
      </c>
      <c r="L139" s="364"/>
      <c r="M139" s="364"/>
      <c r="N139" s="364"/>
      <c r="O139" s="364"/>
      <c r="P139" s="364"/>
      <c r="Q139" s="364"/>
      <c r="R139" s="364"/>
      <c r="S139" s="453"/>
    </row>
    <row r="140" spans="1:19" ht="24" hidden="1" customHeight="1" x14ac:dyDescent="0.2">
      <c r="A140" s="362"/>
      <c r="B140" s="383"/>
      <c r="C140" s="383"/>
      <c r="D140" s="383"/>
      <c r="E140" s="383"/>
      <c r="F140" s="383"/>
      <c r="G140" s="133" t="str">
        <f>'01-Mapa de riesgo-UO'!I141</f>
        <v>Falta de motivación por parte de los estudiantes que presentan las pruebas</v>
      </c>
      <c r="H140" s="383"/>
      <c r="I140" s="450"/>
      <c r="J140" s="276" t="str">
        <f>'01-Mapa de riesgo-UO'!AW141</f>
        <v>ASUMIR</v>
      </c>
      <c r="K140" s="383"/>
      <c r="L140" s="364"/>
      <c r="M140" s="364"/>
      <c r="N140" s="364"/>
      <c r="O140" s="364"/>
      <c r="P140" s="364"/>
      <c r="Q140" s="364"/>
      <c r="R140" s="364"/>
      <c r="S140" s="453"/>
    </row>
    <row r="141" spans="1:19" ht="24" hidden="1" customHeight="1" x14ac:dyDescent="0.2">
      <c r="A141" s="362"/>
      <c r="B141" s="383"/>
      <c r="C141" s="383"/>
      <c r="D141" s="383"/>
      <c r="E141" s="383"/>
      <c r="F141" s="383"/>
      <c r="G141" s="133">
        <f>'01-Mapa de riesgo-UO'!I142</f>
        <v>0</v>
      </c>
      <c r="H141" s="383"/>
      <c r="I141" s="450"/>
      <c r="J141" s="276" t="str">
        <f>'01-Mapa de riesgo-UO'!AW142</f>
        <v>ASUMIR</v>
      </c>
      <c r="K141" s="383"/>
      <c r="L141" s="364"/>
      <c r="M141" s="364"/>
      <c r="N141" s="364"/>
      <c r="O141" s="364"/>
      <c r="P141" s="364"/>
      <c r="Q141" s="364"/>
      <c r="R141" s="364"/>
      <c r="S141" s="453"/>
    </row>
    <row r="142" spans="1:19" ht="24" hidden="1" customHeight="1" x14ac:dyDescent="0.2">
      <c r="A142" s="362">
        <v>45</v>
      </c>
      <c r="B142" s="383" t="str">
        <f>'01-Mapa de riesgo-UO'!D143</f>
        <v>DOCENCIA</v>
      </c>
      <c r="C142" s="383" t="str">
        <f>+'01-Mapa de riesgo-UO'!F143</f>
        <v>NO</v>
      </c>
      <c r="D142" s="383" t="str">
        <f>'01-Mapa de riesgo-UO'!J143</f>
        <v>Estratégico</v>
      </c>
      <c r="E142" s="383" t="str">
        <f>'01-Mapa de riesgo-UO'!K143</f>
        <v>Desactualización de los curriculos de los programas académicos</v>
      </c>
      <c r="F142" s="383"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83" t="str">
        <f>'01-Mapa de riesgo-UO'!M143</f>
        <v>Egresados de los programas sin las competencias requeridas por el medio
Pérdida de la competitividad del programa frente a otros que ofrecen otras Universidades</v>
      </c>
      <c r="I142" s="450" t="str">
        <f>'01-Mapa de riesgo-UO'!AT143</f>
        <v>MODERADO</v>
      </c>
      <c r="J142" s="276" t="str">
        <f>'01-Mapa de riesgo-UO'!AW143</f>
        <v>REDUCIR</v>
      </c>
      <c r="K142" s="383" t="str">
        <f t="shared" ref="K142:K205" si="2">IF(I142="GRAVE","Debe formularse",IF(I142="MODERADO", "Si el proceso lo requiere","NO"))</f>
        <v>Si el proceso lo requiere</v>
      </c>
      <c r="L142" s="364"/>
      <c r="M142" s="364"/>
      <c r="N142" s="364"/>
      <c r="O142" s="364"/>
      <c r="P142" s="364"/>
      <c r="Q142" s="364"/>
      <c r="R142" s="364"/>
      <c r="S142" s="453"/>
    </row>
    <row r="143" spans="1:19" ht="24" hidden="1" customHeight="1" x14ac:dyDescent="0.2">
      <c r="A143" s="362"/>
      <c r="B143" s="383"/>
      <c r="C143" s="383"/>
      <c r="D143" s="383"/>
      <c r="E143" s="383"/>
      <c r="F143" s="383"/>
      <c r="G143" s="133" t="str">
        <f>'01-Mapa de riesgo-UO'!I144</f>
        <v>Modelo de contratación docente no permite continuidad de los procesos y asignación de funciones</v>
      </c>
      <c r="H143" s="383"/>
      <c r="I143" s="450"/>
      <c r="J143" s="276" t="str">
        <f>'01-Mapa de riesgo-UO'!AW144</f>
        <v>COMPARTIR</v>
      </c>
      <c r="K143" s="383"/>
      <c r="L143" s="364"/>
      <c r="M143" s="364"/>
      <c r="N143" s="364"/>
      <c r="O143" s="364"/>
      <c r="P143" s="364"/>
      <c r="Q143" s="364"/>
      <c r="R143" s="364"/>
      <c r="S143" s="453"/>
    </row>
    <row r="144" spans="1:19" ht="24" hidden="1" customHeight="1" x14ac:dyDescent="0.2">
      <c r="A144" s="362"/>
      <c r="B144" s="383"/>
      <c r="C144" s="383"/>
      <c r="D144" s="383"/>
      <c r="E144" s="383"/>
      <c r="F144" s="383"/>
      <c r="G144" s="133" t="str">
        <f>'01-Mapa de riesgo-UO'!I145</f>
        <v>Debilidad en los procesos de apropiación de los  lineamientos institucionales para la renovación curricular</v>
      </c>
      <c r="H144" s="383"/>
      <c r="I144" s="450"/>
      <c r="J144" s="276" t="str">
        <f>'01-Mapa de riesgo-UO'!AW145</f>
        <v>REDUCIR</v>
      </c>
      <c r="K144" s="383"/>
      <c r="L144" s="364"/>
      <c r="M144" s="364"/>
      <c r="N144" s="364"/>
      <c r="O144" s="364"/>
      <c r="P144" s="364"/>
      <c r="Q144" s="364"/>
      <c r="R144" s="364"/>
      <c r="S144" s="453"/>
    </row>
    <row r="145" spans="1:19" ht="24" hidden="1" customHeight="1" x14ac:dyDescent="0.2">
      <c r="A145" s="362">
        <v>46</v>
      </c>
      <c r="B145" s="383" t="str">
        <f>'01-Mapa de riesgo-UO'!D146</f>
        <v>INVESTIGACIÓN_E_INNOVACIÓN</v>
      </c>
      <c r="C145" s="383" t="str">
        <f>+'01-Mapa de riesgo-UO'!F146</f>
        <v>NO</v>
      </c>
      <c r="D145" s="383" t="str">
        <f>'01-Mapa de riesgo-UO'!J146</f>
        <v>Estratégico</v>
      </c>
      <c r="E145" s="383" t="str">
        <f>'01-Mapa de riesgo-UO'!K146</f>
        <v>Descenso de los Grupos por baja producción cientifica  de la Facultad en la medición y clasificación  de Minciencias</v>
      </c>
      <c r="F145" s="383"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83" t="str">
        <f>'01-Mapa de riesgo-UO'!M146</f>
        <v>Incumplimiento con las metas trazadas en el PDI
Pérdida de imagen institucional
Disminución de productos derivados de la Investigación
Disminución de la transferencia del conocimiento</v>
      </c>
      <c r="I145" s="450" t="str">
        <f>'01-Mapa de riesgo-UO'!AT146</f>
        <v>MODERADO</v>
      </c>
      <c r="J145" s="276" t="str">
        <f>'01-Mapa de riesgo-UO'!AW146</f>
        <v>COMPARTIR</v>
      </c>
      <c r="K145" s="383" t="str">
        <f t="shared" si="2"/>
        <v>Si el proceso lo requiere</v>
      </c>
      <c r="L145" s="364"/>
      <c r="M145" s="364"/>
      <c r="N145" s="364"/>
      <c r="O145" s="364"/>
      <c r="P145" s="364"/>
      <c r="Q145" s="364"/>
      <c r="R145" s="364"/>
      <c r="S145" s="453"/>
    </row>
    <row r="146" spans="1:19" ht="24" hidden="1" customHeight="1" x14ac:dyDescent="0.2">
      <c r="A146" s="362"/>
      <c r="B146" s="383"/>
      <c r="C146" s="383"/>
      <c r="D146" s="383"/>
      <c r="E146" s="383"/>
      <c r="F146" s="383"/>
      <c r="G146" s="133" t="str">
        <f>'01-Mapa de riesgo-UO'!I147</f>
        <v>Desactualización de la información del Grupo de Investigación en la plataforma de Minciencias</v>
      </c>
      <c r="H146" s="383"/>
      <c r="I146" s="450"/>
      <c r="J146" s="276" t="str">
        <f>'01-Mapa de riesgo-UO'!AW147</f>
        <v>COMPARTIR</v>
      </c>
      <c r="K146" s="383"/>
      <c r="L146" s="364"/>
      <c r="M146" s="364"/>
      <c r="N146" s="364"/>
      <c r="O146" s="364"/>
      <c r="P146" s="364"/>
      <c r="Q146" s="364"/>
      <c r="R146" s="364"/>
      <c r="S146" s="453"/>
    </row>
    <row r="147" spans="1:19" ht="24" hidden="1" customHeight="1" x14ac:dyDescent="0.2">
      <c r="A147" s="362"/>
      <c r="B147" s="383"/>
      <c r="C147" s="383"/>
      <c r="D147" s="383"/>
      <c r="E147" s="383"/>
      <c r="F147" s="383"/>
      <c r="G147" s="133" t="str">
        <f>'01-Mapa de riesgo-UO'!I148</f>
        <v xml:space="preserve">Pocas convocatorias para grupos y semilleros con poca trayectoria investigativa para el otorgamiento de recursos que soporte el proceso de los grupos.                          </v>
      </c>
      <c r="H147" s="383"/>
      <c r="I147" s="450"/>
      <c r="J147" s="276" t="str">
        <f>'01-Mapa de riesgo-UO'!AW148</f>
        <v>REDUCIR</v>
      </c>
      <c r="K147" s="383"/>
      <c r="L147" s="364"/>
      <c r="M147" s="364"/>
      <c r="N147" s="364"/>
      <c r="O147" s="364"/>
      <c r="P147" s="364"/>
      <c r="Q147" s="364"/>
      <c r="R147" s="364"/>
      <c r="S147" s="453"/>
    </row>
    <row r="148" spans="1:19" ht="114" customHeight="1" x14ac:dyDescent="0.2">
      <c r="A148" s="362">
        <v>47</v>
      </c>
      <c r="B148" s="383" t="str">
        <f>'01-Mapa de riesgo-UO'!D149</f>
        <v>ADMINISTRACIÓN_INSTITUCIONAL</v>
      </c>
      <c r="C148" s="383" t="str">
        <f>+'01-Mapa de riesgo-UO'!F149</f>
        <v>NO</v>
      </c>
      <c r="D148" s="383" t="str">
        <f>'01-Mapa de riesgo-UO'!J149</f>
        <v>Estratégico</v>
      </c>
      <c r="E148" s="383" t="str">
        <f>'01-Mapa de riesgo-UO'!K149</f>
        <v>Perder información esencial para la administración de la facultad.</v>
      </c>
      <c r="F148" s="383"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83" t="str">
        <f>'01-Mapa de riesgo-UO'!M149</f>
        <v>Se retardan procesos vitales para el funcionamiento de la facultad y se duplican procesos de manera ineficiente.</v>
      </c>
      <c r="I148" s="450" t="str">
        <f>'01-Mapa de riesgo-UO'!AT149</f>
        <v>MODERADO</v>
      </c>
      <c r="J148" s="276" t="str">
        <f>'01-Mapa de riesgo-UO'!AW149</f>
        <v>REDUCIR</v>
      </c>
      <c r="K148" s="383" t="str">
        <f t="shared" si="2"/>
        <v>Si el proceso lo requiere</v>
      </c>
      <c r="L148" s="364"/>
      <c r="M148" s="364"/>
      <c r="N148" s="364"/>
      <c r="O148" s="364"/>
      <c r="P148" s="364"/>
      <c r="Q148" s="364"/>
      <c r="R148" s="364"/>
      <c r="S148" s="453"/>
    </row>
    <row r="149" spans="1:19" ht="24" hidden="1" customHeight="1" x14ac:dyDescent="0.2">
      <c r="A149" s="362"/>
      <c r="B149" s="383"/>
      <c r="C149" s="383"/>
      <c r="D149" s="383"/>
      <c r="E149" s="383"/>
      <c r="F149" s="383"/>
      <c r="G149" s="133" t="str">
        <f>'01-Mapa de riesgo-UO'!I150</f>
        <v>No obtener información a tiempo de otras areas para responder a las solicitudes</v>
      </c>
      <c r="H149" s="383"/>
      <c r="I149" s="450"/>
      <c r="J149" s="276" t="str">
        <f>'01-Mapa de riesgo-UO'!AW150</f>
        <v>REDUCIR</v>
      </c>
      <c r="K149" s="383"/>
      <c r="L149" s="364"/>
      <c r="M149" s="364"/>
      <c r="N149" s="364"/>
      <c r="O149" s="364"/>
      <c r="P149" s="364"/>
      <c r="Q149" s="364"/>
      <c r="R149" s="364"/>
      <c r="S149" s="453"/>
    </row>
    <row r="150" spans="1:19" ht="24" hidden="1" customHeight="1" x14ac:dyDescent="0.2">
      <c r="A150" s="362"/>
      <c r="B150" s="383"/>
      <c r="C150" s="383"/>
      <c r="D150" s="383"/>
      <c r="E150" s="383"/>
      <c r="F150" s="383"/>
      <c r="G150" s="133">
        <f>'01-Mapa de riesgo-UO'!I151</f>
        <v>0</v>
      </c>
      <c r="H150" s="383"/>
      <c r="I150" s="450"/>
      <c r="J150" s="276">
        <f>'01-Mapa de riesgo-UO'!AW151</f>
        <v>0</v>
      </c>
      <c r="K150" s="383"/>
      <c r="L150" s="364"/>
      <c r="M150" s="364"/>
      <c r="N150" s="364"/>
      <c r="O150" s="364"/>
      <c r="P150" s="364"/>
      <c r="Q150" s="364"/>
      <c r="R150" s="364"/>
      <c r="S150" s="453"/>
    </row>
    <row r="151" spans="1:19" ht="48" hidden="1" customHeight="1" x14ac:dyDescent="0.2">
      <c r="A151" s="362">
        <v>48</v>
      </c>
      <c r="B151" s="383" t="str">
        <f>'01-Mapa de riesgo-UO'!D152</f>
        <v>DOCENCIA</v>
      </c>
      <c r="C151" s="383" t="str">
        <f>+'01-Mapa de riesgo-UO'!F152</f>
        <v>NO</v>
      </c>
      <c r="D151" s="383" t="str">
        <f>'01-Mapa de riesgo-UO'!J152</f>
        <v>Estratégico</v>
      </c>
      <c r="E151" s="383" t="str">
        <f>'01-Mapa de riesgo-UO'!K152</f>
        <v>Disminución en los índices de movilidad entrante y saliente en los programas de la Facultad.</v>
      </c>
      <c r="F151" s="383"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83" t="str">
        <f>'01-Mapa de riesgo-UO'!M152</f>
        <v>Disminución de la movilidad académica que afecta los indicadores de la universidad.
Disminución que afectan los indicadores para registro calificado y/o acreditación</v>
      </c>
      <c r="I151" s="450" t="str">
        <f>'01-Mapa de riesgo-UO'!AT152</f>
        <v>MODERADO</v>
      </c>
      <c r="J151" s="276" t="str">
        <f>'01-Mapa de riesgo-UO'!AW152</f>
        <v>COMPARTIR</v>
      </c>
      <c r="K151" s="383" t="str">
        <f t="shared" si="2"/>
        <v>Si el proceso lo requiere</v>
      </c>
      <c r="L151" s="364"/>
      <c r="M151" s="364"/>
      <c r="N151" s="364"/>
      <c r="O151" s="364"/>
      <c r="P151" s="364"/>
      <c r="Q151" s="364"/>
      <c r="R151" s="364"/>
      <c r="S151" s="453"/>
    </row>
    <row r="152" spans="1:19" ht="22.5" hidden="1" x14ac:dyDescent="0.2">
      <c r="A152" s="362"/>
      <c r="B152" s="383"/>
      <c r="C152" s="383"/>
      <c r="D152" s="383"/>
      <c r="E152" s="383"/>
      <c r="F152" s="383"/>
      <c r="G152" s="133" t="str">
        <f>'01-Mapa de riesgo-UO'!I153</f>
        <v>No se informa a la comunidad los convenios vigentes para movilidad</v>
      </c>
      <c r="H152" s="383"/>
      <c r="I152" s="450"/>
      <c r="J152" s="276" t="str">
        <f>'01-Mapa de riesgo-UO'!AW153</f>
        <v>COMPARTIR</v>
      </c>
      <c r="K152" s="383"/>
      <c r="L152" s="364"/>
      <c r="M152" s="364"/>
      <c r="N152" s="364"/>
      <c r="O152" s="364"/>
      <c r="P152" s="364"/>
      <c r="Q152" s="364"/>
      <c r="R152" s="364"/>
      <c r="S152" s="453"/>
    </row>
    <row r="153" spans="1:19" hidden="1" x14ac:dyDescent="0.2">
      <c r="A153" s="362"/>
      <c r="B153" s="383"/>
      <c r="C153" s="383"/>
      <c r="D153" s="383"/>
      <c r="E153" s="383"/>
      <c r="F153" s="383"/>
      <c r="G153" s="133" t="str">
        <f>'01-Mapa de riesgo-UO'!I154</f>
        <v>Falta de recursos para realizar la movilidad.</v>
      </c>
      <c r="H153" s="383"/>
      <c r="I153" s="450"/>
      <c r="J153" s="276">
        <f>'01-Mapa de riesgo-UO'!AW154</f>
        <v>0</v>
      </c>
      <c r="K153" s="383"/>
      <c r="L153" s="364"/>
      <c r="M153" s="364"/>
      <c r="N153" s="364"/>
      <c r="O153" s="364"/>
      <c r="P153" s="364"/>
      <c r="Q153" s="364"/>
      <c r="R153" s="364"/>
      <c r="S153" s="453"/>
    </row>
    <row r="154" spans="1:19" ht="24" hidden="1" customHeight="1" x14ac:dyDescent="0.2">
      <c r="A154" s="362">
        <v>49</v>
      </c>
      <c r="B154" s="383" t="str">
        <f>'01-Mapa de riesgo-UO'!D155</f>
        <v>DOCENCIA</v>
      </c>
      <c r="C154" s="383" t="str">
        <f>+'01-Mapa de riesgo-UO'!F155</f>
        <v>NO</v>
      </c>
      <c r="D154" s="383" t="str">
        <f>'01-Mapa de riesgo-UO'!J155</f>
        <v>Estratégico</v>
      </c>
      <c r="E154" s="383" t="str">
        <f>'01-Mapa de riesgo-UO'!K155</f>
        <v>Estratégico</v>
      </c>
      <c r="F154" s="383"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83" t="str">
        <f>'01-Mapa de riesgo-UO'!M155</f>
        <v xml:space="preserve">Perdida de la Acreditación de Alta Calidad por parte de los programas académicos de la Facultad. </v>
      </c>
      <c r="I154" s="450" t="str">
        <f>'01-Mapa de riesgo-UO'!AT155</f>
        <v>LEVE</v>
      </c>
      <c r="J154" s="276" t="str">
        <f>'01-Mapa de riesgo-UO'!AW155</f>
        <v>ASUMIR</v>
      </c>
      <c r="K154" s="383" t="str">
        <f t="shared" si="2"/>
        <v>NO</v>
      </c>
      <c r="L154" s="364"/>
      <c r="M154" s="364"/>
      <c r="N154" s="364"/>
      <c r="O154" s="364"/>
      <c r="P154" s="364"/>
      <c r="Q154" s="364"/>
      <c r="R154" s="364"/>
      <c r="S154" s="453"/>
    </row>
    <row r="155" spans="1:19" ht="24" hidden="1" customHeight="1" x14ac:dyDescent="0.2">
      <c r="A155" s="362"/>
      <c r="B155" s="383"/>
      <c r="C155" s="383"/>
      <c r="D155" s="383"/>
      <c r="E155" s="383"/>
      <c r="F155" s="383"/>
      <c r="G155" s="133" t="str">
        <f>'01-Mapa de riesgo-UO'!I156</f>
        <v>No responder a los requerimientos y condiciones de calidad estipulados por la norma</v>
      </c>
      <c r="H155" s="383"/>
      <c r="I155" s="450"/>
      <c r="J155" s="276" t="str">
        <f>'01-Mapa de riesgo-UO'!AW156</f>
        <v>ASUMIR</v>
      </c>
      <c r="K155" s="383"/>
      <c r="L155" s="364"/>
      <c r="M155" s="364"/>
      <c r="N155" s="364"/>
      <c r="O155" s="364"/>
      <c r="P155" s="364"/>
      <c r="Q155" s="364"/>
      <c r="R155" s="364"/>
      <c r="S155" s="453"/>
    </row>
    <row r="156" spans="1:19" ht="24" hidden="1" customHeight="1" x14ac:dyDescent="0.2">
      <c r="A156" s="362"/>
      <c r="B156" s="383"/>
      <c r="C156" s="383"/>
      <c r="D156" s="383"/>
      <c r="E156" s="383"/>
      <c r="F156" s="383"/>
      <c r="G156" s="133" t="str">
        <f>'01-Mapa de riesgo-UO'!I157</f>
        <v>Por falta de recursos no hay suficiente cumplimiento de las condiciones requeridas para acreditar programas (infraestructura - docentes - investigación )</v>
      </c>
      <c r="H156" s="383"/>
      <c r="I156" s="450"/>
      <c r="J156" s="276" t="str">
        <f>'01-Mapa de riesgo-UO'!AW157</f>
        <v>ASUMIR</v>
      </c>
      <c r="K156" s="383"/>
      <c r="L156" s="364"/>
      <c r="M156" s="364"/>
      <c r="N156" s="364"/>
      <c r="O156" s="364"/>
      <c r="P156" s="364"/>
      <c r="Q156" s="364"/>
      <c r="R156" s="364"/>
      <c r="S156" s="453"/>
    </row>
    <row r="157" spans="1:19" ht="36" hidden="1" customHeight="1" x14ac:dyDescent="0.2">
      <c r="A157" s="362">
        <v>50</v>
      </c>
      <c r="B157" s="383" t="str">
        <f>'01-Mapa de riesgo-UO'!D158</f>
        <v>DOCENCIA</v>
      </c>
      <c r="C157" s="383" t="str">
        <f>+'01-Mapa de riesgo-UO'!F158</f>
        <v>NO</v>
      </c>
      <c r="D157" s="383" t="str">
        <f>'01-Mapa de riesgo-UO'!J158</f>
        <v>Estratégico</v>
      </c>
      <c r="E157" s="383" t="str">
        <f>'01-Mapa de riesgo-UO'!K158</f>
        <v>Egresados con perfil desactualizado frente a las necesidades del medio al momento de graduarse.</v>
      </c>
      <c r="F157" s="383"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83" t="str">
        <f>'01-Mapa de riesgo-UO'!M158</f>
        <v>1- Egresados de los programas sin las competencias requeridas por el medio
2- Perdida de la competitividad del programa frente a otros que ofrecen otras Universidades</v>
      </c>
      <c r="I157" s="450" t="str">
        <f>'01-Mapa de riesgo-UO'!AT158</f>
        <v>LEVE</v>
      </c>
      <c r="J157" s="276" t="str">
        <f>'01-Mapa de riesgo-UO'!AW158</f>
        <v>ASUMIR</v>
      </c>
      <c r="K157" s="383" t="str">
        <f t="shared" si="2"/>
        <v>NO</v>
      </c>
      <c r="L157" s="364"/>
      <c r="M157" s="364"/>
      <c r="N157" s="364"/>
      <c r="O157" s="364"/>
      <c r="P157" s="364"/>
      <c r="Q157" s="364"/>
      <c r="R157" s="364"/>
      <c r="S157" s="453"/>
    </row>
    <row r="158" spans="1:19" ht="22.5" hidden="1" x14ac:dyDescent="0.2">
      <c r="A158" s="362"/>
      <c r="B158" s="383"/>
      <c r="C158" s="383"/>
      <c r="D158" s="383"/>
      <c r="E158" s="383"/>
      <c r="F158" s="383"/>
      <c r="G158" s="133" t="str">
        <f>'01-Mapa de riesgo-UO'!I159</f>
        <v>Desactualización curricular de los programas de la Facultad</v>
      </c>
      <c r="H158" s="383"/>
      <c r="I158" s="450"/>
      <c r="J158" s="276" t="str">
        <f>'01-Mapa de riesgo-UO'!AW159</f>
        <v>ASUMIR</v>
      </c>
      <c r="K158" s="383"/>
      <c r="L158" s="364"/>
      <c r="M158" s="364"/>
      <c r="N158" s="364"/>
      <c r="O158" s="364"/>
      <c r="P158" s="364"/>
      <c r="Q158" s="364"/>
      <c r="R158" s="364"/>
      <c r="S158" s="453"/>
    </row>
    <row r="159" spans="1:19" ht="24" hidden="1" customHeight="1" x14ac:dyDescent="0.2">
      <c r="A159" s="362"/>
      <c r="B159" s="383"/>
      <c r="C159" s="383"/>
      <c r="D159" s="383"/>
      <c r="E159" s="383"/>
      <c r="F159" s="383"/>
      <c r="G159" s="133">
        <f>'01-Mapa de riesgo-UO'!I160</f>
        <v>0</v>
      </c>
      <c r="H159" s="383"/>
      <c r="I159" s="450"/>
      <c r="J159" s="276" t="str">
        <f>'01-Mapa de riesgo-UO'!AW160</f>
        <v>ASUMIR</v>
      </c>
      <c r="K159" s="383"/>
      <c r="L159" s="364"/>
      <c r="M159" s="364"/>
      <c r="N159" s="364"/>
      <c r="O159" s="364"/>
      <c r="P159" s="364"/>
      <c r="Q159" s="364"/>
      <c r="R159" s="364"/>
      <c r="S159" s="453"/>
    </row>
    <row r="160" spans="1:19" ht="24" hidden="1" customHeight="1" x14ac:dyDescent="0.2">
      <c r="A160" s="362">
        <v>51</v>
      </c>
      <c r="B160" s="383" t="str">
        <f>'01-Mapa de riesgo-UO'!D161</f>
        <v>INVESTIGACIÓN_E_INNOVACIÓN</v>
      </c>
      <c r="C160" s="383" t="str">
        <f>+'01-Mapa de riesgo-UO'!F161</f>
        <v>NO</v>
      </c>
      <c r="D160" s="383" t="str">
        <f>'01-Mapa de riesgo-UO'!J161</f>
        <v>Estratégico</v>
      </c>
      <c r="E160" s="383" t="str">
        <f>'01-Mapa de riesgo-UO'!K161</f>
        <v>Disminución del número de grupos de investigación vinculados a la Facultad, clasificados por MINCIENCIAS</v>
      </c>
      <c r="F160" s="383"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83" t="str">
        <f>'01-Mapa de riesgo-UO'!M161</f>
        <v>1- Incumplimiento con las metas trazadas en el PDI
2- Perdida de imagen institucional
3- Disminución en lo indicadores de investigación</v>
      </c>
      <c r="I160" s="450" t="str">
        <f>'01-Mapa de riesgo-UO'!AT161</f>
        <v>LEVE</v>
      </c>
      <c r="J160" s="276" t="str">
        <f>'01-Mapa de riesgo-UO'!AW161</f>
        <v>ASUMIR</v>
      </c>
      <c r="K160" s="383" t="str">
        <f t="shared" si="2"/>
        <v>NO</v>
      </c>
      <c r="L160" s="364"/>
      <c r="M160" s="364"/>
      <c r="N160" s="364"/>
      <c r="O160" s="364"/>
      <c r="P160" s="364"/>
      <c r="Q160" s="364"/>
      <c r="R160" s="364"/>
      <c r="S160" s="453"/>
    </row>
    <row r="161" spans="1:19" ht="24" hidden="1" customHeight="1" x14ac:dyDescent="0.2">
      <c r="A161" s="362"/>
      <c r="B161" s="383"/>
      <c r="C161" s="383"/>
      <c r="D161" s="383"/>
      <c r="E161" s="383"/>
      <c r="F161" s="383"/>
      <c r="G161" s="133" t="str">
        <f>'01-Mapa de riesgo-UO'!I162</f>
        <v>Desactualización de la información del Grupo de Investigación en la plataforma de MINCIENCIA</v>
      </c>
      <c r="H161" s="383"/>
      <c r="I161" s="450"/>
      <c r="J161" s="276" t="str">
        <f>'01-Mapa de riesgo-UO'!AW162</f>
        <v>ASUMIR</v>
      </c>
      <c r="K161" s="383"/>
      <c r="L161" s="364"/>
      <c r="M161" s="364"/>
      <c r="N161" s="364"/>
      <c r="O161" s="364"/>
      <c r="P161" s="364"/>
      <c r="Q161" s="364"/>
      <c r="R161" s="364"/>
      <c r="S161" s="453"/>
    </row>
    <row r="162" spans="1:19" ht="24" hidden="1" customHeight="1" x14ac:dyDescent="0.2">
      <c r="A162" s="362"/>
      <c r="B162" s="383"/>
      <c r="C162" s="383"/>
      <c r="D162" s="383"/>
      <c r="E162" s="383"/>
      <c r="F162" s="383"/>
      <c r="G162" s="133" t="str">
        <f>'01-Mapa de riesgo-UO'!I163</f>
        <v>Desatención a los cronogramas establecidos, desconocimento de lo procesos y las plataformas para actualizar las solicitudes y la información respectiva.</v>
      </c>
      <c r="H162" s="383"/>
      <c r="I162" s="450"/>
      <c r="J162" s="276" t="str">
        <f>'01-Mapa de riesgo-UO'!AW163</f>
        <v>ASUMIR</v>
      </c>
      <c r="K162" s="383"/>
      <c r="L162" s="364"/>
      <c r="M162" s="364"/>
      <c r="N162" s="364"/>
      <c r="O162" s="364"/>
      <c r="P162" s="364"/>
      <c r="Q162" s="364"/>
      <c r="R162" s="364"/>
      <c r="S162" s="453"/>
    </row>
    <row r="163" spans="1:19" ht="24" hidden="1" customHeight="1" x14ac:dyDescent="0.2">
      <c r="A163" s="362">
        <v>52</v>
      </c>
      <c r="B163" s="383" t="str">
        <f>'01-Mapa de riesgo-UO'!D164</f>
        <v>INVESTIGACIÓN_E_INNOVACIÓN</v>
      </c>
      <c r="C163" s="383" t="str">
        <f>+'01-Mapa de riesgo-UO'!F164</f>
        <v>NO</v>
      </c>
      <c r="D163" s="383" t="str">
        <f>'01-Mapa de riesgo-UO'!J164</f>
        <v>Estratégico</v>
      </c>
      <c r="E163" s="383" t="str">
        <f>'01-Mapa de riesgo-UO'!K164</f>
        <v>Disminución de los semilleros de investigación y grupos de investigación vinculados a la Facultad</v>
      </c>
      <c r="F163" s="383" t="str">
        <f>'01-Mapa de riesgo-UO'!L164</f>
        <v>Cancelación o inactividad de semilleros de investigación y grupos de investigación vinculados a la Facultad.</v>
      </c>
      <c r="G163" s="133" t="str">
        <f>'01-Mapa de riesgo-UO'!I164</f>
        <v>Falta de estimulos o incentivos a la participación en investigación</v>
      </c>
      <c r="H163" s="383" t="str">
        <f>'01-Mapa de riesgo-UO'!M164</f>
        <v>1 - Bajo cumplimiento de indicadores institucionales.
2 - Disminución en la investigación.
3 - Baja producción cientifica CTI, claves para la acreditación y la alta calidad.</v>
      </c>
      <c r="I163" s="450" t="str">
        <f>'01-Mapa de riesgo-UO'!AT164</f>
        <v>LEVE</v>
      </c>
      <c r="J163" s="276" t="str">
        <f>'01-Mapa de riesgo-UO'!AW164</f>
        <v>ASUMIR</v>
      </c>
      <c r="K163" s="383" t="str">
        <f t="shared" si="2"/>
        <v>NO</v>
      </c>
      <c r="L163" s="364"/>
      <c r="M163" s="364"/>
      <c r="N163" s="364"/>
      <c r="O163" s="364"/>
      <c r="P163" s="364"/>
      <c r="Q163" s="364"/>
      <c r="R163" s="364"/>
      <c r="S163" s="453"/>
    </row>
    <row r="164" spans="1:19" ht="24" hidden="1" customHeight="1" x14ac:dyDescent="0.2">
      <c r="A164" s="362"/>
      <c r="B164" s="383"/>
      <c r="C164" s="383"/>
      <c r="D164" s="383"/>
      <c r="E164" s="383"/>
      <c r="F164" s="383"/>
      <c r="G164" s="133" t="str">
        <f>'01-Mapa de riesgo-UO'!I165</f>
        <v>Desinterés o poca participación de los estudiantes en los procesos de investigación</v>
      </c>
      <c r="H164" s="383"/>
      <c r="I164" s="450"/>
      <c r="J164" s="276" t="str">
        <f>'01-Mapa de riesgo-UO'!AW165</f>
        <v>ASUMIR</v>
      </c>
      <c r="K164" s="383"/>
      <c r="L164" s="364"/>
      <c r="M164" s="364"/>
      <c r="N164" s="364"/>
      <c r="O164" s="364"/>
      <c r="P164" s="364"/>
      <c r="Q164" s="364"/>
      <c r="R164" s="364"/>
      <c r="S164" s="453"/>
    </row>
    <row r="165" spans="1:19" ht="22.5" hidden="1" x14ac:dyDescent="0.2">
      <c r="A165" s="362"/>
      <c r="B165" s="383"/>
      <c r="C165" s="383"/>
      <c r="D165" s="383"/>
      <c r="E165" s="383"/>
      <c r="F165" s="383"/>
      <c r="G165" s="133" t="str">
        <f>'01-Mapa de riesgo-UO'!I166</f>
        <v>Poca valoración de la producción CTI y apropiación social del conocimiento</v>
      </c>
      <c r="H165" s="383"/>
      <c r="I165" s="450"/>
      <c r="J165" s="276" t="str">
        <f>'01-Mapa de riesgo-UO'!AW166</f>
        <v>ASUMIR</v>
      </c>
      <c r="K165" s="383"/>
      <c r="L165" s="364"/>
      <c r="M165" s="364"/>
      <c r="N165" s="364"/>
      <c r="O165" s="364"/>
      <c r="P165" s="364"/>
      <c r="Q165" s="364"/>
      <c r="R165" s="364"/>
      <c r="S165" s="453"/>
    </row>
    <row r="166" spans="1:19" ht="24" hidden="1" customHeight="1" x14ac:dyDescent="0.2">
      <c r="A166" s="362">
        <v>53</v>
      </c>
      <c r="B166" s="383" t="str">
        <f>'01-Mapa de riesgo-UO'!D167</f>
        <v>EXTENSIÓN_PROYECCIÓN_SOCIAL</v>
      </c>
      <c r="C166" s="383" t="str">
        <f>+'01-Mapa de riesgo-UO'!F167</f>
        <v>NO</v>
      </c>
      <c r="D166" s="383" t="str">
        <f>'01-Mapa de riesgo-UO'!J167</f>
        <v>Estratégico</v>
      </c>
      <c r="E166" s="383" t="str">
        <f>'01-Mapa de riesgo-UO'!K167</f>
        <v xml:space="preserve">
Desarticulación con el medio externo</v>
      </c>
      <c r="F166" s="383"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83"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50" t="str">
        <f>'01-Mapa de riesgo-UO'!AT167</f>
        <v>LEVE</v>
      </c>
      <c r="J166" s="276" t="str">
        <f>'01-Mapa de riesgo-UO'!AW167</f>
        <v>ASUMIR</v>
      </c>
      <c r="K166" s="383" t="str">
        <f t="shared" si="2"/>
        <v>NO</v>
      </c>
      <c r="L166" s="364"/>
      <c r="M166" s="364"/>
      <c r="N166" s="364"/>
      <c r="O166" s="364"/>
      <c r="P166" s="364"/>
      <c r="Q166" s="364"/>
      <c r="R166" s="364"/>
      <c r="S166" s="453"/>
    </row>
    <row r="167" spans="1:19" ht="24" hidden="1" customHeight="1" x14ac:dyDescent="0.2">
      <c r="A167" s="362"/>
      <c r="B167" s="383"/>
      <c r="C167" s="383"/>
      <c r="D167" s="383"/>
      <c r="E167" s="383"/>
      <c r="F167" s="383"/>
      <c r="G167" s="133" t="str">
        <f>'01-Mapa de riesgo-UO'!I168</f>
        <v>Desinterés por formular o participar en las actividades de extensión de la Facultad</v>
      </c>
      <c r="H167" s="383"/>
      <c r="I167" s="450"/>
      <c r="J167" s="276" t="str">
        <f>'01-Mapa de riesgo-UO'!AW168</f>
        <v>ASUMIR</v>
      </c>
      <c r="K167" s="383"/>
      <c r="L167" s="364"/>
      <c r="M167" s="364"/>
      <c r="N167" s="364"/>
      <c r="O167" s="364"/>
      <c r="P167" s="364"/>
      <c r="Q167" s="364"/>
      <c r="R167" s="364"/>
      <c r="S167" s="453"/>
    </row>
    <row r="168" spans="1:19" ht="24" hidden="1" customHeight="1" x14ac:dyDescent="0.2">
      <c r="A168" s="362"/>
      <c r="B168" s="383"/>
      <c r="C168" s="383"/>
      <c r="D168" s="383"/>
      <c r="E168" s="383"/>
      <c r="F168" s="383"/>
      <c r="G168" s="133" t="str">
        <f>'01-Mapa de riesgo-UO'!I169</f>
        <v xml:space="preserve"> Poca difusión interna y externa de las actividades de extensión propias de la Facultad. </v>
      </c>
      <c r="H168" s="383"/>
      <c r="I168" s="450"/>
      <c r="J168" s="276" t="str">
        <f>'01-Mapa de riesgo-UO'!AW169</f>
        <v>ASUMIR</v>
      </c>
      <c r="K168" s="383"/>
      <c r="L168" s="364"/>
      <c r="M168" s="364"/>
      <c r="N168" s="364"/>
      <c r="O168" s="364"/>
      <c r="P168" s="364"/>
      <c r="Q168" s="364"/>
      <c r="R168" s="364"/>
      <c r="S168" s="453"/>
    </row>
    <row r="169" spans="1:19" ht="48" hidden="1" customHeight="1" x14ac:dyDescent="0.2">
      <c r="A169" s="362">
        <v>54</v>
      </c>
      <c r="B169" s="383" t="str">
        <f>'01-Mapa de riesgo-UO'!D170</f>
        <v>DOCENCIA</v>
      </c>
      <c r="C169" s="383" t="str">
        <f>+'01-Mapa de riesgo-UO'!F170</f>
        <v>NO</v>
      </c>
      <c r="D169" s="383" t="str">
        <f>'01-Mapa de riesgo-UO'!J170</f>
        <v>Estratégico</v>
      </c>
      <c r="E169" s="383" t="str">
        <f>'01-Mapa de riesgo-UO'!K170</f>
        <v>No renovación de Registro Calificado de los programas académicos</v>
      </c>
      <c r="F169" s="383"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83" t="str">
        <f>'01-Mapa de riesgo-UO'!M170</f>
        <v>1- Cierre de los programas académicos
2- Perdida de imagen de la Institución.</v>
      </c>
      <c r="I169" s="450" t="str">
        <f>'01-Mapa de riesgo-UO'!AT170</f>
        <v>MODERADO</v>
      </c>
      <c r="J169" s="276" t="str">
        <f>'01-Mapa de riesgo-UO'!AW170</f>
        <v>REDUCIR</v>
      </c>
      <c r="K169" s="383" t="str">
        <f t="shared" si="2"/>
        <v>Si el proceso lo requiere</v>
      </c>
      <c r="L169" s="364" t="s">
        <v>2817</v>
      </c>
      <c r="M169" s="364"/>
      <c r="N169" s="364"/>
      <c r="O169" s="364" t="s">
        <v>2818</v>
      </c>
      <c r="P169" s="364" t="s">
        <v>2819</v>
      </c>
      <c r="Q169" s="364"/>
      <c r="R169" s="364"/>
      <c r="S169" s="453" t="s">
        <v>2820</v>
      </c>
    </row>
    <row r="170" spans="1:19" ht="24" hidden="1" customHeight="1" x14ac:dyDescent="0.2">
      <c r="A170" s="362"/>
      <c r="B170" s="383"/>
      <c r="C170" s="383"/>
      <c r="D170" s="383"/>
      <c r="E170" s="383"/>
      <c r="F170" s="383"/>
      <c r="G170" s="133" t="str">
        <f>'01-Mapa de riesgo-UO'!I171</f>
        <v>No responder a los requerimientos y condiciones de renovación curricular estipulados por la norma</v>
      </c>
      <c r="H170" s="383"/>
      <c r="I170" s="450"/>
      <c r="J170" s="276" t="str">
        <f>'01-Mapa de riesgo-UO'!AW171</f>
        <v>REDUCIR</v>
      </c>
      <c r="K170" s="383"/>
      <c r="L170" s="364"/>
      <c r="M170" s="364"/>
      <c r="N170" s="364"/>
      <c r="O170" s="364"/>
      <c r="P170" s="364"/>
      <c r="Q170" s="364"/>
      <c r="R170" s="364"/>
      <c r="S170" s="453"/>
    </row>
    <row r="171" spans="1:19" ht="24" hidden="1" customHeight="1" x14ac:dyDescent="0.2">
      <c r="A171" s="362"/>
      <c r="B171" s="383"/>
      <c r="C171" s="383"/>
      <c r="D171" s="383"/>
      <c r="E171" s="383"/>
      <c r="F171" s="383"/>
      <c r="G171" s="133">
        <f>'01-Mapa de riesgo-UO'!I172</f>
        <v>0</v>
      </c>
      <c r="H171" s="383"/>
      <c r="I171" s="450"/>
      <c r="J171" s="276">
        <f>'01-Mapa de riesgo-UO'!AW172</f>
        <v>0</v>
      </c>
      <c r="K171" s="383"/>
      <c r="L171" s="364"/>
      <c r="M171" s="364"/>
      <c r="N171" s="364"/>
      <c r="O171" s="364"/>
      <c r="P171" s="364"/>
      <c r="Q171" s="364"/>
      <c r="R171" s="364"/>
      <c r="S171" s="453"/>
    </row>
    <row r="172" spans="1:19" ht="114" customHeight="1" x14ac:dyDescent="0.2">
      <c r="A172" s="362">
        <v>55</v>
      </c>
      <c r="B172" s="383" t="str">
        <f>'01-Mapa de riesgo-UO'!D173</f>
        <v>ADMINISTRACIÓN_INSTITUCIONAL</v>
      </c>
      <c r="C172" s="383" t="str">
        <f>+'01-Mapa de riesgo-UO'!F173</f>
        <v>NO</v>
      </c>
      <c r="D172" s="383" t="str">
        <f>'01-Mapa de riesgo-UO'!J173</f>
        <v>Estratégico</v>
      </c>
      <c r="E172" s="383" t="str">
        <f>'01-Mapa de riesgo-UO'!K173</f>
        <v>Desatención de algunos procesos misionales de la Facultad de Ingenierías y ejecución lenta de los procesos académicos y administrativos</v>
      </c>
      <c r="F172" s="383"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83"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50" t="str">
        <f>'01-Mapa de riesgo-UO'!AT173</f>
        <v>MODERADO</v>
      </c>
      <c r="J172" s="276" t="str">
        <f>'01-Mapa de riesgo-UO'!AW173</f>
        <v>REDUCIR</v>
      </c>
      <c r="K172" s="383" t="str">
        <f t="shared" si="2"/>
        <v>Si el proceso lo requiere</v>
      </c>
      <c r="L172" s="364"/>
      <c r="M172" s="364"/>
      <c r="N172" s="364"/>
      <c r="O172" s="364"/>
      <c r="P172" s="364"/>
      <c r="Q172" s="364"/>
      <c r="R172" s="364"/>
      <c r="S172" s="453"/>
    </row>
    <row r="173" spans="1:19" ht="24" hidden="1" customHeight="1" x14ac:dyDescent="0.2">
      <c r="A173" s="362"/>
      <c r="B173" s="383"/>
      <c r="C173" s="383"/>
      <c r="D173" s="383"/>
      <c r="E173" s="383"/>
      <c r="F173" s="383"/>
      <c r="G173" s="133" t="str">
        <f>'01-Mapa de riesgo-UO'!I174</f>
        <v>No cuenta con aplicativos ni los suficientes mecanismos para el seguimiento de la totalidad de los procesos académicos/administrativos de la facultad.</v>
      </c>
      <c r="H173" s="383"/>
      <c r="I173" s="450"/>
      <c r="J173" s="276" t="str">
        <f>'01-Mapa de riesgo-UO'!AW174</f>
        <v>TRANSFERIR</v>
      </c>
      <c r="K173" s="383"/>
      <c r="L173" s="364"/>
      <c r="M173" s="364"/>
      <c r="N173" s="364"/>
      <c r="O173" s="364"/>
      <c r="P173" s="364"/>
      <c r="Q173" s="364"/>
      <c r="R173" s="364"/>
      <c r="S173" s="453"/>
    </row>
    <row r="174" spans="1:19" ht="24" hidden="1" customHeight="1" x14ac:dyDescent="0.2">
      <c r="A174" s="362"/>
      <c r="B174" s="383"/>
      <c r="C174" s="383"/>
      <c r="D174" s="383"/>
      <c r="E174" s="383"/>
      <c r="F174" s="383"/>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83"/>
      <c r="I174" s="450"/>
      <c r="J174" s="276" t="str">
        <f>'01-Mapa de riesgo-UO'!AW175</f>
        <v>TRANSFERIR</v>
      </c>
      <c r="K174" s="383"/>
      <c r="L174" s="364"/>
      <c r="M174" s="364"/>
      <c r="N174" s="364"/>
      <c r="O174" s="364"/>
      <c r="P174" s="364"/>
      <c r="Q174" s="364"/>
      <c r="R174" s="364"/>
      <c r="S174" s="453"/>
    </row>
    <row r="175" spans="1:19" ht="24" hidden="1" customHeight="1" x14ac:dyDescent="0.2">
      <c r="A175" s="362">
        <v>56</v>
      </c>
      <c r="B175" s="383" t="str">
        <f>'01-Mapa de riesgo-UO'!D176</f>
        <v>DOCENCIA</v>
      </c>
      <c r="C175" s="383" t="str">
        <f>+'01-Mapa de riesgo-UO'!F176</f>
        <v>NO</v>
      </c>
      <c r="D175" s="383" t="str">
        <f>'01-Mapa de riesgo-UO'!J176</f>
        <v>Estratégico</v>
      </c>
      <c r="E175" s="383" t="str">
        <f>'01-Mapa de riesgo-UO'!K176</f>
        <v>Pérdida del registro calificado y de la acreditación de algún programa de pregrado o posgrado</v>
      </c>
      <c r="F175" s="383"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83" t="str">
        <f>'01-Mapa de riesgo-UO'!M176</f>
        <v>Pérdida de posibilidad de apertura y matrícula en los programas académicos.
Imagen desfavorable regional y en la comunidad académica</v>
      </c>
      <c r="I175" s="450" t="str">
        <f>'01-Mapa de riesgo-UO'!AT176</f>
        <v>LEVE</v>
      </c>
      <c r="J175" s="276" t="str">
        <f>'01-Mapa de riesgo-UO'!AW176</f>
        <v>ASUMIR</v>
      </c>
      <c r="K175" s="383" t="str">
        <f t="shared" si="2"/>
        <v>NO</v>
      </c>
      <c r="L175" s="364"/>
      <c r="M175" s="364"/>
      <c r="N175" s="364"/>
      <c r="O175" s="364"/>
      <c r="P175" s="364"/>
      <c r="Q175" s="364"/>
      <c r="R175" s="364"/>
      <c r="S175" s="453"/>
    </row>
    <row r="176" spans="1:19" ht="24" hidden="1" customHeight="1" x14ac:dyDescent="0.2">
      <c r="A176" s="362"/>
      <c r="B176" s="383"/>
      <c r="C176" s="383"/>
      <c r="D176" s="383"/>
      <c r="E176" s="383"/>
      <c r="F176" s="383"/>
      <c r="G176" s="133" t="str">
        <f>'01-Mapa de riesgo-UO'!I177</f>
        <v>Ausencia de procesos de sistematización de las experiencias desde decanatura apoyado en direcciones</v>
      </c>
      <c r="H176" s="383"/>
      <c r="I176" s="450"/>
      <c r="J176" s="276" t="str">
        <f>'01-Mapa de riesgo-UO'!AW177</f>
        <v>ASUMIR</v>
      </c>
      <c r="K176" s="383"/>
      <c r="L176" s="364"/>
      <c r="M176" s="364"/>
      <c r="N176" s="364"/>
      <c r="O176" s="364"/>
      <c r="P176" s="364"/>
      <c r="Q176" s="364"/>
      <c r="R176" s="364"/>
      <c r="S176" s="453"/>
    </row>
    <row r="177" spans="1:19" ht="24" hidden="1" customHeight="1" x14ac:dyDescent="0.2">
      <c r="A177" s="362"/>
      <c r="B177" s="383"/>
      <c r="C177" s="383"/>
      <c r="D177" s="383"/>
      <c r="E177" s="383"/>
      <c r="F177" s="383"/>
      <c r="G177" s="133">
        <f>'01-Mapa de riesgo-UO'!I178</f>
        <v>0</v>
      </c>
      <c r="H177" s="383"/>
      <c r="I177" s="450"/>
      <c r="J177" s="276" t="str">
        <f>'01-Mapa de riesgo-UO'!AW178</f>
        <v>ASUMIR</v>
      </c>
      <c r="K177" s="383"/>
      <c r="L177" s="364"/>
      <c r="M177" s="364"/>
      <c r="N177" s="364"/>
      <c r="O177" s="364"/>
      <c r="P177" s="364"/>
      <c r="Q177" s="364"/>
      <c r="R177" s="364"/>
      <c r="S177" s="453"/>
    </row>
    <row r="178" spans="1:19" ht="48" hidden="1" customHeight="1" x14ac:dyDescent="0.2">
      <c r="A178" s="362">
        <v>57</v>
      </c>
      <c r="B178" s="383" t="str">
        <f>'01-Mapa de riesgo-UO'!D179</f>
        <v>DOCENCIA</v>
      </c>
      <c r="C178" s="383" t="str">
        <f>+'01-Mapa de riesgo-UO'!F179</f>
        <v>NO</v>
      </c>
      <c r="D178" s="383" t="str">
        <f>'01-Mapa de riesgo-UO'!J179</f>
        <v>Estratégico</v>
      </c>
      <c r="E178" s="383" t="str">
        <f>'01-Mapa de riesgo-UO'!K179</f>
        <v>Disminución de profesores para soportar el desarrollo de la docencia, investigación, extensión así como los PEP, el PEI y el PDI</v>
      </c>
      <c r="F178" s="383"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83" t="str">
        <f>'01-Mapa de riesgo-UO'!M179</f>
        <v>Reducción del impacto en el ejercicio pedagógico
Disminución de la eficacia en el logro de los resultados de aprendizaje y por consiguiente riesgo de pérdida de sellos de calidad</v>
      </c>
      <c r="I178" s="450" t="str">
        <f>'01-Mapa de riesgo-UO'!AT179</f>
        <v>MODERADO</v>
      </c>
      <c r="J178" s="276" t="str">
        <f>'01-Mapa de riesgo-UO'!AW179</f>
        <v>COMPARTIR</v>
      </c>
      <c r="K178" s="383" t="str">
        <f t="shared" si="2"/>
        <v>Si el proceso lo requiere</v>
      </c>
      <c r="L178" s="364"/>
      <c r="M178" s="364"/>
      <c r="N178" s="364"/>
      <c r="O178" s="364"/>
      <c r="P178" s="364"/>
      <c r="Q178" s="364"/>
      <c r="R178" s="364"/>
      <c r="S178" s="453"/>
    </row>
    <row r="179" spans="1:19" ht="24" hidden="1" customHeight="1" x14ac:dyDescent="0.2">
      <c r="A179" s="362"/>
      <c r="B179" s="383"/>
      <c r="C179" s="383"/>
      <c r="D179" s="383"/>
      <c r="E179" s="383"/>
      <c r="F179" s="383"/>
      <c r="G179" s="133" t="str">
        <f>'01-Mapa de riesgo-UO'!I180</f>
        <v>Ausencia de procesos de sistematización de las experiencias desde decanatura apoyado en direcciones</v>
      </c>
      <c r="H179" s="383"/>
      <c r="I179" s="450"/>
      <c r="J179" s="276" t="str">
        <f>'01-Mapa de riesgo-UO'!AW180</f>
        <v>COMPARTIR</v>
      </c>
      <c r="K179" s="383"/>
      <c r="L179" s="364"/>
      <c r="M179" s="364"/>
      <c r="N179" s="364"/>
      <c r="O179" s="364"/>
      <c r="P179" s="364"/>
      <c r="Q179" s="364"/>
      <c r="R179" s="364"/>
      <c r="S179" s="453"/>
    </row>
    <row r="180" spans="1:19" ht="24" hidden="1" customHeight="1" x14ac:dyDescent="0.2">
      <c r="A180" s="362"/>
      <c r="B180" s="383"/>
      <c r="C180" s="383"/>
      <c r="D180" s="383"/>
      <c r="E180" s="383"/>
      <c r="F180" s="383"/>
      <c r="G180" s="133">
        <f>'01-Mapa de riesgo-UO'!I181</f>
        <v>0</v>
      </c>
      <c r="H180" s="383"/>
      <c r="I180" s="450"/>
      <c r="J180" s="276">
        <f>'01-Mapa de riesgo-UO'!AW181</f>
        <v>0</v>
      </c>
      <c r="K180" s="383"/>
      <c r="L180" s="364"/>
      <c r="M180" s="364"/>
      <c r="N180" s="364"/>
      <c r="O180" s="364"/>
      <c r="P180" s="364"/>
      <c r="Q180" s="364"/>
      <c r="R180" s="364"/>
      <c r="S180" s="453"/>
    </row>
    <row r="181" spans="1:19" ht="36" hidden="1" customHeight="1" x14ac:dyDescent="0.2">
      <c r="A181" s="362">
        <v>58</v>
      </c>
      <c r="B181" s="383" t="str">
        <f>'01-Mapa de riesgo-UO'!D182</f>
        <v>DOCENCIA</v>
      </c>
      <c r="C181" s="383" t="str">
        <f>+'01-Mapa de riesgo-UO'!F182</f>
        <v>NO</v>
      </c>
      <c r="D181" s="383" t="str">
        <f>'01-Mapa de riesgo-UO'!J182</f>
        <v>Estratégico</v>
      </c>
      <c r="E181" s="383" t="str">
        <f>'01-Mapa de riesgo-UO'!K182</f>
        <v>Deserción estudiantil incremental</v>
      </c>
      <c r="F181" s="383"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83" t="str">
        <f>'01-Mapa de riesgo-UO'!M182</f>
        <v>Frustración al estudiante vinculado
Ineficiencia económica de la institución y el sistema universitario</v>
      </c>
      <c r="I181" s="450" t="str">
        <f>'01-Mapa de riesgo-UO'!AT182</f>
        <v>LEVE</v>
      </c>
      <c r="J181" s="276" t="str">
        <f>'01-Mapa de riesgo-UO'!AW182</f>
        <v>ASUMIR</v>
      </c>
      <c r="K181" s="383" t="str">
        <f t="shared" si="2"/>
        <v>NO</v>
      </c>
      <c r="L181" s="364"/>
      <c r="M181" s="364"/>
      <c r="N181" s="364"/>
      <c r="O181" s="364"/>
      <c r="P181" s="364"/>
      <c r="Q181" s="364"/>
      <c r="R181" s="364"/>
      <c r="S181" s="453"/>
    </row>
    <row r="182" spans="1:19" ht="24" hidden="1" customHeight="1" x14ac:dyDescent="0.2">
      <c r="A182" s="362"/>
      <c r="B182" s="383"/>
      <c r="C182" s="383"/>
      <c r="D182" s="383"/>
      <c r="E182" s="383"/>
      <c r="F182" s="383"/>
      <c r="G182" s="133" t="str">
        <f>'01-Mapa de riesgo-UO'!I183</f>
        <v>La falta de acompañamiento hacia los estudiantes facilita la deserción por fallas académicas, desconocimiento de procesos</v>
      </c>
      <c r="H182" s="383"/>
      <c r="I182" s="450"/>
      <c r="J182" s="276" t="str">
        <f>'01-Mapa de riesgo-UO'!AW183</f>
        <v>ASUMIR</v>
      </c>
      <c r="K182" s="383"/>
      <c r="L182" s="364"/>
      <c r="M182" s="364"/>
      <c r="N182" s="364"/>
      <c r="O182" s="364"/>
      <c r="P182" s="364"/>
      <c r="Q182" s="364"/>
      <c r="R182" s="364"/>
      <c r="S182" s="453"/>
    </row>
    <row r="183" spans="1:19" ht="24" hidden="1" customHeight="1" x14ac:dyDescent="0.2">
      <c r="A183" s="362"/>
      <c r="B183" s="383"/>
      <c r="C183" s="383"/>
      <c r="D183" s="383"/>
      <c r="E183" s="383"/>
      <c r="F183" s="383"/>
      <c r="G183" s="133" t="str">
        <f>'01-Mapa de riesgo-UO'!I184</f>
        <v>No existe un plan de acción institucional articulado para le medición sistemática de variables que influyen en la deserción estudiantil.</v>
      </c>
      <c r="H183" s="383"/>
      <c r="I183" s="450"/>
      <c r="J183" s="276" t="str">
        <f>'01-Mapa de riesgo-UO'!AW184</f>
        <v>ASUMIR</v>
      </c>
      <c r="K183" s="383"/>
      <c r="L183" s="364"/>
      <c r="M183" s="364"/>
      <c r="N183" s="364"/>
      <c r="O183" s="364"/>
      <c r="P183" s="364"/>
      <c r="Q183" s="364"/>
      <c r="R183" s="364"/>
      <c r="S183" s="453"/>
    </row>
    <row r="184" spans="1:19" ht="36" hidden="1" customHeight="1" x14ac:dyDescent="0.2">
      <c r="A184" s="362">
        <v>59</v>
      </c>
      <c r="B184" s="383" t="str">
        <f>'01-Mapa de riesgo-UO'!D185</f>
        <v>EXTENSIÓN_PROYECCIÓN_SOCIAL</v>
      </c>
      <c r="C184" s="383" t="str">
        <f>+'01-Mapa de riesgo-UO'!F185</f>
        <v>NO</v>
      </c>
      <c r="D184" s="383" t="str">
        <f>'01-Mapa de riesgo-UO'!J185</f>
        <v>Estratégico</v>
      </c>
      <c r="E184" s="383" t="str">
        <f>'01-Mapa de riesgo-UO'!K185</f>
        <v>Bajo relacionamiento de la facultad y los programas en el medio externo</v>
      </c>
      <c r="F184" s="383"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83"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50" t="str">
        <f>'01-Mapa de riesgo-UO'!AT185</f>
        <v>MODERADO</v>
      </c>
      <c r="J184" s="276" t="str">
        <f>'01-Mapa de riesgo-UO'!AW185</f>
        <v>REDUCIR</v>
      </c>
      <c r="K184" s="383" t="str">
        <f t="shared" si="2"/>
        <v>Si el proceso lo requiere</v>
      </c>
      <c r="L184" s="364"/>
      <c r="M184" s="364"/>
      <c r="N184" s="364"/>
      <c r="O184" s="364"/>
      <c r="P184" s="364"/>
      <c r="Q184" s="364"/>
      <c r="R184" s="364"/>
      <c r="S184" s="453"/>
    </row>
    <row r="185" spans="1:19" ht="24" hidden="1" customHeight="1" x14ac:dyDescent="0.2">
      <c r="A185" s="362"/>
      <c r="B185" s="383"/>
      <c r="C185" s="383"/>
      <c r="D185" s="383"/>
      <c r="E185" s="383"/>
      <c r="F185" s="383"/>
      <c r="G185" s="133" t="str">
        <f>'01-Mapa de riesgo-UO'!I186</f>
        <v>No se cuenta con un mecaniso o proceso institucional en la facultad de acercamiento a los gremios.</v>
      </c>
      <c r="H185" s="383"/>
      <c r="I185" s="450"/>
      <c r="J185" s="276" t="str">
        <f>'01-Mapa de riesgo-UO'!AW186</f>
        <v>REDUCIR</v>
      </c>
      <c r="K185" s="383"/>
      <c r="L185" s="364"/>
      <c r="M185" s="364"/>
      <c r="N185" s="364"/>
      <c r="O185" s="364"/>
      <c r="P185" s="364"/>
      <c r="Q185" s="364"/>
      <c r="R185" s="364"/>
      <c r="S185" s="453"/>
    </row>
    <row r="186" spans="1:19" ht="24" hidden="1" customHeight="1" x14ac:dyDescent="0.2">
      <c r="A186" s="362"/>
      <c r="B186" s="383"/>
      <c r="C186" s="383"/>
      <c r="D186" s="383"/>
      <c r="E186" s="383"/>
      <c r="F186" s="383"/>
      <c r="G186" s="133">
        <f>'01-Mapa de riesgo-UO'!I187</f>
        <v>0</v>
      </c>
      <c r="H186" s="383"/>
      <c r="I186" s="450"/>
      <c r="J186" s="276">
        <f>'01-Mapa de riesgo-UO'!AW187</f>
        <v>0</v>
      </c>
      <c r="K186" s="383"/>
      <c r="L186" s="364"/>
      <c r="M186" s="364"/>
      <c r="N186" s="364"/>
      <c r="O186" s="364"/>
      <c r="P186" s="364"/>
      <c r="Q186" s="364"/>
      <c r="R186" s="364"/>
      <c r="S186" s="453"/>
    </row>
    <row r="187" spans="1:19" ht="36" hidden="1" customHeight="1" x14ac:dyDescent="0.2">
      <c r="A187" s="362">
        <v>60</v>
      </c>
      <c r="B187" s="383" t="str">
        <f>'01-Mapa de riesgo-UO'!D188</f>
        <v>EXTENSIÓN_PROYECCIÓN_SOCIAL</v>
      </c>
      <c r="C187" s="383" t="str">
        <f>+'01-Mapa de riesgo-UO'!F188</f>
        <v>NO</v>
      </c>
      <c r="D187" s="383" t="str">
        <f>'01-Mapa de riesgo-UO'!J188</f>
        <v>Estratégico</v>
      </c>
      <c r="E187" s="383" t="str">
        <f>'01-Mapa de riesgo-UO'!K188</f>
        <v>Posibilidad que ocurra un error en la aprobación de una compra que supere los montos establecidos por la RR 4298 del 26 de junio de 2019</v>
      </c>
      <c r="F187" s="383"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83"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50" t="str">
        <f>'01-Mapa de riesgo-UO'!AT188</f>
        <v>GRAVE</v>
      </c>
      <c r="J187" s="276" t="str">
        <f>'01-Mapa de riesgo-UO'!AW188</f>
        <v>EVITAR</v>
      </c>
      <c r="K187" s="383" t="str">
        <f t="shared" si="2"/>
        <v>Debe formularse</v>
      </c>
      <c r="L187" s="374" t="s">
        <v>2808</v>
      </c>
      <c r="M187" s="374"/>
      <c r="N187" s="374"/>
      <c r="O187" s="364"/>
      <c r="P187" s="364"/>
      <c r="Q187" s="364"/>
      <c r="R187" s="364"/>
      <c r="S187" s="453"/>
    </row>
    <row r="188" spans="1:19" ht="24" hidden="1" customHeight="1" x14ac:dyDescent="0.2">
      <c r="A188" s="362"/>
      <c r="B188" s="383"/>
      <c r="C188" s="383"/>
      <c r="D188" s="383"/>
      <c r="E188" s="383"/>
      <c r="F188" s="383"/>
      <c r="G188" s="133">
        <f>'01-Mapa de riesgo-UO'!I189</f>
        <v>0</v>
      </c>
      <c r="H188" s="383"/>
      <c r="I188" s="450"/>
      <c r="J188" s="276">
        <f>'01-Mapa de riesgo-UO'!AW189</f>
        <v>0</v>
      </c>
      <c r="K188" s="383"/>
      <c r="L188" s="374"/>
      <c r="M188" s="374"/>
      <c r="N188" s="374"/>
      <c r="O188" s="364"/>
      <c r="P188" s="364"/>
      <c r="Q188" s="364"/>
      <c r="R188" s="364"/>
      <c r="S188" s="453"/>
    </row>
    <row r="189" spans="1:19" ht="24" hidden="1" customHeight="1" x14ac:dyDescent="0.2">
      <c r="A189" s="362"/>
      <c r="B189" s="383"/>
      <c r="C189" s="383"/>
      <c r="D189" s="383"/>
      <c r="E189" s="383"/>
      <c r="F189" s="383"/>
      <c r="G189" s="133">
        <f>'01-Mapa de riesgo-UO'!I190</f>
        <v>0</v>
      </c>
      <c r="H189" s="383"/>
      <c r="I189" s="450"/>
      <c r="J189" s="276">
        <f>'01-Mapa de riesgo-UO'!AW190</f>
        <v>0</v>
      </c>
      <c r="K189" s="383"/>
      <c r="L189" s="374"/>
      <c r="M189" s="374"/>
      <c r="N189" s="374"/>
      <c r="O189" s="364"/>
      <c r="P189" s="364"/>
      <c r="Q189" s="364"/>
      <c r="R189" s="364"/>
      <c r="S189" s="453"/>
    </row>
    <row r="190" spans="1:19" ht="24" hidden="1" customHeight="1" x14ac:dyDescent="0.2">
      <c r="A190" s="362">
        <v>61</v>
      </c>
      <c r="B190" s="383" t="str">
        <f>'01-Mapa de riesgo-UO'!D191</f>
        <v>DOCENCIA</v>
      </c>
      <c r="C190" s="383" t="str">
        <f>+'01-Mapa de riesgo-UO'!F191</f>
        <v>NO</v>
      </c>
      <c r="D190" s="383" t="str">
        <f>'01-Mapa de riesgo-UO'!J191</f>
        <v>Estratégico</v>
      </c>
      <c r="E190" s="383" t="str">
        <f>'01-Mapa de riesgo-UO'!K191</f>
        <v>Desactualización de los currículos de los programas académicos</v>
      </c>
      <c r="F190" s="383" t="str">
        <f>'01-Mapa de riesgo-UO'!L191</f>
        <v>Falta de actualización de los programas académicos de acuerdo a los cambios y exigencias del entorno</v>
      </c>
      <c r="G190" s="133" t="str">
        <f>'01-Mapa de riesgo-UO'!I191</f>
        <v>Demoras en los trámites internos requeridos para la actualización del currículo</v>
      </c>
      <c r="H190" s="383" t="str">
        <f>'01-Mapa de riesgo-UO'!M191</f>
        <v>Egresados de los programas sin las competencias requeridas por el medio
Pérdida de la competitividad del programa frente a otros que ofrecen otras Universidades</v>
      </c>
      <c r="I190" s="450" t="str">
        <f>'01-Mapa de riesgo-UO'!AT191</f>
        <v>LEVE</v>
      </c>
      <c r="J190" s="276" t="str">
        <f>'01-Mapa de riesgo-UO'!AW191</f>
        <v>ASUMIR</v>
      </c>
      <c r="K190" s="383" t="str">
        <f t="shared" si="2"/>
        <v>NO</v>
      </c>
      <c r="L190" s="364"/>
      <c r="M190" s="364"/>
      <c r="N190" s="364"/>
      <c r="O190" s="364"/>
      <c r="P190" s="364"/>
      <c r="Q190" s="364"/>
      <c r="R190" s="364"/>
      <c r="S190" s="453"/>
    </row>
    <row r="191" spans="1:19" ht="24" hidden="1" customHeight="1" x14ac:dyDescent="0.2">
      <c r="A191" s="362"/>
      <c r="B191" s="383"/>
      <c r="C191" s="383"/>
      <c r="D191" s="383"/>
      <c r="E191" s="383"/>
      <c r="F191" s="383"/>
      <c r="G191" s="133">
        <f>'01-Mapa de riesgo-UO'!I192</f>
        <v>0</v>
      </c>
      <c r="H191" s="383"/>
      <c r="I191" s="450"/>
      <c r="J191" s="276" t="str">
        <f>'01-Mapa de riesgo-UO'!AW192</f>
        <v>ASUMIR</v>
      </c>
      <c r="K191" s="383"/>
      <c r="L191" s="364"/>
      <c r="M191" s="364"/>
      <c r="N191" s="364"/>
      <c r="O191" s="364"/>
      <c r="P191" s="364"/>
      <c r="Q191" s="364"/>
      <c r="R191" s="364"/>
      <c r="S191" s="453"/>
    </row>
    <row r="192" spans="1:19" ht="24" hidden="1" customHeight="1" x14ac:dyDescent="0.2">
      <c r="A192" s="362"/>
      <c r="B192" s="383"/>
      <c r="C192" s="383"/>
      <c r="D192" s="383"/>
      <c r="E192" s="383"/>
      <c r="F192" s="383"/>
      <c r="G192" s="133">
        <f>'01-Mapa de riesgo-UO'!I193</f>
        <v>0</v>
      </c>
      <c r="H192" s="383"/>
      <c r="I192" s="450"/>
      <c r="J192" s="276" t="str">
        <f>'01-Mapa de riesgo-UO'!AW193</f>
        <v>ASUMIR</v>
      </c>
      <c r="K192" s="383"/>
      <c r="L192" s="364"/>
      <c r="M192" s="364"/>
      <c r="N192" s="364"/>
      <c r="O192" s="364"/>
      <c r="P192" s="364"/>
      <c r="Q192" s="364"/>
      <c r="R192" s="364"/>
      <c r="S192" s="453"/>
    </row>
    <row r="193" spans="1:19" ht="24" hidden="1" customHeight="1" x14ac:dyDescent="0.2">
      <c r="A193" s="362">
        <v>62</v>
      </c>
      <c r="B193" s="383" t="str">
        <f>'01-Mapa de riesgo-UO'!D194</f>
        <v>DOCENCIA</v>
      </c>
      <c r="C193" s="383" t="str">
        <f>+'01-Mapa de riesgo-UO'!F194</f>
        <v>NO</v>
      </c>
      <c r="D193" s="383" t="str">
        <f>'01-Mapa de riesgo-UO'!J194</f>
        <v>Operacional</v>
      </c>
      <c r="E193" s="383" t="str">
        <f>'01-Mapa de riesgo-UO'!K194</f>
        <v xml:space="preserve">Incumplimiento de los planes de trabajo de los docentes
</v>
      </c>
      <c r="F193" s="383"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83"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50" t="str">
        <f>'01-Mapa de riesgo-UO'!AT194</f>
        <v>LEVE</v>
      </c>
      <c r="J193" s="276" t="str">
        <f>'01-Mapa de riesgo-UO'!AW194</f>
        <v>ASUMIR</v>
      </c>
      <c r="K193" s="383" t="str">
        <f t="shared" si="2"/>
        <v>NO</v>
      </c>
      <c r="L193" s="364"/>
      <c r="M193" s="364"/>
      <c r="N193" s="364"/>
      <c r="O193" s="364"/>
      <c r="P193" s="364"/>
      <c r="Q193" s="364"/>
      <c r="R193" s="364"/>
      <c r="S193" s="453"/>
    </row>
    <row r="194" spans="1:19" ht="24" hidden="1" customHeight="1" x14ac:dyDescent="0.2">
      <c r="A194" s="362"/>
      <c r="B194" s="383"/>
      <c r="C194" s="383"/>
      <c r="D194" s="383"/>
      <c r="E194" s="383"/>
      <c r="F194" s="383"/>
      <c r="G194" s="133">
        <f>'01-Mapa de riesgo-UO'!I195</f>
        <v>0</v>
      </c>
      <c r="H194" s="383"/>
      <c r="I194" s="450"/>
      <c r="J194" s="276" t="str">
        <f>'01-Mapa de riesgo-UO'!AW195</f>
        <v>ASUMIR</v>
      </c>
      <c r="K194" s="383"/>
      <c r="L194" s="364"/>
      <c r="M194" s="364"/>
      <c r="N194" s="364"/>
      <c r="O194" s="364"/>
      <c r="P194" s="364"/>
      <c r="Q194" s="364"/>
      <c r="R194" s="364"/>
      <c r="S194" s="453"/>
    </row>
    <row r="195" spans="1:19" ht="24" hidden="1" customHeight="1" x14ac:dyDescent="0.2">
      <c r="A195" s="362"/>
      <c r="B195" s="383"/>
      <c r="C195" s="383"/>
      <c r="D195" s="383"/>
      <c r="E195" s="383"/>
      <c r="F195" s="383"/>
      <c r="G195" s="133">
        <f>'01-Mapa de riesgo-UO'!I196</f>
        <v>0</v>
      </c>
      <c r="H195" s="383"/>
      <c r="I195" s="450"/>
      <c r="J195" s="276" t="str">
        <f>'01-Mapa de riesgo-UO'!AW196</f>
        <v>ASUMIR</v>
      </c>
      <c r="K195" s="383"/>
      <c r="L195" s="364"/>
      <c r="M195" s="364"/>
      <c r="N195" s="364"/>
      <c r="O195" s="364"/>
      <c r="P195" s="364"/>
      <c r="Q195" s="364"/>
      <c r="R195" s="364"/>
      <c r="S195" s="453"/>
    </row>
    <row r="196" spans="1:19" ht="36" hidden="1" customHeight="1" x14ac:dyDescent="0.2">
      <c r="A196" s="362">
        <v>63</v>
      </c>
      <c r="B196" s="383" t="str">
        <f>'01-Mapa de riesgo-UO'!D197</f>
        <v>DOCENCIA</v>
      </c>
      <c r="C196" s="383" t="str">
        <f>+'01-Mapa de riesgo-UO'!F197</f>
        <v>NO</v>
      </c>
      <c r="D196" s="383" t="str">
        <f>'01-Mapa de riesgo-UO'!J197</f>
        <v>Estratégico</v>
      </c>
      <c r="E196" s="383" t="str">
        <f>'01-Mapa de riesgo-UO'!K197</f>
        <v>Programas académicos de postgrado que no aperturan nuevas cohortes</v>
      </c>
      <c r="F196" s="383"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83" t="str">
        <f>'01-Mapa de riesgo-UO'!M197</f>
        <v xml:space="preserve">Desfinanciación de los recursos financieros de la Facultad                 
Afecta la credibilidad de los programas ofertados por la Facultad     
</v>
      </c>
      <c r="I196" s="450" t="str">
        <f>'01-Mapa de riesgo-UO'!AT197</f>
        <v>MODERADO</v>
      </c>
      <c r="J196" s="276" t="str">
        <f>'01-Mapa de riesgo-UO'!AW197</f>
        <v>REDUCIR</v>
      </c>
      <c r="K196" s="383" t="str">
        <f t="shared" si="2"/>
        <v>Si el proceso lo requiere</v>
      </c>
      <c r="L196" s="364"/>
      <c r="M196" s="364"/>
      <c r="N196" s="364"/>
      <c r="O196" s="364"/>
      <c r="P196" s="364"/>
      <c r="Q196" s="364"/>
      <c r="R196" s="364"/>
      <c r="S196" s="453"/>
    </row>
    <row r="197" spans="1:19" ht="24" hidden="1" customHeight="1" x14ac:dyDescent="0.2">
      <c r="A197" s="362"/>
      <c r="B197" s="383"/>
      <c r="C197" s="383"/>
      <c r="D197" s="383"/>
      <c r="E197" s="383"/>
      <c r="F197" s="383"/>
      <c r="G197" s="133">
        <f>'01-Mapa de riesgo-UO'!I198</f>
        <v>0</v>
      </c>
      <c r="H197" s="383"/>
      <c r="I197" s="450"/>
      <c r="J197" s="276" t="str">
        <f>'01-Mapa de riesgo-UO'!AW198</f>
        <v>REDUCIR</v>
      </c>
      <c r="K197" s="383"/>
      <c r="L197" s="364"/>
      <c r="M197" s="364"/>
      <c r="N197" s="364"/>
      <c r="O197" s="364"/>
      <c r="P197" s="364"/>
      <c r="Q197" s="364"/>
      <c r="R197" s="364"/>
      <c r="S197" s="453"/>
    </row>
    <row r="198" spans="1:19" ht="0.75" customHeight="1" x14ac:dyDescent="0.2">
      <c r="A198" s="362"/>
      <c r="B198" s="383"/>
      <c r="C198" s="383"/>
      <c r="D198" s="383"/>
      <c r="E198" s="383"/>
      <c r="F198" s="383"/>
      <c r="G198" s="133">
        <f>'01-Mapa de riesgo-UO'!I199</f>
        <v>0</v>
      </c>
      <c r="H198" s="383"/>
      <c r="I198" s="450"/>
      <c r="J198" s="276" t="str">
        <f>'01-Mapa de riesgo-UO'!AW199</f>
        <v>REDUCIR</v>
      </c>
      <c r="K198" s="383"/>
      <c r="L198" s="364"/>
      <c r="M198" s="364"/>
      <c r="N198" s="364"/>
      <c r="O198" s="364"/>
      <c r="P198" s="364"/>
      <c r="Q198" s="364"/>
      <c r="R198" s="364"/>
      <c r="S198" s="453"/>
    </row>
    <row r="199" spans="1:19" ht="69" customHeight="1" x14ac:dyDescent="0.2">
      <c r="A199" s="362">
        <v>64</v>
      </c>
      <c r="B199" s="383" t="str">
        <f>'01-Mapa de riesgo-UO'!D200</f>
        <v>ADMINISTRACIÓN_INSTITUCIONAL</v>
      </c>
      <c r="C199" s="383" t="str">
        <f>+'01-Mapa de riesgo-UO'!F200</f>
        <v>NO</v>
      </c>
      <c r="D199" s="383" t="str">
        <f>'01-Mapa de riesgo-UO'!J200</f>
        <v>Tecnológico</v>
      </c>
      <c r="E199" s="383" t="str">
        <f>'01-Mapa de riesgo-UO'!K200</f>
        <v>Retraso en los procesos administrativos y académicos por fallas en los Sistemas de Información</v>
      </c>
      <c r="F199" s="383"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83" t="str">
        <f>'01-Mapa de riesgo-UO'!M200</f>
        <v>Pérdida de información
Reclamos de las partes involucradas
Reprocesos y aumento de carga de trabajo
Incumplimiento de los tiempos de entrega</v>
      </c>
      <c r="I199" s="450" t="str">
        <f>'01-Mapa de riesgo-UO'!AT200</f>
        <v>MODERADO</v>
      </c>
      <c r="J199" s="276" t="str">
        <f>'01-Mapa de riesgo-UO'!AW200</f>
        <v>REDUCIR</v>
      </c>
      <c r="K199" s="383" t="str">
        <f t="shared" si="2"/>
        <v>Si el proceso lo requiere</v>
      </c>
      <c r="L199" s="364"/>
      <c r="M199" s="364"/>
      <c r="N199" s="364"/>
      <c r="O199" s="364"/>
      <c r="P199" s="364"/>
      <c r="Q199" s="364"/>
      <c r="R199" s="364"/>
      <c r="S199" s="453"/>
    </row>
    <row r="200" spans="1:19" ht="24" hidden="1" customHeight="1" x14ac:dyDescent="0.2">
      <c r="A200" s="362"/>
      <c r="B200" s="383"/>
      <c r="C200" s="383"/>
      <c r="D200" s="383"/>
      <c r="E200" s="383"/>
      <c r="F200" s="383"/>
      <c r="G200" s="133">
        <f>'01-Mapa de riesgo-UO'!I201</f>
        <v>0</v>
      </c>
      <c r="H200" s="383"/>
      <c r="I200" s="450"/>
      <c r="J200" s="276" t="str">
        <f>'01-Mapa de riesgo-UO'!AW201</f>
        <v>REDUCIR</v>
      </c>
      <c r="K200" s="383"/>
      <c r="L200" s="364"/>
      <c r="M200" s="364"/>
      <c r="N200" s="364"/>
      <c r="O200" s="364"/>
      <c r="P200" s="364"/>
      <c r="Q200" s="364"/>
      <c r="R200" s="364"/>
      <c r="S200" s="453"/>
    </row>
    <row r="201" spans="1:19" ht="24" hidden="1" customHeight="1" x14ac:dyDescent="0.2">
      <c r="A201" s="362"/>
      <c r="B201" s="383"/>
      <c r="C201" s="383"/>
      <c r="D201" s="383"/>
      <c r="E201" s="383"/>
      <c r="F201" s="383"/>
      <c r="G201" s="133">
        <f>'01-Mapa de riesgo-UO'!I202</f>
        <v>0</v>
      </c>
      <c r="H201" s="383"/>
      <c r="I201" s="450"/>
      <c r="J201" s="276">
        <f>'01-Mapa de riesgo-UO'!AW202</f>
        <v>0</v>
      </c>
      <c r="K201" s="383"/>
      <c r="L201" s="364"/>
      <c r="M201" s="364"/>
      <c r="N201" s="364"/>
      <c r="O201" s="364"/>
      <c r="P201" s="364"/>
      <c r="Q201" s="364"/>
      <c r="R201" s="364"/>
      <c r="S201" s="453"/>
    </row>
    <row r="202" spans="1:19" ht="36" hidden="1" customHeight="1" x14ac:dyDescent="0.2">
      <c r="A202" s="362">
        <v>65</v>
      </c>
      <c r="B202" s="383" t="str">
        <f>'01-Mapa de riesgo-UO'!D203</f>
        <v>EXTENSIÓN_PROYECCIÓN_SOCIAL</v>
      </c>
      <c r="C202" s="383" t="str">
        <f>+'01-Mapa de riesgo-UO'!F203</f>
        <v>NO</v>
      </c>
      <c r="D202" s="383" t="str">
        <f>'01-Mapa de riesgo-UO'!J203</f>
        <v>Corrupción</v>
      </c>
      <c r="E202" s="383" t="str">
        <f>'01-Mapa de riesgo-UO'!K203</f>
        <v>Pérdida de la imparcialidad
(4.1.3)</v>
      </c>
      <c r="F202" s="383"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83" t="str">
        <f>'01-Mapa de riesgo-UO'!M203</f>
        <v>Pérdida de credibilidad en el laboratorio
Pérdida de la confianza en el funcionario.
Iniciación de un proceso disciplinario</v>
      </c>
      <c r="I202" s="450" t="str">
        <f>'01-Mapa de riesgo-UO'!AT203</f>
        <v>LEVE</v>
      </c>
      <c r="J202" s="276" t="str">
        <f>'01-Mapa de riesgo-UO'!AW203</f>
        <v>ASUMIR</v>
      </c>
      <c r="K202" s="383" t="str">
        <f t="shared" si="2"/>
        <v>NO</v>
      </c>
      <c r="L202" s="364"/>
      <c r="M202" s="364"/>
      <c r="N202" s="364"/>
      <c r="O202" s="364"/>
      <c r="P202" s="364"/>
      <c r="Q202" s="364"/>
      <c r="R202" s="364"/>
      <c r="S202" s="453"/>
    </row>
    <row r="203" spans="1:19" ht="22.5" hidden="1" x14ac:dyDescent="0.2">
      <c r="A203" s="362"/>
      <c r="B203" s="383"/>
      <c r="C203" s="383"/>
      <c r="D203" s="383"/>
      <c r="E203" s="383"/>
      <c r="F203" s="383"/>
      <c r="G203" s="133" t="str">
        <f>'01-Mapa de riesgo-UO'!I204</f>
        <v xml:space="preserve">Orden de un superior sobre el resultado del ensayo </v>
      </c>
      <c r="H203" s="383"/>
      <c r="I203" s="450"/>
      <c r="J203" s="276" t="str">
        <f>'01-Mapa de riesgo-UO'!AW204</f>
        <v>ASUMIR</v>
      </c>
      <c r="K203" s="383"/>
      <c r="L203" s="364"/>
      <c r="M203" s="364"/>
      <c r="N203" s="364"/>
      <c r="O203" s="364"/>
      <c r="P203" s="364"/>
      <c r="Q203" s="364"/>
      <c r="R203" s="364"/>
      <c r="S203" s="453"/>
    </row>
    <row r="204" spans="1:19" ht="22.5" hidden="1" x14ac:dyDescent="0.2">
      <c r="A204" s="362"/>
      <c r="B204" s="383"/>
      <c r="C204" s="383"/>
      <c r="D204" s="383"/>
      <c r="E204" s="383"/>
      <c r="F204" s="383"/>
      <c r="G204" s="133" t="str">
        <f>'01-Mapa de riesgo-UO'!I205</f>
        <v>Interés economico de otra dependencia de la universidad .</v>
      </c>
      <c r="H204" s="383"/>
      <c r="I204" s="450"/>
      <c r="J204" s="276" t="str">
        <f>'01-Mapa de riesgo-UO'!AW205</f>
        <v>ASUMIR</v>
      </c>
      <c r="K204" s="383"/>
      <c r="L204" s="364"/>
      <c r="M204" s="364"/>
      <c r="N204" s="364"/>
      <c r="O204" s="364"/>
      <c r="P204" s="364"/>
      <c r="Q204" s="364"/>
      <c r="R204" s="364"/>
      <c r="S204" s="453"/>
    </row>
    <row r="205" spans="1:19" ht="60" hidden="1" customHeight="1" x14ac:dyDescent="0.2">
      <c r="A205" s="362">
        <v>66</v>
      </c>
      <c r="B205" s="383" t="str">
        <f>'01-Mapa de riesgo-UO'!D206</f>
        <v>EXTENSIÓN_PROYECCIÓN_SOCIAL</v>
      </c>
      <c r="C205" s="383" t="str">
        <f>+'01-Mapa de riesgo-UO'!F206</f>
        <v>NO</v>
      </c>
      <c r="D205" s="383" t="str">
        <f>'01-Mapa de riesgo-UO'!J206</f>
        <v>Operacional</v>
      </c>
      <c r="E205" s="383" t="str">
        <f>'01-Mapa de riesgo-UO'!K206</f>
        <v>Pérdida de la validez de los resultados del laboratorio debido a instalaciones y condiciones ambientales
(6.3)</v>
      </c>
      <c r="F205" s="383" t="str">
        <f>'01-Mapa de riesgo-UO'!L206</f>
        <v>Tener condiciones ambientales e instalaciones inadecuadas, puede afectar la validez de los resultados</v>
      </c>
      <c r="G205" s="133" t="str">
        <f>'01-Mapa de riesgo-UO'!I206</f>
        <v>Condiciones ambientales e instalaciones inadecuadas para los ensayos</v>
      </c>
      <c r="H205" s="383" t="str">
        <f>'01-Mapa de riesgo-UO'!M206</f>
        <v>Afectación del equipamiento del laboratorio
Obtención de resultados con variabilidad debido a las condiciones ambientales</v>
      </c>
      <c r="I205" s="450" t="str">
        <f>'01-Mapa de riesgo-UO'!AT206</f>
        <v>LEVE</v>
      </c>
      <c r="J205" s="276" t="str">
        <f>'01-Mapa de riesgo-UO'!AW206</f>
        <v>ASUMIR</v>
      </c>
      <c r="K205" s="383" t="str">
        <f t="shared" si="2"/>
        <v>NO</v>
      </c>
      <c r="L205" s="364"/>
      <c r="M205" s="364"/>
      <c r="N205" s="364"/>
      <c r="O205" s="364"/>
      <c r="P205" s="364"/>
      <c r="Q205" s="364"/>
      <c r="R205" s="364"/>
      <c r="S205" s="453"/>
    </row>
    <row r="206" spans="1:19" ht="24" hidden="1" customHeight="1" x14ac:dyDescent="0.2">
      <c r="A206" s="362"/>
      <c r="B206" s="383"/>
      <c r="C206" s="383"/>
      <c r="D206" s="383"/>
      <c r="E206" s="383"/>
      <c r="F206" s="383"/>
      <c r="G206" s="133">
        <f>'01-Mapa de riesgo-UO'!I207</f>
        <v>0</v>
      </c>
      <c r="H206" s="383"/>
      <c r="I206" s="450"/>
      <c r="J206" s="276" t="str">
        <f>'01-Mapa de riesgo-UO'!AW207</f>
        <v>ASUMIR</v>
      </c>
      <c r="K206" s="383"/>
      <c r="L206" s="364"/>
      <c r="M206" s="364"/>
      <c r="N206" s="364"/>
      <c r="O206" s="364"/>
      <c r="P206" s="364"/>
      <c r="Q206" s="364"/>
      <c r="R206" s="364"/>
      <c r="S206" s="453"/>
    </row>
    <row r="207" spans="1:19" ht="24" hidden="1" customHeight="1" x14ac:dyDescent="0.2">
      <c r="A207" s="362"/>
      <c r="B207" s="383"/>
      <c r="C207" s="383"/>
      <c r="D207" s="383"/>
      <c r="E207" s="383"/>
      <c r="F207" s="383"/>
      <c r="G207" s="133">
        <f>'01-Mapa de riesgo-UO'!I208</f>
        <v>0</v>
      </c>
      <c r="H207" s="383"/>
      <c r="I207" s="450"/>
      <c r="J207" s="276" t="str">
        <f>'01-Mapa de riesgo-UO'!AW208</f>
        <v>ASUMIR</v>
      </c>
      <c r="K207" s="383"/>
      <c r="L207" s="364"/>
      <c r="M207" s="364"/>
      <c r="N207" s="364"/>
      <c r="O207" s="364"/>
      <c r="P207" s="364"/>
      <c r="Q207" s="364"/>
      <c r="R207" s="364"/>
      <c r="S207" s="453"/>
    </row>
    <row r="208" spans="1:19" ht="36" hidden="1" customHeight="1" x14ac:dyDescent="0.2">
      <c r="A208" s="362">
        <v>67</v>
      </c>
      <c r="B208" s="383" t="str">
        <f>'01-Mapa de riesgo-UO'!D209</f>
        <v>EXTENSIÓN_PROYECCIÓN_SOCIAL</v>
      </c>
      <c r="C208" s="383" t="str">
        <f>+'01-Mapa de riesgo-UO'!F209</f>
        <v>NO</v>
      </c>
      <c r="D208" s="383" t="str">
        <f>'01-Mapa de riesgo-UO'!J209</f>
        <v>Operacional</v>
      </c>
      <c r="E208" s="383" t="str">
        <f>'01-Mapa de riesgo-UO'!K209</f>
        <v>Pérdida de la validez de los resultados del laboratorio Equipamiento
(6.4.6)</v>
      </c>
      <c r="F208" s="383"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83" t="str">
        <f>'01-Mapa de riesgo-UO'!M209</f>
        <v>Obtenicón de resultados inválidos</v>
      </c>
      <c r="I208" s="450" t="str">
        <f>'01-Mapa de riesgo-UO'!AT209</f>
        <v>LEVE</v>
      </c>
      <c r="J208" s="276" t="str">
        <f>'01-Mapa de riesgo-UO'!AW209</f>
        <v>ASUMIR</v>
      </c>
      <c r="K208" s="383" t="str">
        <f t="shared" ref="K208:K271" si="3">IF(I208="GRAVE","Debe formularse",IF(I208="MODERADO", "Si el proceso lo requiere","NO"))</f>
        <v>NO</v>
      </c>
      <c r="L208" s="364"/>
      <c r="M208" s="364"/>
      <c r="N208" s="364"/>
      <c r="O208" s="364"/>
      <c r="P208" s="364"/>
      <c r="Q208" s="364"/>
      <c r="R208" s="364"/>
      <c r="S208" s="453"/>
    </row>
    <row r="209" spans="1:19" ht="24" hidden="1" customHeight="1" x14ac:dyDescent="0.2">
      <c r="A209" s="362"/>
      <c r="B209" s="383"/>
      <c r="C209" s="383"/>
      <c r="D209" s="383"/>
      <c r="E209" s="383"/>
      <c r="F209" s="383"/>
      <c r="G209" s="133">
        <f>'01-Mapa de riesgo-UO'!I210</f>
        <v>0</v>
      </c>
      <c r="H209" s="383"/>
      <c r="I209" s="450"/>
      <c r="J209" s="276" t="str">
        <f>'01-Mapa de riesgo-UO'!AW210</f>
        <v>ASUMIR</v>
      </c>
      <c r="K209" s="383"/>
      <c r="L209" s="364"/>
      <c r="M209" s="364"/>
      <c r="N209" s="364"/>
      <c r="O209" s="364"/>
      <c r="P209" s="364"/>
      <c r="Q209" s="364"/>
      <c r="R209" s="364"/>
      <c r="S209" s="453"/>
    </row>
    <row r="210" spans="1:19" ht="24" hidden="1" customHeight="1" x14ac:dyDescent="0.2">
      <c r="A210" s="362"/>
      <c r="B210" s="383"/>
      <c r="C210" s="383"/>
      <c r="D210" s="383"/>
      <c r="E210" s="383"/>
      <c r="F210" s="383"/>
      <c r="G210" s="133">
        <f>'01-Mapa de riesgo-UO'!I211</f>
        <v>0</v>
      </c>
      <c r="H210" s="383"/>
      <c r="I210" s="450"/>
      <c r="J210" s="276" t="str">
        <f>'01-Mapa de riesgo-UO'!AW211</f>
        <v>ASUMIR</v>
      </c>
      <c r="K210" s="383"/>
      <c r="L210" s="364"/>
      <c r="M210" s="364"/>
      <c r="N210" s="364"/>
      <c r="O210" s="364"/>
      <c r="P210" s="364"/>
      <c r="Q210" s="364"/>
      <c r="R210" s="364"/>
      <c r="S210" s="453"/>
    </row>
    <row r="211" spans="1:19" ht="36" hidden="1" customHeight="1" x14ac:dyDescent="0.2">
      <c r="A211" s="362">
        <v>68</v>
      </c>
      <c r="B211" s="383" t="str">
        <f>'01-Mapa de riesgo-UO'!D212</f>
        <v>EXTENSIÓN_PROYECCIÓN_SOCIAL</v>
      </c>
      <c r="C211" s="383" t="str">
        <f>+'01-Mapa de riesgo-UO'!F212</f>
        <v>NO</v>
      </c>
      <c r="D211" s="383" t="str">
        <f>'01-Mapa de riesgo-UO'!J212</f>
        <v>Operacional</v>
      </c>
      <c r="E211" s="383" t="str">
        <f>'01-Mapa de riesgo-UO'!K212</f>
        <v>Pérdida de la validez de los resultados del laboratorio Equipamiento
(6.4.3)</v>
      </c>
      <c r="F211" s="383"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83" t="str">
        <f>'01-Mapa de riesgo-UO'!M212</f>
        <v>Pérdida de la trazabilidad en las mediciones</v>
      </c>
      <c r="I211" s="450" t="str">
        <f>'01-Mapa de riesgo-UO'!AT212</f>
        <v>LEVE</v>
      </c>
      <c r="J211" s="276" t="str">
        <f>'01-Mapa de riesgo-UO'!AW212</f>
        <v>ASUMIR</v>
      </c>
      <c r="K211" s="383" t="str">
        <f t="shared" si="3"/>
        <v>NO</v>
      </c>
      <c r="L211" s="364"/>
      <c r="M211" s="364"/>
      <c r="N211" s="364"/>
      <c r="O211" s="364"/>
      <c r="P211" s="364"/>
      <c r="Q211" s="364"/>
      <c r="R211" s="364"/>
      <c r="S211" s="453"/>
    </row>
    <row r="212" spans="1:19" ht="24" hidden="1" customHeight="1" x14ac:dyDescent="0.2">
      <c r="A212" s="362"/>
      <c r="B212" s="383"/>
      <c r="C212" s="383"/>
      <c r="D212" s="383"/>
      <c r="E212" s="383"/>
      <c r="F212" s="383"/>
      <c r="G212" s="133">
        <f>'01-Mapa de riesgo-UO'!I213</f>
        <v>0</v>
      </c>
      <c r="H212" s="383"/>
      <c r="I212" s="450"/>
      <c r="J212" s="276" t="str">
        <f>'01-Mapa de riesgo-UO'!AW213</f>
        <v>ASUMIR</v>
      </c>
      <c r="K212" s="383"/>
      <c r="L212" s="364"/>
      <c r="M212" s="364"/>
      <c r="N212" s="364"/>
      <c r="O212" s="364"/>
      <c r="P212" s="364"/>
      <c r="Q212" s="364"/>
      <c r="R212" s="364"/>
      <c r="S212" s="453"/>
    </row>
    <row r="213" spans="1:19" ht="24" hidden="1" customHeight="1" x14ac:dyDescent="0.2">
      <c r="A213" s="362"/>
      <c r="B213" s="383"/>
      <c r="C213" s="383"/>
      <c r="D213" s="383"/>
      <c r="E213" s="383"/>
      <c r="F213" s="383"/>
      <c r="G213" s="133">
        <f>'01-Mapa de riesgo-UO'!I214</f>
        <v>0</v>
      </c>
      <c r="H213" s="383"/>
      <c r="I213" s="450"/>
      <c r="J213" s="276" t="str">
        <f>'01-Mapa de riesgo-UO'!AW214</f>
        <v>ASUMIR</v>
      </c>
      <c r="K213" s="383"/>
      <c r="L213" s="364"/>
      <c r="M213" s="364"/>
      <c r="N213" s="364"/>
      <c r="O213" s="364"/>
      <c r="P213" s="364"/>
      <c r="Q213" s="364"/>
      <c r="R213" s="364"/>
      <c r="S213" s="453"/>
    </row>
    <row r="214" spans="1:19" ht="48" hidden="1" customHeight="1" x14ac:dyDescent="0.2">
      <c r="A214" s="362">
        <v>69</v>
      </c>
      <c r="B214" s="383" t="str">
        <f>'01-Mapa de riesgo-UO'!D215</f>
        <v>EXTENSIÓN_PROYECCIÓN_SOCIAL</v>
      </c>
      <c r="C214" s="383" t="str">
        <f>+'01-Mapa de riesgo-UO'!F215</f>
        <v>NO</v>
      </c>
      <c r="D214" s="383" t="str">
        <f>'01-Mapa de riesgo-UO'!J215</f>
        <v>Cumplimiento</v>
      </c>
      <c r="E214" s="383" t="str">
        <f>'01-Mapa de riesgo-UO'!K215</f>
        <v>Emisión de una Declaración de Conformidad errada
(7.8.6)</v>
      </c>
      <c r="F214" s="383"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83" t="str">
        <f>'01-Mapa de riesgo-UO'!M215</f>
        <v>Desviaciones en los procesos operativos del cliente</v>
      </c>
      <c r="I214" s="450" t="str">
        <f>'01-Mapa de riesgo-UO'!AT215</f>
        <v>LEVE</v>
      </c>
      <c r="J214" s="276" t="str">
        <f>'01-Mapa de riesgo-UO'!AW215</f>
        <v>ASUMIR</v>
      </c>
      <c r="K214" s="383" t="str">
        <f t="shared" si="3"/>
        <v>NO</v>
      </c>
      <c r="L214" s="364"/>
      <c r="M214" s="364"/>
      <c r="N214" s="364"/>
      <c r="O214" s="364"/>
      <c r="P214" s="364"/>
      <c r="Q214" s="364"/>
      <c r="R214" s="364"/>
      <c r="S214" s="453"/>
    </row>
    <row r="215" spans="1:19" ht="24" hidden="1" customHeight="1" x14ac:dyDescent="0.2">
      <c r="A215" s="362"/>
      <c r="B215" s="383"/>
      <c r="C215" s="383"/>
      <c r="D215" s="383"/>
      <c r="E215" s="383"/>
      <c r="F215" s="383"/>
      <c r="G215" s="133" t="str">
        <f>'01-Mapa de riesgo-UO'!I216</f>
        <v>Inadecuada estimación de la incertidumbre  basada en los principios técnicos de uso del equipamiento y mediciones del laboratorio</v>
      </c>
      <c r="H215" s="383"/>
      <c r="I215" s="450"/>
      <c r="J215" s="276" t="str">
        <f>'01-Mapa de riesgo-UO'!AW216</f>
        <v>ASUMIR</v>
      </c>
      <c r="K215" s="383"/>
      <c r="L215" s="364"/>
      <c r="M215" s="364"/>
      <c r="N215" s="364"/>
      <c r="O215" s="364"/>
      <c r="P215" s="364"/>
      <c r="Q215" s="364"/>
      <c r="R215" s="364"/>
      <c r="S215" s="453"/>
    </row>
    <row r="216" spans="1:19" ht="24" hidden="1" customHeight="1" x14ac:dyDescent="0.2">
      <c r="A216" s="362"/>
      <c r="B216" s="383"/>
      <c r="C216" s="383"/>
      <c r="D216" s="383"/>
      <c r="E216" s="383"/>
      <c r="F216" s="383"/>
      <c r="G216" s="133">
        <f>'01-Mapa de riesgo-UO'!I217</f>
        <v>0</v>
      </c>
      <c r="H216" s="383"/>
      <c r="I216" s="450"/>
      <c r="J216" s="276" t="str">
        <f>'01-Mapa de riesgo-UO'!AW217</f>
        <v>ASUMIR</v>
      </c>
      <c r="K216" s="383"/>
      <c r="L216" s="364"/>
      <c r="M216" s="364"/>
      <c r="N216" s="364"/>
      <c r="O216" s="364"/>
      <c r="P216" s="364"/>
      <c r="Q216" s="364"/>
      <c r="R216" s="364"/>
      <c r="S216" s="453"/>
    </row>
    <row r="217" spans="1:19" ht="36" hidden="1" customHeight="1" x14ac:dyDescent="0.2">
      <c r="A217" s="362">
        <v>70</v>
      </c>
      <c r="B217" s="383" t="str">
        <f>'01-Mapa de riesgo-UO'!D218</f>
        <v>EXTENSIÓN_PROYECCIÓN_SOCIAL</v>
      </c>
      <c r="C217" s="383" t="str">
        <f>+'01-Mapa de riesgo-UO'!F218</f>
        <v>NO</v>
      </c>
      <c r="D217" s="383" t="str">
        <f>'01-Mapa de riesgo-UO'!J218</f>
        <v>Cumplimiento</v>
      </c>
      <c r="E217" s="383" t="str">
        <f>'01-Mapa de riesgo-UO'!K218</f>
        <v>Pérdida de la validez de los resultados (Selección, verificación y validación de métodos)
(7.2)</v>
      </c>
      <c r="F217" s="383"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83" t="str">
        <f>'01-Mapa de riesgo-UO'!M218</f>
        <v>Pérdida de la capacidad analítica del laboratorio</v>
      </c>
      <c r="I217" s="450" t="str">
        <f>'01-Mapa de riesgo-UO'!AT218</f>
        <v>LEVE</v>
      </c>
      <c r="J217" s="276" t="str">
        <f>'01-Mapa de riesgo-UO'!AW218</f>
        <v>ASUMIR</v>
      </c>
      <c r="K217" s="383" t="str">
        <f t="shared" si="3"/>
        <v>NO</v>
      </c>
      <c r="L217" s="364"/>
      <c r="M217" s="364"/>
      <c r="N217" s="364"/>
      <c r="O217" s="364"/>
      <c r="P217" s="364"/>
      <c r="Q217" s="364"/>
      <c r="R217" s="364"/>
      <c r="S217" s="453"/>
    </row>
    <row r="218" spans="1:19" ht="24" hidden="1" customHeight="1" x14ac:dyDescent="0.2">
      <c r="A218" s="362"/>
      <c r="B218" s="383"/>
      <c r="C218" s="383"/>
      <c r="D218" s="383"/>
      <c r="E218" s="383"/>
      <c r="F218" s="383"/>
      <c r="G218" s="133">
        <f>'01-Mapa de riesgo-UO'!I219</f>
        <v>0</v>
      </c>
      <c r="H218" s="383"/>
      <c r="I218" s="450"/>
      <c r="J218" s="276" t="str">
        <f>'01-Mapa de riesgo-UO'!AW219</f>
        <v>ASUMIR</v>
      </c>
      <c r="K218" s="383"/>
      <c r="L218" s="364"/>
      <c r="M218" s="364"/>
      <c r="N218" s="364"/>
      <c r="O218" s="364"/>
      <c r="P218" s="364"/>
      <c r="Q218" s="364"/>
      <c r="R218" s="364"/>
      <c r="S218" s="453"/>
    </row>
    <row r="219" spans="1:19" ht="24" hidden="1" customHeight="1" x14ac:dyDescent="0.2">
      <c r="A219" s="362"/>
      <c r="B219" s="383"/>
      <c r="C219" s="383"/>
      <c r="D219" s="383"/>
      <c r="E219" s="383"/>
      <c r="F219" s="383"/>
      <c r="G219" s="133">
        <f>'01-Mapa de riesgo-UO'!I220</f>
        <v>0</v>
      </c>
      <c r="H219" s="383"/>
      <c r="I219" s="450"/>
      <c r="J219" s="276" t="str">
        <f>'01-Mapa de riesgo-UO'!AW220</f>
        <v>ASUMIR</v>
      </c>
      <c r="K219" s="383"/>
      <c r="L219" s="364"/>
      <c r="M219" s="364"/>
      <c r="N219" s="364"/>
      <c r="O219" s="364"/>
      <c r="P219" s="364"/>
      <c r="Q219" s="364"/>
      <c r="R219" s="364"/>
      <c r="S219" s="453"/>
    </row>
    <row r="220" spans="1:19" ht="36" hidden="1" customHeight="1" x14ac:dyDescent="0.2">
      <c r="A220" s="362">
        <v>71</v>
      </c>
      <c r="B220" s="383" t="str">
        <f>'01-Mapa de riesgo-UO'!D221</f>
        <v>EXTENSIÓN_PROYECCIÓN_SOCIAL</v>
      </c>
      <c r="C220" s="383" t="str">
        <f>+'01-Mapa de riesgo-UO'!F221</f>
        <v>NO</v>
      </c>
      <c r="D220" s="383" t="str">
        <f>'01-Mapa de riesgo-UO'!J221</f>
        <v>Cumplimiento</v>
      </c>
      <c r="E220" s="383" t="str">
        <f>'01-Mapa de riesgo-UO'!K221</f>
        <v>Pérdida de la validez de los resultados (Aseguramiento de la validez de los resultados)
(7.7)</v>
      </c>
      <c r="F220" s="383"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83" t="str">
        <f>'01-Mapa de riesgo-UO'!M221</f>
        <v>Pérdida del control analítico del laboratorio</v>
      </c>
      <c r="I220" s="450" t="str">
        <f>'01-Mapa de riesgo-UO'!AT221</f>
        <v>LEVE</v>
      </c>
      <c r="J220" s="276" t="str">
        <f>'01-Mapa de riesgo-UO'!AW221</f>
        <v>ASUMIR</v>
      </c>
      <c r="K220" s="383" t="str">
        <f t="shared" si="3"/>
        <v>NO</v>
      </c>
      <c r="L220" s="364"/>
      <c r="M220" s="364"/>
      <c r="N220" s="364"/>
      <c r="O220" s="364"/>
      <c r="P220" s="364"/>
      <c r="Q220" s="364"/>
      <c r="R220" s="364"/>
      <c r="S220" s="453"/>
    </row>
    <row r="221" spans="1:19" ht="24" hidden="1" customHeight="1" x14ac:dyDescent="0.2">
      <c r="A221" s="362"/>
      <c r="B221" s="383"/>
      <c r="C221" s="383"/>
      <c r="D221" s="383"/>
      <c r="E221" s="383"/>
      <c r="F221" s="383"/>
      <c r="G221" s="133">
        <f>'01-Mapa de riesgo-UO'!I222</f>
        <v>0</v>
      </c>
      <c r="H221" s="383"/>
      <c r="I221" s="450"/>
      <c r="J221" s="276" t="str">
        <f>'01-Mapa de riesgo-UO'!AW222</f>
        <v>ASUMIR</v>
      </c>
      <c r="K221" s="383"/>
      <c r="L221" s="364"/>
      <c r="M221" s="364"/>
      <c r="N221" s="364"/>
      <c r="O221" s="364"/>
      <c r="P221" s="364"/>
      <c r="Q221" s="364"/>
      <c r="R221" s="364"/>
      <c r="S221" s="453"/>
    </row>
    <row r="222" spans="1:19" ht="24" hidden="1" customHeight="1" x14ac:dyDescent="0.2">
      <c r="A222" s="362"/>
      <c r="B222" s="383"/>
      <c r="C222" s="383"/>
      <c r="D222" s="383"/>
      <c r="E222" s="383"/>
      <c r="F222" s="383"/>
      <c r="G222" s="133">
        <f>'01-Mapa de riesgo-UO'!I223</f>
        <v>0</v>
      </c>
      <c r="H222" s="383"/>
      <c r="I222" s="450"/>
      <c r="J222" s="276" t="str">
        <f>'01-Mapa de riesgo-UO'!AW223</f>
        <v>ASUMIR</v>
      </c>
      <c r="K222" s="383"/>
      <c r="L222" s="364"/>
      <c r="M222" s="364"/>
      <c r="N222" s="364"/>
      <c r="O222" s="364"/>
      <c r="P222" s="364"/>
      <c r="Q222" s="364"/>
      <c r="R222" s="364"/>
      <c r="S222" s="453"/>
    </row>
    <row r="223" spans="1:19" ht="12" hidden="1" customHeight="1" x14ac:dyDescent="0.2">
      <c r="A223" s="362">
        <v>72</v>
      </c>
      <c r="B223" s="383" t="str">
        <f>'01-Mapa de riesgo-UO'!D224</f>
        <v>EXTENSIÓN_PROYECCIÓN_SOCIAL</v>
      </c>
      <c r="C223" s="383" t="str">
        <f>+'01-Mapa de riesgo-UO'!F224</f>
        <v>NO</v>
      </c>
      <c r="D223" s="383" t="str">
        <f>'01-Mapa de riesgo-UO'!J224</f>
        <v>Cumplimiento</v>
      </c>
      <c r="E223" s="383" t="str">
        <f>'01-Mapa de riesgo-UO'!K224</f>
        <v>Incumplimiento a los requisitos relativos a la estructura
(5.4)</v>
      </c>
      <c r="F223" s="383"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83" t="str">
        <f>'01-Mapa de riesgo-UO'!M224</f>
        <v>Pérdida de  la credibilidad en el laboratorio
Pérdida de la condición de acreditación</v>
      </c>
      <c r="I223" s="450" t="str">
        <f>'01-Mapa de riesgo-UO'!AT224</f>
        <v>LEVE</v>
      </c>
      <c r="J223" s="276" t="str">
        <f>'01-Mapa de riesgo-UO'!AW224</f>
        <v>ASUMIR</v>
      </c>
      <c r="K223" s="383" t="str">
        <f t="shared" si="3"/>
        <v>NO</v>
      </c>
      <c r="L223" s="364"/>
      <c r="M223" s="364"/>
      <c r="N223" s="364"/>
      <c r="O223" s="364"/>
      <c r="P223" s="364"/>
      <c r="Q223" s="364"/>
      <c r="R223" s="364"/>
      <c r="S223" s="453"/>
    </row>
    <row r="224" spans="1:19" ht="24" hidden="1" customHeight="1" x14ac:dyDescent="0.2">
      <c r="A224" s="362"/>
      <c r="B224" s="383"/>
      <c r="C224" s="383"/>
      <c r="D224" s="383"/>
      <c r="E224" s="383"/>
      <c r="F224" s="383"/>
      <c r="G224" s="133">
        <f>'01-Mapa de riesgo-UO'!I225</f>
        <v>0</v>
      </c>
      <c r="H224" s="383"/>
      <c r="I224" s="450"/>
      <c r="J224" s="276" t="str">
        <f>'01-Mapa de riesgo-UO'!AW225</f>
        <v>ASUMIR</v>
      </c>
      <c r="K224" s="383"/>
      <c r="L224" s="364"/>
      <c r="M224" s="364"/>
      <c r="N224" s="364"/>
      <c r="O224" s="364"/>
      <c r="P224" s="364"/>
      <c r="Q224" s="364"/>
      <c r="R224" s="364"/>
      <c r="S224" s="453"/>
    </row>
    <row r="225" spans="1:19" ht="24" hidden="1" customHeight="1" x14ac:dyDescent="0.2">
      <c r="A225" s="362"/>
      <c r="B225" s="383"/>
      <c r="C225" s="383"/>
      <c r="D225" s="383"/>
      <c r="E225" s="383"/>
      <c r="F225" s="383"/>
      <c r="G225" s="133">
        <f>'01-Mapa de riesgo-UO'!I226</f>
        <v>0</v>
      </c>
      <c r="H225" s="383"/>
      <c r="I225" s="450"/>
      <c r="J225" s="276" t="str">
        <f>'01-Mapa de riesgo-UO'!AW226</f>
        <v>ASUMIR</v>
      </c>
      <c r="K225" s="383"/>
      <c r="L225" s="364"/>
      <c r="M225" s="364"/>
      <c r="N225" s="364"/>
      <c r="O225" s="364"/>
      <c r="P225" s="364"/>
      <c r="Q225" s="364"/>
      <c r="R225" s="364"/>
      <c r="S225" s="453"/>
    </row>
    <row r="226" spans="1:19" ht="36" hidden="1" customHeight="1" x14ac:dyDescent="0.2">
      <c r="A226" s="362">
        <v>73</v>
      </c>
      <c r="B226" s="383" t="str">
        <f>'01-Mapa de riesgo-UO'!D227</f>
        <v>EXTENSIÓN_PROYECCIÓN_SOCIAL</v>
      </c>
      <c r="C226" s="383" t="str">
        <f>+'01-Mapa de riesgo-UO'!F227</f>
        <v>NO</v>
      </c>
      <c r="D226" s="383" t="str">
        <f>'01-Mapa de riesgo-UO'!J227</f>
        <v>Corrupción</v>
      </c>
      <c r="E226" s="383" t="str">
        <f>'01-Mapa de riesgo-UO'!K227</f>
        <v>Perdida de la imparcialidad (4.1)</v>
      </c>
      <c r="F226" s="383"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83" t="str">
        <f>'01-Mapa de riesgo-UO'!M227</f>
        <v>Pérdida de credibilidad en el laboratorio
Pérdida de la confianza en el funcionario
Inicio de proceso disciplinario</v>
      </c>
      <c r="I226" s="450" t="str">
        <f>'01-Mapa de riesgo-UO'!AT227</f>
        <v>LEVE</v>
      </c>
      <c r="J226" s="276" t="str">
        <f>'01-Mapa de riesgo-UO'!AW227</f>
        <v>ASUMIR</v>
      </c>
      <c r="K226" s="383" t="str">
        <f t="shared" si="3"/>
        <v>NO</v>
      </c>
      <c r="L226" s="364"/>
      <c r="M226" s="364"/>
      <c r="N226" s="364"/>
      <c r="O226" s="364"/>
      <c r="P226" s="364"/>
      <c r="Q226" s="364"/>
      <c r="R226" s="364"/>
      <c r="S226" s="453"/>
    </row>
    <row r="227" spans="1:19" ht="22.5" hidden="1" x14ac:dyDescent="0.2">
      <c r="A227" s="362"/>
      <c r="B227" s="383"/>
      <c r="C227" s="383"/>
      <c r="D227" s="383"/>
      <c r="E227" s="383"/>
      <c r="F227" s="383"/>
      <c r="G227" s="133" t="str">
        <f>'01-Mapa de riesgo-UO'!I228</f>
        <v>Orden de un superior sobre el resultado de un ensayo</v>
      </c>
      <c r="H227" s="383"/>
      <c r="I227" s="450"/>
      <c r="J227" s="276" t="str">
        <f>'01-Mapa de riesgo-UO'!AW228</f>
        <v>ASUMIR</v>
      </c>
      <c r="K227" s="383"/>
      <c r="L227" s="364"/>
      <c r="M227" s="364"/>
      <c r="N227" s="364"/>
      <c r="O227" s="364"/>
      <c r="P227" s="364"/>
      <c r="Q227" s="364"/>
      <c r="R227" s="364"/>
      <c r="S227" s="453"/>
    </row>
    <row r="228" spans="1:19" ht="24" hidden="1" customHeight="1" x14ac:dyDescent="0.2">
      <c r="A228" s="362"/>
      <c r="B228" s="383"/>
      <c r="C228" s="383"/>
      <c r="D228" s="383"/>
      <c r="E228" s="383"/>
      <c r="F228" s="383"/>
      <c r="G228" s="133">
        <f>'01-Mapa de riesgo-UO'!I229</f>
        <v>0</v>
      </c>
      <c r="H228" s="383"/>
      <c r="I228" s="450"/>
      <c r="J228" s="276" t="str">
        <f>'01-Mapa de riesgo-UO'!AW229</f>
        <v>ASUMIR</v>
      </c>
      <c r="K228" s="383"/>
      <c r="L228" s="364"/>
      <c r="M228" s="364"/>
      <c r="N228" s="364"/>
      <c r="O228" s="364"/>
      <c r="P228" s="364"/>
      <c r="Q228" s="364"/>
      <c r="R228" s="364"/>
      <c r="S228" s="453"/>
    </row>
    <row r="229" spans="1:19" ht="36" hidden="1" customHeight="1" x14ac:dyDescent="0.2">
      <c r="A229" s="362">
        <v>74</v>
      </c>
      <c r="B229" s="383" t="str">
        <f>'01-Mapa de riesgo-UO'!D230</f>
        <v>EXTENSIÓN_PROYECCIÓN_SOCIAL</v>
      </c>
      <c r="C229" s="383" t="str">
        <f>+'01-Mapa de riesgo-UO'!F230</f>
        <v>NO</v>
      </c>
      <c r="D229" s="383" t="str">
        <f>'01-Mapa de riesgo-UO'!J230</f>
        <v>Información</v>
      </c>
      <c r="E229" s="383" t="str">
        <f>'01-Mapa de riesgo-UO'!K230</f>
        <v>Pérdida de la confidencialidad (4.2)</v>
      </c>
      <c r="F229" s="383"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83" t="str">
        <f>'01-Mapa de riesgo-UO'!M230</f>
        <v>Pérdida de credibilidad en el laboratorio
Pérdida de la confianza en el funcionario
Inicio de proceso disciplinario</v>
      </c>
      <c r="I229" s="450" t="str">
        <f>'01-Mapa de riesgo-UO'!AT230</f>
        <v>LEVE</v>
      </c>
      <c r="J229" s="276" t="str">
        <f>'01-Mapa de riesgo-UO'!AW230</f>
        <v>ASUMIR</v>
      </c>
      <c r="K229" s="383" t="str">
        <f t="shared" si="3"/>
        <v>NO</v>
      </c>
      <c r="L229" s="364"/>
      <c r="M229" s="364"/>
      <c r="N229" s="364"/>
      <c r="O229" s="364"/>
      <c r="P229" s="364"/>
      <c r="Q229" s="364"/>
      <c r="R229" s="364"/>
      <c r="S229" s="453"/>
    </row>
    <row r="230" spans="1:19" ht="24" hidden="1" customHeight="1" x14ac:dyDescent="0.2">
      <c r="A230" s="362"/>
      <c r="B230" s="383"/>
      <c r="C230" s="383"/>
      <c r="D230" s="383"/>
      <c r="E230" s="383"/>
      <c r="F230" s="383"/>
      <c r="G230" s="133" t="str">
        <f>'01-Mapa de riesgo-UO'!I231</f>
        <v>La información del cliente obtenida por alguna fuente(organismo-usuario) no se mantiene de manera confidencial.</v>
      </c>
      <c r="H230" s="383"/>
      <c r="I230" s="450"/>
      <c r="J230" s="276" t="str">
        <f>'01-Mapa de riesgo-UO'!AW231</f>
        <v>ASUMIR</v>
      </c>
      <c r="K230" s="383"/>
      <c r="L230" s="364"/>
      <c r="M230" s="364"/>
      <c r="N230" s="364"/>
      <c r="O230" s="364"/>
      <c r="P230" s="364"/>
      <c r="Q230" s="364"/>
      <c r="R230" s="364"/>
      <c r="S230" s="453"/>
    </row>
    <row r="231" spans="1:19" ht="24" hidden="1" customHeight="1" x14ac:dyDescent="0.2">
      <c r="A231" s="362"/>
      <c r="B231" s="383"/>
      <c r="C231" s="383"/>
      <c r="D231" s="383"/>
      <c r="E231" s="383"/>
      <c r="F231" s="383"/>
      <c r="G231" s="133">
        <f>'01-Mapa de riesgo-UO'!I232</f>
        <v>0</v>
      </c>
      <c r="H231" s="383"/>
      <c r="I231" s="450"/>
      <c r="J231" s="276" t="str">
        <f>'01-Mapa de riesgo-UO'!AW232</f>
        <v>ASUMIR</v>
      </c>
      <c r="K231" s="383"/>
      <c r="L231" s="364"/>
      <c r="M231" s="364"/>
      <c r="N231" s="364"/>
      <c r="O231" s="364"/>
      <c r="P231" s="364"/>
      <c r="Q231" s="364"/>
      <c r="R231" s="364"/>
      <c r="S231" s="453"/>
    </row>
    <row r="232" spans="1:19" ht="24" hidden="1" customHeight="1" x14ac:dyDescent="0.2">
      <c r="A232" s="362">
        <v>75</v>
      </c>
      <c r="B232" s="383" t="str">
        <f>'01-Mapa de riesgo-UO'!D233</f>
        <v>EXTENSIÓN_PROYECCIÓN_SOCIAL</v>
      </c>
      <c r="C232" s="383" t="str">
        <f>+'01-Mapa de riesgo-UO'!F233</f>
        <v>NO</v>
      </c>
      <c r="D232" s="383" t="str">
        <f>'01-Mapa de riesgo-UO'!J233</f>
        <v>Operacional</v>
      </c>
      <c r="E232" s="383" t="str">
        <f>'01-Mapa de riesgo-UO'!K233</f>
        <v>Incumplimiento de los requisitos de los clientes (5.4)</v>
      </c>
      <c r="F232" s="383"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83" t="str">
        <f>'01-Mapa de riesgo-UO'!M233</f>
        <v>Pérdida de  credibilidad en el laboratorio
Pérdida de la confianza en el Laboratorio.
Iniciación de un proceso Legal</v>
      </c>
      <c r="I232" s="450" t="str">
        <f>'01-Mapa de riesgo-UO'!AT233</f>
        <v>LEVE</v>
      </c>
      <c r="J232" s="276" t="str">
        <f>'01-Mapa de riesgo-UO'!AW233</f>
        <v>ASUMIR</v>
      </c>
      <c r="K232" s="383" t="str">
        <f t="shared" si="3"/>
        <v>NO</v>
      </c>
      <c r="L232" s="364"/>
      <c r="M232" s="364"/>
      <c r="N232" s="364"/>
      <c r="O232" s="364"/>
      <c r="P232" s="364"/>
      <c r="Q232" s="364"/>
      <c r="R232" s="364"/>
      <c r="S232" s="453"/>
    </row>
    <row r="233" spans="1:19" ht="22.5" hidden="1" x14ac:dyDescent="0.2">
      <c r="A233" s="362"/>
      <c r="B233" s="383"/>
      <c r="C233" s="383"/>
      <c r="D233" s="383"/>
      <c r="E233" s="383"/>
      <c r="F233" s="383"/>
      <c r="G233" s="133" t="str">
        <f>'01-Mapa de riesgo-UO'!I234</f>
        <v xml:space="preserve">Los clientes inician procesos legales por incorformidad con los resultados. </v>
      </c>
      <c r="H233" s="383"/>
      <c r="I233" s="450"/>
      <c r="J233" s="276" t="str">
        <f>'01-Mapa de riesgo-UO'!AW234</f>
        <v>ASUMIR</v>
      </c>
      <c r="K233" s="383"/>
      <c r="L233" s="364"/>
      <c r="M233" s="364"/>
      <c r="N233" s="364"/>
      <c r="O233" s="364"/>
      <c r="P233" s="364"/>
      <c r="Q233" s="364"/>
      <c r="R233" s="364"/>
      <c r="S233" s="453"/>
    </row>
    <row r="234" spans="1:19" ht="24" hidden="1" customHeight="1" x14ac:dyDescent="0.2">
      <c r="A234" s="362"/>
      <c r="B234" s="383"/>
      <c r="C234" s="383"/>
      <c r="D234" s="383"/>
      <c r="E234" s="383"/>
      <c r="F234" s="383"/>
      <c r="G234" s="133">
        <f>'01-Mapa de riesgo-UO'!I235</f>
        <v>0</v>
      </c>
      <c r="H234" s="383"/>
      <c r="I234" s="450"/>
      <c r="J234" s="276" t="str">
        <f>'01-Mapa de riesgo-UO'!AW235</f>
        <v>ASUMIR</v>
      </c>
      <c r="K234" s="383"/>
      <c r="L234" s="364"/>
      <c r="M234" s="364"/>
      <c r="N234" s="364"/>
      <c r="O234" s="364"/>
      <c r="P234" s="364"/>
      <c r="Q234" s="364"/>
      <c r="R234" s="364"/>
      <c r="S234" s="453"/>
    </row>
    <row r="235" spans="1:19" ht="24" hidden="1" customHeight="1" x14ac:dyDescent="0.2">
      <c r="A235" s="362">
        <v>76</v>
      </c>
      <c r="B235" s="383" t="str">
        <f>'01-Mapa de riesgo-UO'!D236</f>
        <v>EXTENSIÓN_PROYECCIÓN_SOCIAL</v>
      </c>
      <c r="C235" s="383" t="str">
        <f>+'01-Mapa de riesgo-UO'!F236</f>
        <v>NO</v>
      </c>
      <c r="D235" s="383" t="str">
        <f>'01-Mapa de riesgo-UO'!J236</f>
        <v>Operacional</v>
      </c>
      <c r="E235" s="383" t="str">
        <f>'01-Mapa de riesgo-UO'!K236</f>
        <v>Pérdida de la validez de los resultados del laboratorio por manipulación del ítem de ensayo (7.4)</v>
      </c>
      <c r="F235" s="383"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83" t="str">
        <f>'01-Mapa de riesgo-UO'!M236</f>
        <v>Pérdida de  credibilidad en el laboratorio
Pérdida de la confianza en el funcionario.</v>
      </c>
      <c r="I235" s="450" t="str">
        <f>'01-Mapa de riesgo-UO'!AT236</f>
        <v>LEVE</v>
      </c>
      <c r="J235" s="276" t="str">
        <f>'01-Mapa de riesgo-UO'!AW236</f>
        <v>ASUMIR</v>
      </c>
      <c r="K235" s="383" t="str">
        <f t="shared" si="3"/>
        <v>NO</v>
      </c>
      <c r="L235" s="364"/>
      <c r="M235" s="364"/>
      <c r="N235" s="364"/>
      <c r="O235" s="364"/>
      <c r="P235" s="364"/>
      <c r="Q235" s="364"/>
      <c r="R235" s="364"/>
      <c r="S235" s="453"/>
    </row>
    <row r="236" spans="1:19" ht="24" hidden="1" customHeight="1" x14ac:dyDescent="0.2">
      <c r="A236" s="362"/>
      <c r="B236" s="383"/>
      <c r="C236" s="383"/>
      <c r="D236" s="383"/>
      <c r="E236" s="383"/>
      <c r="F236" s="383"/>
      <c r="G236" s="133" t="str">
        <f>'01-Mapa de riesgo-UO'!I237</f>
        <v xml:space="preserve">Disposición incorrecta de residuos </v>
      </c>
      <c r="H236" s="383"/>
      <c r="I236" s="450"/>
      <c r="J236" s="276" t="str">
        <f>'01-Mapa de riesgo-UO'!AW237</f>
        <v>ASUMIR</v>
      </c>
      <c r="K236" s="383"/>
      <c r="L236" s="364"/>
      <c r="M236" s="364"/>
      <c r="N236" s="364"/>
      <c r="O236" s="364"/>
      <c r="P236" s="364"/>
      <c r="Q236" s="364"/>
      <c r="R236" s="364"/>
      <c r="S236" s="453"/>
    </row>
    <row r="237" spans="1:19" ht="24" hidden="1" customHeight="1" x14ac:dyDescent="0.2">
      <c r="A237" s="362"/>
      <c r="B237" s="383"/>
      <c r="C237" s="383"/>
      <c r="D237" s="383"/>
      <c r="E237" s="383"/>
      <c r="F237" s="383"/>
      <c r="G237" s="133" t="str">
        <f>'01-Mapa de riesgo-UO'!I238</f>
        <v xml:space="preserve">Derrame de la muestra </v>
      </c>
      <c r="H237" s="383"/>
      <c r="I237" s="450"/>
      <c r="J237" s="276" t="str">
        <f>'01-Mapa de riesgo-UO'!AW238</f>
        <v>ASUMIR</v>
      </c>
      <c r="K237" s="383"/>
      <c r="L237" s="364"/>
      <c r="M237" s="364"/>
      <c r="N237" s="364"/>
      <c r="O237" s="364"/>
      <c r="P237" s="364"/>
      <c r="Q237" s="364"/>
      <c r="R237" s="364"/>
      <c r="S237" s="453"/>
    </row>
    <row r="238" spans="1:19" ht="24" hidden="1" customHeight="1" x14ac:dyDescent="0.2">
      <c r="A238" s="362">
        <v>77</v>
      </c>
      <c r="B238" s="383" t="str">
        <f>'01-Mapa de riesgo-UO'!D239</f>
        <v>EXTENSIÓN_PROYECCIÓN_SOCIAL</v>
      </c>
      <c r="C238" s="383" t="str">
        <f>+'01-Mapa de riesgo-UO'!F239</f>
        <v>NO</v>
      </c>
      <c r="D238" s="383" t="str">
        <f>'01-Mapa de riesgo-UO'!J239</f>
        <v>Operacional</v>
      </c>
      <c r="E238" s="383" t="str">
        <f>'01-Mapa de riesgo-UO'!K239</f>
        <v>Contagio del personal del Laboratorio</v>
      </c>
      <c r="F238" s="383" t="str">
        <f>'01-Mapa de riesgo-UO'!L239</f>
        <v>Disminución del personal del laboratorio para cumplimiento de las actividades de análisis</v>
      </c>
      <c r="G238" s="133" t="str">
        <f>'01-Mapa de riesgo-UO'!I239</f>
        <v>Derrame de material peligroso de origen biológico sobre el personal.</v>
      </c>
      <c r="H238" s="383" t="str">
        <f>'01-Mapa de riesgo-UO'!M239</f>
        <v>Disminución de la capacidad operativa de análisis del laboratorio</v>
      </c>
      <c r="I238" s="450" t="str">
        <f>'01-Mapa de riesgo-UO'!AT239</f>
        <v>LEVE</v>
      </c>
      <c r="J238" s="276" t="str">
        <f>'01-Mapa de riesgo-UO'!AW239</f>
        <v>ASUMIR</v>
      </c>
      <c r="K238" s="383" t="str">
        <f t="shared" si="3"/>
        <v>NO</v>
      </c>
      <c r="L238" s="364"/>
      <c r="M238" s="364"/>
      <c r="N238" s="364"/>
      <c r="O238" s="364"/>
      <c r="P238" s="364"/>
      <c r="Q238" s="364"/>
      <c r="R238" s="364"/>
      <c r="S238" s="453"/>
    </row>
    <row r="239" spans="1:19" ht="24" hidden="1" customHeight="1" x14ac:dyDescent="0.2">
      <c r="A239" s="362"/>
      <c r="B239" s="383"/>
      <c r="C239" s="383"/>
      <c r="D239" s="383"/>
      <c r="E239" s="383"/>
      <c r="F239" s="383"/>
      <c r="G239" s="133" t="str">
        <f>'01-Mapa de riesgo-UO'!I240</f>
        <v>Contagio de COVID-19 y/o Monkeypox del personal por contacto externo/interno</v>
      </c>
      <c r="H239" s="383"/>
      <c r="I239" s="450"/>
      <c r="J239" s="276" t="str">
        <f>'01-Mapa de riesgo-UO'!AW240</f>
        <v>ASUMIR</v>
      </c>
      <c r="K239" s="383"/>
      <c r="L239" s="364"/>
      <c r="M239" s="364"/>
      <c r="N239" s="364"/>
      <c r="O239" s="364"/>
      <c r="P239" s="364"/>
      <c r="Q239" s="364"/>
      <c r="R239" s="364"/>
      <c r="S239" s="453"/>
    </row>
    <row r="240" spans="1:19" ht="22.5" hidden="1" x14ac:dyDescent="0.2">
      <c r="A240" s="362"/>
      <c r="B240" s="383"/>
      <c r="C240" s="383"/>
      <c r="D240" s="383"/>
      <c r="E240" s="383"/>
      <c r="F240" s="383"/>
      <c r="G240" s="133" t="str">
        <f>'01-Mapa de riesgo-UO'!I241</f>
        <v>Inclumiento de funciones especificas debido a incapacidad del personal.</v>
      </c>
      <c r="H240" s="383"/>
      <c r="I240" s="450"/>
      <c r="J240" s="276" t="str">
        <f>'01-Mapa de riesgo-UO'!AW241</f>
        <v>ASUMIR</v>
      </c>
      <c r="K240" s="383"/>
      <c r="L240" s="364"/>
      <c r="M240" s="364"/>
      <c r="N240" s="364"/>
      <c r="O240" s="364"/>
      <c r="P240" s="364"/>
      <c r="Q240" s="364"/>
      <c r="R240" s="364"/>
      <c r="S240" s="453"/>
    </row>
    <row r="241" spans="1:19" ht="48" hidden="1" customHeight="1" x14ac:dyDescent="0.2">
      <c r="A241" s="362">
        <v>78</v>
      </c>
      <c r="B241" s="383" t="str">
        <f>'01-Mapa de riesgo-UO'!D242</f>
        <v>EXTENSIÓN_PROYECCIÓN_SOCIAL</v>
      </c>
      <c r="C241" s="383" t="str">
        <f>+'01-Mapa de riesgo-UO'!F242</f>
        <v>NO</v>
      </c>
      <c r="D241" s="383" t="str">
        <f>'01-Mapa de riesgo-UO'!J242</f>
        <v>Operacional</v>
      </c>
      <c r="E241" s="383" t="str">
        <f>'01-Mapa de riesgo-UO'!K242</f>
        <v>Equipamiento en mal funcionamiento o falta de reactivos</v>
      </c>
      <c r="F241" s="383"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83" t="str">
        <f>'01-Mapa de riesgo-UO'!M242</f>
        <v>Disminución de la capacidad operativa de análisis del laboratorio</v>
      </c>
      <c r="I241" s="450" t="str">
        <f>'01-Mapa de riesgo-UO'!AT242</f>
        <v>LEVE</v>
      </c>
      <c r="J241" s="276" t="str">
        <f>'01-Mapa de riesgo-UO'!AW242</f>
        <v>ASUMIR</v>
      </c>
      <c r="K241" s="383" t="str">
        <f t="shared" si="3"/>
        <v>NO</v>
      </c>
      <c r="L241" s="364"/>
      <c r="M241" s="364"/>
      <c r="N241" s="364"/>
      <c r="O241" s="364"/>
      <c r="P241" s="364"/>
      <c r="Q241" s="364"/>
      <c r="R241" s="364"/>
      <c r="S241" s="453"/>
    </row>
    <row r="242" spans="1:19" ht="24" hidden="1" customHeight="1" x14ac:dyDescent="0.2">
      <c r="A242" s="362"/>
      <c r="B242" s="383"/>
      <c r="C242" s="383"/>
      <c r="D242" s="383"/>
      <c r="E242" s="383"/>
      <c r="F242" s="383"/>
      <c r="G242" s="133" t="str">
        <f>'01-Mapa de riesgo-UO'!I243</f>
        <v>Falta de insumos, materiales, reactivos, o elementos de protección personal para el procesamiento de muestras</v>
      </c>
      <c r="H242" s="383"/>
      <c r="I242" s="450"/>
      <c r="J242" s="276" t="str">
        <f>'01-Mapa de riesgo-UO'!AW243</f>
        <v>ASUMIR</v>
      </c>
      <c r="K242" s="383"/>
      <c r="L242" s="364"/>
      <c r="M242" s="364"/>
      <c r="N242" s="364"/>
      <c r="O242" s="364"/>
      <c r="P242" s="364"/>
      <c r="Q242" s="364"/>
      <c r="R242" s="364"/>
      <c r="S242" s="453"/>
    </row>
    <row r="243" spans="1:19" ht="24" hidden="1" customHeight="1" x14ac:dyDescent="0.2">
      <c r="A243" s="362"/>
      <c r="B243" s="383"/>
      <c r="C243" s="383"/>
      <c r="D243" s="383"/>
      <c r="E243" s="383"/>
      <c r="F243" s="383"/>
      <c r="G243" s="133" t="str">
        <f>'01-Mapa de riesgo-UO'!I244</f>
        <v>Falta de espacio en los ultracongeladores para el almacenamiento de contra muestras.</v>
      </c>
      <c r="H243" s="383"/>
      <c r="I243" s="450"/>
      <c r="J243" s="276" t="str">
        <f>'01-Mapa de riesgo-UO'!AW244</f>
        <v>ASUMIR</v>
      </c>
      <c r="K243" s="383"/>
      <c r="L243" s="364"/>
      <c r="M243" s="364"/>
      <c r="N243" s="364"/>
      <c r="O243" s="364"/>
      <c r="P243" s="364"/>
      <c r="Q243" s="364"/>
      <c r="R243" s="364"/>
      <c r="S243" s="453"/>
    </row>
    <row r="244" spans="1:19" ht="48" hidden="1" customHeight="1" x14ac:dyDescent="0.2">
      <c r="A244" s="362">
        <v>79</v>
      </c>
      <c r="B244" s="383" t="str">
        <f>'01-Mapa de riesgo-UO'!D245</f>
        <v>EXTENSIÓN_PROYECCIÓN_SOCIAL</v>
      </c>
      <c r="C244" s="383" t="str">
        <f>+'01-Mapa de riesgo-UO'!F245</f>
        <v>NO</v>
      </c>
      <c r="D244" s="383" t="str">
        <f>'01-Mapa de riesgo-UO'!J245</f>
        <v>Operacional</v>
      </c>
      <c r="E244" s="383" t="str">
        <f>'01-Mapa de riesgo-UO'!K245</f>
        <v>Pérdida de la validez de los resultados del laboratorio debido a instalaciones y condiciones ambientales
(6.3)</v>
      </c>
      <c r="F244" s="383"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83" t="str">
        <f>'01-Mapa de riesgo-UO'!M245</f>
        <v>Afectación del equipamiento del laboratorio.
Obtención de resultados con variabilidad debido a las condiciones ambientales</v>
      </c>
      <c r="I244" s="450" t="str">
        <f>'01-Mapa de riesgo-UO'!AT245</f>
        <v>LEVE</v>
      </c>
      <c r="J244" s="276" t="str">
        <f>'01-Mapa de riesgo-UO'!AW245</f>
        <v>ASUMIR</v>
      </c>
      <c r="K244" s="383" t="str">
        <f t="shared" si="3"/>
        <v>NO</v>
      </c>
      <c r="L244" s="364"/>
      <c r="M244" s="364"/>
      <c r="N244" s="364"/>
      <c r="O244" s="364"/>
      <c r="P244" s="364"/>
      <c r="Q244" s="364"/>
      <c r="R244" s="364"/>
      <c r="S244" s="453"/>
    </row>
    <row r="245" spans="1:19" ht="22.5" hidden="1" x14ac:dyDescent="0.2">
      <c r="A245" s="362"/>
      <c r="B245" s="383"/>
      <c r="C245" s="383"/>
      <c r="D245" s="383"/>
      <c r="E245" s="383"/>
      <c r="F245" s="383"/>
      <c r="G245" s="133" t="str">
        <f>'01-Mapa de riesgo-UO'!I246</f>
        <v>Daños en el funcionamiento de aire acondicionado o  incorrecta ventilación</v>
      </c>
      <c r="H245" s="383"/>
      <c r="I245" s="450"/>
      <c r="J245" s="276" t="str">
        <f>'01-Mapa de riesgo-UO'!AW246</f>
        <v>ASUMIR</v>
      </c>
      <c r="K245" s="383"/>
      <c r="L245" s="364"/>
      <c r="M245" s="364"/>
      <c r="N245" s="364"/>
      <c r="O245" s="364"/>
      <c r="P245" s="364"/>
      <c r="Q245" s="364"/>
      <c r="R245" s="364"/>
      <c r="S245" s="453"/>
    </row>
    <row r="246" spans="1:19" ht="24" hidden="1" customHeight="1" x14ac:dyDescent="0.2">
      <c r="A246" s="362"/>
      <c r="B246" s="383"/>
      <c r="C246" s="383"/>
      <c r="D246" s="383"/>
      <c r="E246" s="383"/>
      <c r="F246" s="383"/>
      <c r="G246" s="133">
        <f>'01-Mapa de riesgo-UO'!I247</f>
        <v>0</v>
      </c>
      <c r="H246" s="383"/>
      <c r="I246" s="450"/>
      <c r="J246" s="276" t="str">
        <f>'01-Mapa de riesgo-UO'!AW247</f>
        <v>ASUMIR</v>
      </c>
      <c r="K246" s="383"/>
      <c r="L246" s="364"/>
      <c r="M246" s="364"/>
      <c r="N246" s="364"/>
      <c r="O246" s="364"/>
      <c r="P246" s="364"/>
      <c r="Q246" s="364"/>
      <c r="R246" s="364"/>
      <c r="S246" s="453"/>
    </row>
    <row r="247" spans="1:19" ht="12" hidden="1" customHeight="1" x14ac:dyDescent="0.2">
      <c r="A247" s="362">
        <v>80</v>
      </c>
      <c r="B247" s="383" t="str">
        <f>'01-Mapa de riesgo-UO'!D248</f>
        <v>EXTENSIÓN_PROYECCIÓN_SOCIAL</v>
      </c>
      <c r="C247" s="383" t="str">
        <f>+'01-Mapa de riesgo-UO'!F248</f>
        <v>NO</v>
      </c>
      <c r="D247" s="383" t="str">
        <f>'01-Mapa de riesgo-UO'!J248</f>
        <v>Operacional</v>
      </c>
      <c r="E247" s="383" t="str">
        <f>'01-Mapa de riesgo-UO'!K248</f>
        <v xml:space="preserve">Enfermedades laborales de los profesionales encargados del procesamiento </v>
      </c>
      <c r="F247" s="383"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83" t="str">
        <f>'01-Mapa de riesgo-UO'!M248</f>
        <v>Disminución de la capacidad operativa de análisis del laboratorio</v>
      </c>
      <c r="I247" s="450" t="str">
        <f>'01-Mapa de riesgo-UO'!AT248</f>
        <v>MODERADO</v>
      </c>
      <c r="J247" s="276" t="str">
        <f>'01-Mapa de riesgo-UO'!AW248</f>
        <v>REDUCIR</v>
      </c>
      <c r="K247" s="383" t="str">
        <f t="shared" si="3"/>
        <v>Si el proceso lo requiere</v>
      </c>
      <c r="L247" s="364"/>
      <c r="M247" s="364"/>
      <c r="N247" s="364"/>
      <c r="O247" s="364"/>
      <c r="P247" s="364"/>
      <c r="Q247" s="364"/>
      <c r="R247" s="364"/>
      <c r="S247" s="453"/>
    </row>
    <row r="248" spans="1:19" ht="24" hidden="1" customHeight="1" x14ac:dyDescent="0.2">
      <c r="A248" s="362"/>
      <c r="B248" s="383"/>
      <c r="C248" s="383"/>
      <c r="D248" s="383"/>
      <c r="E248" s="383"/>
      <c r="F248" s="383"/>
      <c r="G248" s="133" t="str">
        <f>'01-Mapa de riesgo-UO'!I249</f>
        <v xml:space="preserve">Problemas urinarios, renales,  gástricos o migrañas por las jornadas largas al interior del laboratorio de procesamiento.  </v>
      </c>
      <c r="H248" s="383"/>
      <c r="I248" s="450"/>
      <c r="J248" s="276" t="str">
        <f>'01-Mapa de riesgo-UO'!AW249</f>
        <v>REDUCIR</v>
      </c>
      <c r="K248" s="383"/>
      <c r="L248" s="364"/>
      <c r="M248" s="364"/>
      <c r="N248" s="364"/>
      <c r="O248" s="364"/>
      <c r="P248" s="364"/>
      <c r="Q248" s="364"/>
      <c r="R248" s="364"/>
      <c r="S248" s="453"/>
    </row>
    <row r="249" spans="1:19" ht="24" hidden="1" customHeight="1" x14ac:dyDescent="0.2">
      <c r="A249" s="362"/>
      <c r="B249" s="383"/>
      <c r="C249" s="383"/>
      <c r="D249" s="383"/>
      <c r="E249" s="383"/>
      <c r="F249" s="383"/>
      <c r="G249" s="133" t="str">
        <f>'01-Mapa de riesgo-UO'!I250</f>
        <v xml:space="preserve"> Eventos de ansiedad o pánico por situaciones de estrés dentro del procesamiento y diagnóstico de SARS-CoV-2 y/o Monkeypox</v>
      </c>
      <c r="H249" s="383"/>
      <c r="I249" s="450"/>
      <c r="J249" s="276" t="str">
        <f>'01-Mapa de riesgo-UO'!AW250</f>
        <v>REDUCIR</v>
      </c>
      <c r="K249" s="383"/>
      <c r="L249" s="364"/>
      <c r="M249" s="364"/>
      <c r="N249" s="364"/>
      <c r="O249" s="364"/>
      <c r="P249" s="364"/>
      <c r="Q249" s="364"/>
      <c r="R249" s="364"/>
      <c r="S249" s="453"/>
    </row>
    <row r="250" spans="1:19" ht="36" hidden="1" customHeight="1" x14ac:dyDescent="0.2">
      <c r="A250" s="362">
        <v>81</v>
      </c>
      <c r="B250" s="383" t="str">
        <f>'01-Mapa de riesgo-UO'!D251</f>
        <v>EXTENSIÓN_PROYECCIÓN_SOCIAL</v>
      </c>
      <c r="C250" s="383" t="str">
        <f>+'01-Mapa de riesgo-UO'!F251</f>
        <v>NO</v>
      </c>
      <c r="D250" s="383" t="str">
        <f>'01-Mapa de riesgo-UO'!J251</f>
        <v>Operacional</v>
      </c>
      <c r="E250" s="383" t="str">
        <f>'01-Mapa de riesgo-UO'!K251</f>
        <v>Disminución de la capacidad operativa debido a daños en los equipos y/o infraestructura.</v>
      </c>
      <c r="F250" s="383"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83" t="str">
        <f>'01-Mapa de riesgo-UO'!M251</f>
        <v>Disminución de la capacidad operativa de análisis del laboratorio</v>
      </c>
      <c r="I250" s="450" t="str">
        <f>'01-Mapa de riesgo-UO'!AT251</f>
        <v>LEVE</v>
      </c>
      <c r="J250" s="276" t="str">
        <f>'01-Mapa de riesgo-UO'!AW251</f>
        <v>ASUMIR</v>
      </c>
      <c r="K250" s="383" t="str">
        <f t="shared" si="3"/>
        <v>NO</v>
      </c>
      <c r="L250" s="364"/>
      <c r="M250" s="364"/>
      <c r="N250" s="364"/>
      <c r="O250" s="364"/>
      <c r="P250" s="364"/>
      <c r="Q250" s="364"/>
      <c r="R250" s="364"/>
      <c r="S250" s="453"/>
    </row>
    <row r="251" spans="1:19" ht="22.5" hidden="1" x14ac:dyDescent="0.2">
      <c r="A251" s="362"/>
      <c r="B251" s="383"/>
      <c r="C251" s="383"/>
      <c r="D251" s="383"/>
      <c r="E251" s="383"/>
      <c r="F251" s="383"/>
      <c r="G251" s="133" t="str">
        <f>'01-Mapa de riesgo-UO'!I252</f>
        <v>Temblores, tormentas eléctrica, catástrofes naturales.</v>
      </c>
      <c r="H251" s="383"/>
      <c r="I251" s="450"/>
      <c r="J251" s="276" t="str">
        <f>'01-Mapa de riesgo-UO'!AW252</f>
        <v>ASUMIR</v>
      </c>
      <c r="K251" s="383"/>
      <c r="L251" s="364"/>
      <c r="M251" s="364"/>
      <c r="N251" s="364"/>
      <c r="O251" s="364"/>
      <c r="P251" s="364"/>
      <c r="Q251" s="364"/>
      <c r="R251" s="364"/>
      <c r="S251" s="453"/>
    </row>
    <row r="252" spans="1:19" ht="24" hidden="1" customHeight="1" x14ac:dyDescent="0.2">
      <c r="A252" s="362"/>
      <c r="B252" s="383"/>
      <c r="C252" s="383"/>
      <c r="D252" s="383"/>
      <c r="E252" s="383"/>
      <c r="F252" s="383"/>
      <c r="G252" s="133">
        <f>'01-Mapa de riesgo-UO'!I253</f>
        <v>0</v>
      </c>
      <c r="H252" s="383"/>
      <c r="I252" s="450"/>
      <c r="J252" s="276" t="str">
        <f>'01-Mapa de riesgo-UO'!AW253</f>
        <v>ASUMIR</v>
      </c>
      <c r="K252" s="383"/>
      <c r="L252" s="364"/>
      <c r="M252" s="364"/>
      <c r="N252" s="364"/>
      <c r="O252" s="364"/>
      <c r="P252" s="364"/>
      <c r="Q252" s="364"/>
      <c r="R252" s="364"/>
      <c r="S252" s="453"/>
    </row>
    <row r="253" spans="1:19" ht="60" hidden="1" customHeight="1" x14ac:dyDescent="0.2">
      <c r="A253" s="362">
        <v>82</v>
      </c>
      <c r="B253" s="383" t="str">
        <f>'01-Mapa de riesgo-UO'!D254</f>
        <v>EXTENSIÓN_PROYECCIÓN_SOCIAL</v>
      </c>
      <c r="C253" s="383" t="str">
        <f>+'01-Mapa de riesgo-UO'!F254</f>
        <v>NO</v>
      </c>
      <c r="D253" s="383" t="str">
        <f>'01-Mapa de riesgo-UO'!J254</f>
        <v>cumplimiento</v>
      </c>
      <c r="E253" s="383" t="str">
        <f>'01-Mapa de riesgo-UO'!K254</f>
        <v>Pérdida de la validez de los resultados del laboratorio por Información errónea del paciente</v>
      </c>
      <c r="F253" s="383" t="str">
        <f>'01-Mapa de riesgo-UO'!L254</f>
        <v>Emisión de reportes de resultados con información errónea del paciente.</v>
      </c>
      <c r="G253" s="133" t="str">
        <f>'01-Mapa de riesgo-UO'!I254</f>
        <v>Información incorrecta del paciente suminstrada por la IPS en la ficha epidemiológica</v>
      </c>
      <c r="H253" s="383" t="str">
        <f>'01-Mapa de riesgo-UO'!M254</f>
        <v>Pérdida de credibilidad en el laboratorio.</v>
      </c>
      <c r="I253" s="450" t="str">
        <f>'01-Mapa de riesgo-UO'!AT254</f>
        <v>LEVE</v>
      </c>
      <c r="J253" s="276" t="str">
        <f>'01-Mapa de riesgo-UO'!AW254</f>
        <v>ASUMIR</v>
      </c>
      <c r="K253" s="383" t="str">
        <f t="shared" si="3"/>
        <v>NO</v>
      </c>
      <c r="L253" s="364"/>
      <c r="M253" s="364"/>
      <c r="N253" s="364"/>
      <c r="O253" s="364"/>
      <c r="P253" s="364"/>
      <c r="Q253" s="364"/>
      <c r="R253" s="364"/>
      <c r="S253" s="453"/>
    </row>
    <row r="254" spans="1:19" ht="24" hidden="1" customHeight="1" x14ac:dyDescent="0.2">
      <c r="A254" s="362"/>
      <c r="B254" s="383"/>
      <c r="C254" s="383"/>
      <c r="D254" s="383"/>
      <c r="E254" s="383"/>
      <c r="F254" s="383"/>
      <c r="G254" s="133">
        <f>'01-Mapa de riesgo-UO'!I255</f>
        <v>0</v>
      </c>
      <c r="H254" s="383"/>
      <c r="I254" s="450"/>
      <c r="J254" s="276" t="str">
        <f>'01-Mapa de riesgo-UO'!AW255</f>
        <v>ASUMIR</v>
      </c>
      <c r="K254" s="383"/>
      <c r="L254" s="364"/>
      <c r="M254" s="364"/>
      <c r="N254" s="364"/>
      <c r="O254" s="364"/>
      <c r="P254" s="364"/>
      <c r="Q254" s="364"/>
      <c r="R254" s="364"/>
      <c r="S254" s="453"/>
    </row>
    <row r="255" spans="1:19" ht="24" hidden="1" customHeight="1" x14ac:dyDescent="0.2">
      <c r="A255" s="362"/>
      <c r="B255" s="383"/>
      <c r="C255" s="383"/>
      <c r="D255" s="383"/>
      <c r="E255" s="383"/>
      <c r="F255" s="383"/>
      <c r="G255" s="133">
        <f>'01-Mapa de riesgo-UO'!I256</f>
        <v>0</v>
      </c>
      <c r="H255" s="383"/>
      <c r="I255" s="450"/>
      <c r="J255" s="276" t="str">
        <f>'01-Mapa de riesgo-UO'!AW256</f>
        <v>ASUMIR</v>
      </c>
      <c r="K255" s="383"/>
      <c r="L255" s="364"/>
      <c r="M255" s="364"/>
      <c r="N255" s="364"/>
      <c r="O255" s="364"/>
      <c r="P255" s="364"/>
      <c r="Q255" s="364"/>
      <c r="R255" s="364"/>
      <c r="S255" s="453"/>
    </row>
    <row r="256" spans="1:19" ht="36" hidden="1" customHeight="1" x14ac:dyDescent="0.2">
      <c r="A256" s="362">
        <v>83</v>
      </c>
      <c r="B256" s="383" t="str">
        <f>'01-Mapa de riesgo-UO'!D257</f>
        <v>EXTENSIÓN_PROYECCIÓN_SOCIAL</v>
      </c>
      <c r="C256" s="383" t="str">
        <f>+'01-Mapa de riesgo-UO'!F257</f>
        <v>NO</v>
      </c>
      <c r="D256" s="383" t="str">
        <f>'01-Mapa de riesgo-UO'!J257</f>
        <v>Operacional</v>
      </c>
      <c r="E256" s="383" t="str">
        <f>'01-Mapa de riesgo-UO'!K257</f>
        <v>Pérdida de la validez de los resultados del laboratorio Equipamiento
(6.4.6)</v>
      </c>
      <c r="F256" s="383"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83" t="str">
        <f>'01-Mapa de riesgo-UO'!M257</f>
        <v>Obtenicón de resultados inválidos</v>
      </c>
      <c r="I256" s="450" t="str">
        <f>'01-Mapa de riesgo-UO'!AT257</f>
        <v>LEVE</v>
      </c>
      <c r="J256" s="276" t="str">
        <f>'01-Mapa de riesgo-UO'!AW257</f>
        <v>ASUMIR</v>
      </c>
      <c r="K256" s="383" t="str">
        <f t="shared" si="3"/>
        <v>NO</v>
      </c>
      <c r="L256" s="364"/>
      <c r="M256" s="364"/>
      <c r="N256" s="364"/>
      <c r="O256" s="364"/>
      <c r="P256" s="364"/>
      <c r="Q256" s="364"/>
      <c r="R256" s="364"/>
      <c r="S256" s="453"/>
    </row>
    <row r="257" spans="1:19" ht="24" hidden="1" customHeight="1" x14ac:dyDescent="0.2">
      <c r="A257" s="362"/>
      <c r="B257" s="383"/>
      <c r="C257" s="383"/>
      <c r="D257" s="383"/>
      <c r="E257" s="383"/>
      <c r="F257" s="383"/>
      <c r="G257" s="133">
        <f>'01-Mapa de riesgo-UO'!I258</f>
        <v>0</v>
      </c>
      <c r="H257" s="383"/>
      <c r="I257" s="450"/>
      <c r="J257" s="276" t="str">
        <f>'01-Mapa de riesgo-UO'!AW258</f>
        <v>ASUMIR</v>
      </c>
      <c r="K257" s="383"/>
      <c r="L257" s="364"/>
      <c r="M257" s="364"/>
      <c r="N257" s="364"/>
      <c r="O257" s="364"/>
      <c r="P257" s="364"/>
      <c r="Q257" s="364"/>
      <c r="R257" s="364"/>
      <c r="S257" s="453"/>
    </row>
    <row r="258" spans="1:19" ht="24" hidden="1" customHeight="1" x14ac:dyDescent="0.2">
      <c r="A258" s="362"/>
      <c r="B258" s="383"/>
      <c r="C258" s="383"/>
      <c r="D258" s="383"/>
      <c r="E258" s="383"/>
      <c r="F258" s="383"/>
      <c r="G258" s="133">
        <f>'01-Mapa de riesgo-UO'!I259</f>
        <v>0</v>
      </c>
      <c r="H258" s="383"/>
      <c r="I258" s="450"/>
      <c r="J258" s="276" t="str">
        <f>'01-Mapa de riesgo-UO'!AW259</f>
        <v>ASUMIR</v>
      </c>
      <c r="K258" s="383"/>
      <c r="L258" s="364"/>
      <c r="M258" s="364"/>
      <c r="N258" s="364"/>
      <c r="O258" s="364"/>
      <c r="P258" s="364"/>
      <c r="Q258" s="364"/>
      <c r="R258" s="364"/>
      <c r="S258" s="453"/>
    </row>
    <row r="259" spans="1:19" ht="60" hidden="1" customHeight="1" x14ac:dyDescent="0.2">
      <c r="A259" s="362">
        <v>84</v>
      </c>
      <c r="B259" s="383" t="str">
        <f>'01-Mapa de riesgo-UO'!D260</f>
        <v>EXTENSIÓN_PROYECCIÓN_SOCIAL</v>
      </c>
      <c r="C259" s="383" t="str">
        <f>+'01-Mapa de riesgo-UO'!F260</f>
        <v>NO</v>
      </c>
      <c r="D259" s="383" t="str">
        <f>'01-Mapa de riesgo-UO'!J260</f>
        <v>Operacional</v>
      </c>
      <c r="E259" s="383" t="str">
        <f>'01-Mapa de riesgo-UO'!K260</f>
        <v>Pérdida de la validez de los resultados del laboratorio Material de referencia
(6.4)</v>
      </c>
      <c r="F259" s="383"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83" t="str">
        <f>'01-Mapa de riesgo-UO'!M260</f>
        <v>Pérdida de la trazabilidad en las mediciones</v>
      </c>
      <c r="I259" s="450" t="str">
        <f>'01-Mapa de riesgo-UO'!AT260</f>
        <v>LEVE</v>
      </c>
      <c r="J259" s="276" t="str">
        <f>'01-Mapa de riesgo-UO'!AW260</f>
        <v>ASUMIR</v>
      </c>
      <c r="K259" s="383" t="str">
        <f t="shared" si="3"/>
        <v>NO</v>
      </c>
      <c r="L259" s="364"/>
      <c r="M259" s="364"/>
      <c r="N259" s="364"/>
      <c r="O259" s="364"/>
      <c r="P259" s="364"/>
      <c r="Q259" s="364"/>
      <c r="R259" s="364"/>
      <c r="S259" s="453"/>
    </row>
    <row r="260" spans="1:19" ht="24" hidden="1" customHeight="1" x14ac:dyDescent="0.2">
      <c r="A260" s="362"/>
      <c r="B260" s="383"/>
      <c r="C260" s="383"/>
      <c r="D260" s="383"/>
      <c r="E260" s="383"/>
      <c r="F260" s="383"/>
      <c r="G260" s="133">
        <f>'01-Mapa de riesgo-UO'!I261</f>
        <v>0</v>
      </c>
      <c r="H260" s="383"/>
      <c r="I260" s="450"/>
      <c r="J260" s="276" t="str">
        <f>'01-Mapa de riesgo-UO'!AW261</f>
        <v>ASUMIR</v>
      </c>
      <c r="K260" s="383"/>
      <c r="L260" s="364"/>
      <c r="M260" s="364"/>
      <c r="N260" s="364"/>
      <c r="O260" s="364"/>
      <c r="P260" s="364"/>
      <c r="Q260" s="364"/>
      <c r="R260" s="364"/>
      <c r="S260" s="453"/>
    </row>
    <row r="261" spans="1:19" ht="24" hidden="1" customHeight="1" x14ac:dyDescent="0.2">
      <c r="A261" s="362"/>
      <c r="B261" s="383"/>
      <c r="C261" s="383"/>
      <c r="D261" s="383"/>
      <c r="E261" s="383"/>
      <c r="F261" s="383"/>
      <c r="G261" s="133">
        <f>'01-Mapa de riesgo-UO'!I262</f>
        <v>0</v>
      </c>
      <c r="H261" s="383"/>
      <c r="I261" s="450"/>
      <c r="J261" s="276" t="str">
        <f>'01-Mapa de riesgo-UO'!AW262</f>
        <v>ASUMIR</v>
      </c>
      <c r="K261" s="383"/>
      <c r="L261" s="364"/>
      <c r="M261" s="364"/>
      <c r="N261" s="364"/>
      <c r="O261" s="364"/>
      <c r="P261" s="364"/>
      <c r="Q261" s="364"/>
      <c r="R261" s="364"/>
      <c r="S261" s="453"/>
    </row>
    <row r="262" spans="1:19" ht="24" hidden="1" customHeight="1" x14ac:dyDescent="0.2">
      <c r="A262" s="362">
        <v>85</v>
      </c>
      <c r="B262" s="383" t="str">
        <f>'01-Mapa de riesgo-UO'!D263</f>
        <v>EXTENSIÓN_PROYECCIÓN_SOCIAL</v>
      </c>
      <c r="C262" s="383" t="str">
        <f>+'01-Mapa de riesgo-UO'!F263</f>
        <v>NO</v>
      </c>
      <c r="D262" s="383" t="str">
        <f>'01-Mapa de riesgo-UO'!J263</f>
        <v>Operacional</v>
      </c>
      <c r="E262" s="383" t="str">
        <f>'01-Mapa de riesgo-UO'!K263</f>
        <v>Pérdida de la validez de los resultados 
Aseguramiento de la validez de los resultados
(7.7)
Equipamiento
(6.4.3)</v>
      </c>
      <c r="F262" s="383"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83" t="str">
        <f>'01-Mapa de riesgo-UO'!M263</f>
        <v>Pérdida de las características de dsempeño analítico y de control del laboratorio</v>
      </c>
      <c r="I262" s="450" t="str">
        <f>'01-Mapa de riesgo-UO'!AT263</f>
        <v>MODERADO</v>
      </c>
      <c r="J262" s="276" t="str">
        <f>'01-Mapa de riesgo-UO'!AW263</f>
        <v>REDUCIR</v>
      </c>
      <c r="K262" s="383" t="str">
        <f t="shared" si="3"/>
        <v>Si el proceso lo requiere</v>
      </c>
      <c r="L262" s="364"/>
      <c r="M262" s="364"/>
      <c r="N262" s="364"/>
      <c r="O262" s="364"/>
      <c r="P262" s="364"/>
      <c r="Q262" s="364"/>
      <c r="R262" s="364"/>
      <c r="S262" s="453"/>
    </row>
    <row r="263" spans="1:19" ht="24" hidden="1" customHeight="1" x14ac:dyDescent="0.2">
      <c r="A263" s="362"/>
      <c r="B263" s="383"/>
      <c r="C263" s="383"/>
      <c r="D263" s="383"/>
      <c r="E263" s="383"/>
      <c r="F263" s="383"/>
      <c r="G263" s="133">
        <f>'01-Mapa de riesgo-UO'!I264</f>
        <v>0</v>
      </c>
      <c r="H263" s="383"/>
      <c r="I263" s="450"/>
      <c r="J263" s="276">
        <f>'01-Mapa de riesgo-UO'!AW264</f>
        <v>0</v>
      </c>
      <c r="K263" s="383"/>
      <c r="L263" s="364"/>
      <c r="M263" s="364"/>
      <c r="N263" s="364"/>
      <c r="O263" s="364"/>
      <c r="P263" s="364"/>
      <c r="Q263" s="364"/>
      <c r="R263" s="364"/>
      <c r="S263" s="453"/>
    </row>
    <row r="264" spans="1:19" ht="24" hidden="1" customHeight="1" x14ac:dyDescent="0.2">
      <c r="A264" s="362"/>
      <c r="B264" s="383"/>
      <c r="C264" s="383"/>
      <c r="D264" s="383"/>
      <c r="E264" s="383"/>
      <c r="F264" s="383"/>
      <c r="G264" s="133">
        <f>'01-Mapa de riesgo-UO'!I265</f>
        <v>0</v>
      </c>
      <c r="H264" s="383"/>
      <c r="I264" s="450"/>
      <c r="J264" s="276">
        <f>'01-Mapa de riesgo-UO'!AW265</f>
        <v>0</v>
      </c>
      <c r="K264" s="383"/>
      <c r="L264" s="364"/>
      <c r="M264" s="364"/>
      <c r="N264" s="364"/>
      <c r="O264" s="364"/>
      <c r="P264" s="364"/>
      <c r="Q264" s="364"/>
      <c r="R264" s="364"/>
      <c r="S264" s="453"/>
    </row>
    <row r="265" spans="1:19" ht="12" hidden="1" customHeight="1" x14ac:dyDescent="0.2">
      <c r="A265" s="362">
        <v>86</v>
      </c>
      <c r="B265" s="383" t="str">
        <f>'01-Mapa de riesgo-UO'!D266</f>
        <v>EXTENSIÓN_PROYECCIÓN_SOCIAL</v>
      </c>
      <c r="C265" s="383" t="str">
        <f>+'01-Mapa de riesgo-UO'!F266</f>
        <v>NO</v>
      </c>
      <c r="D265" s="383" t="str">
        <f>'01-Mapa de riesgo-UO'!J266</f>
        <v>Operacional</v>
      </c>
      <c r="E265" s="383" t="str">
        <f>'01-Mapa de riesgo-UO'!K266</f>
        <v xml:space="preserve">
Limite en la capacidad y recursos del laboratorio para cumplir los requisitos (7.7.7 b) </v>
      </c>
      <c r="F265" s="383"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83" t="str">
        <f>'01-Mapa de riesgo-UO'!M266</f>
        <v>Incumplimiento de la capacidad operativa del Laboratorio en relación a la demanda.</v>
      </c>
      <c r="I265" s="450" t="str">
        <f>'01-Mapa de riesgo-UO'!AT266</f>
        <v>LEVE</v>
      </c>
      <c r="J265" s="276" t="str">
        <f>'01-Mapa de riesgo-UO'!AW266</f>
        <v>ASUMIR</v>
      </c>
      <c r="K265" s="383" t="str">
        <f t="shared" si="3"/>
        <v>NO</v>
      </c>
      <c r="L265" s="364"/>
      <c r="M265" s="364"/>
      <c r="N265" s="364"/>
      <c r="O265" s="364"/>
      <c r="P265" s="364"/>
      <c r="Q265" s="364"/>
      <c r="R265" s="364"/>
      <c r="S265" s="453"/>
    </row>
    <row r="266" spans="1:19" ht="22.5" hidden="1" x14ac:dyDescent="0.2">
      <c r="A266" s="362"/>
      <c r="B266" s="383"/>
      <c r="C266" s="383"/>
      <c r="D266" s="383"/>
      <c r="E266" s="383"/>
      <c r="F266" s="383"/>
      <c r="G266" s="133" t="str">
        <f>'01-Mapa de riesgo-UO'!I267</f>
        <v xml:space="preserve">Limitación de personal aplicados al procesamiento </v>
      </c>
      <c r="H266" s="383"/>
      <c r="I266" s="450"/>
      <c r="J266" s="276" t="str">
        <f>'01-Mapa de riesgo-UO'!AW267</f>
        <v>ASUMIR</v>
      </c>
      <c r="K266" s="383"/>
      <c r="L266" s="364"/>
      <c r="M266" s="364"/>
      <c r="N266" s="364"/>
      <c r="O266" s="364"/>
      <c r="P266" s="364"/>
      <c r="Q266" s="364"/>
      <c r="R266" s="364"/>
      <c r="S266" s="453"/>
    </row>
    <row r="267" spans="1:19" ht="24" hidden="1" customHeight="1" x14ac:dyDescent="0.2">
      <c r="A267" s="362"/>
      <c r="B267" s="383"/>
      <c r="C267" s="383"/>
      <c r="D267" s="383"/>
      <c r="E267" s="383"/>
      <c r="F267" s="383"/>
      <c r="G267" s="133">
        <f>'01-Mapa de riesgo-UO'!I268</f>
        <v>0</v>
      </c>
      <c r="H267" s="383"/>
      <c r="I267" s="450"/>
      <c r="J267" s="276" t="str">
        <f>'01-Mapa de riesgo-UO'!AW268</f>
        <v>ASUMIR</v>
      </c>
      <c r="K267" s="383"/>
      <c r="L267" s="364"/>
      <c r="M267" s="364"/>
      <c r="N267" s="364"/>
      <c r="O267" s="364"/>
      <c r="P267" s="364"/>
      <c r="Q267" s="364"/>
      <c r="R267" s="364"/>
      <c r="S267" s="453"/>
    </row>
    <row r="268" spans="1:19" ht="36" hidden="1" customHeight="1" x14ac:dyDescent="0.2">
      <c r="A268" s="362">
        <v>87</v>
      </c>
      <c r="B268" s="383" t="str">
        <f>'01-Mapa de riesgo-UO'!D269</f>
        <v>EXTENSIÓN_PROYECCIÓN_SOCIAL</v>
      </c>
      <c r="C268" s="383" t="str">
        <f>+'01-Mapa de riesgo-UO'!F269</f>
        <v>NO</v>
      </c>
      <c r="D268" s="383" t="str">
        <f>'01-Mapa de riesgo-UO'!J269</f>
        <v>Corrupción</v>
      </c>
      <c r="E268" s="383" t="str">
        <f>'01-Mapa de riesgo-UO'!K269</f>
        <v>Pérdida de la imparcialidad
(4.1.3)</v>
      </c>
      <c r="F268" s="383"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83" t="str">
        <f>'01-Mapa de riesgo-UO'!M269</f>
        <v>Pérdida de  credibilidad en el laboratorio, pérdida de la confianza en el funcionario y Iniciación de un proceso disciplinario</v>
      </c>
      <c r="I268" s="450" t="str">
        <f>'01-Mapa de riesgo-UO'!AT269</f>
        <v>LEVE</v>
      </c>
      <c r="J268" s="276" t="str">
        <f>'01-Mapa de riesgo-UO'!AW269</f>
        <v>ASUMIR</v>
      </c>
      <c r="K268" s="383" t="str">
        <f t="shared" si="3"/>
        <v>NO</v>
      </c>
      <c r="L268" s="364"/>
      <c r="M268" s="364"/>
      <c r="N268" s="364"/>
      <c r="O268" s="364"/>
      <c r="P268" s="364"/>
      <c r="Q268" s="364"/>
      <c r="R268" s="364"/>
      <c r="S268" s="453"/>
    </row>
    <row r="269" spans="1:19" ht="22.5" hidden="1" x14ac:dyDescent="0.2">
      <c r="A269" s="362"/>
      <c r="B269" s="383"/>
      <c r="C269" s="383"/>
      <c r="D269" s="383"/>
      <c r="E269" s="383"/>
      <c r="F269" s="383"/>
      <c r="G269" s="133" t="str">
        <f>'01-Mapa de riesgo-UO'!I270</f>
        <v>Orden de un superior sobre el resultado del ensayo / calibración</v>
      </c>
      <c r="H269" s="383"/>
      <c r="I269" s="450"/>
      <c r="J269" s="276" t="str">
        <f>'01-Mapa de riesgo-UO'!AW270</f>
        <v>ASUMIR</v>
      </c>
      <c r="K269" s="383"/>
      <c r="L269" s="364"/>
      <c r="M269" s="364"/>
      <c r="N269" s="364"/>
      <c r="O269" s="364"/>
      <c r="P269" s="364"/>
      <c r="Q269" s="364"/>
      <c r="R269" s="364"/>
      <c r="S269" s="453"/>
    </row>
    <row r="270" spans="1:19" ht="24" hidden="1" customHeight="1" x14ac:dyDescent="0.2">
      <c r="A270" s="362"/>
      <c r="B270" s="383"/>
      <c r="C270" s="383"/>
      <c r="D270" s="383"/>
      <c r="E270" s="383"/>
      <c r="F270" s="383"/>
      <c r="G270" s="133">
        <f>'01-Mapa de riesgo-UO'!I271</f>
        <v>0</v>
      </c>
      <c r="H270" s="383"/>
      <c r="I270" s="450"/>
      <c r="J270" s="276" t="str">
        <f>'01-Mapa de riesgo-UO'!AW271</f>
        <v>ASUMIR</v>
      </c>
      <c r="K270" s="383"/>
      <c r="L270" s="364"/>
      <c r="M270" s="364"/>
      <c r="N270" s="364"/>
      <c r="O270" s="364"/>
      <c r="P270" s="364"/>
      <c r="Q270" s="364"/>
      <c r="R270" s="364"/>
      <c r="S270" s="453"/>
    </row>
    <row r="271" spans="1:19" ht="36" hidden="1" customHeight="1" x14ac:dyDescent="0.2">
      <c r="A271" s="362">
        <v>88</v>
      </c>
      <c r="B271" s="383" t="str">
        <f>'01-Mapa de riesgo-UO'!D272</f>
        <v>EXTENSIÓN_PROYECCIÓN_SOCIAL</v>
      </c>
      <c r="C271" s="383" t="str">
        <f>+'01-Mapa de riesgo-UO'!F272</f>
        <v>NO</v>
      </c>
      <c r="D271" s="383" t="str">
        <f>'01-Mapa de riesgo-UO'!J272</f>
        <v>Operacional</v>
      </c>
      <c r="E271" s="383" t="str">
        <f>'01-Mapa de riesgo-UO'!K272</f>
        <v>Pérdida de la validez de los resultados del laboratorio
(6,3)</v>
      </c>
      <c r="F271" s="383" t="str">
        <f>'01-Mapa de riesgo-UO'!L272</f>
        <v>Tener instalaciones inadecuadas que pueden ver afectada la validez de los resultados</v>
      </c>
      <c r="G271" s="133" t="str">
        <f>'01-Mapa de riesgo-UO'!I272</f>
        <v>Condiciones ambientales e instalaciones inadecuadas para los ensayos</v>
      </c>
      <c r="H271" s="383" t="str">
        <f>'01-Mapa de riesgo-UO'!M272</f>
        <v>Pérdida de  credibilidad en el laboratorio
Pérdida de la confianza en el laboratorio</v>
      </c>
      <c r="I271" s="450" t="str">
        <f>'01-Mapa de riesgo-UO'!AT272</f>
        <v>LEVE</v>
      </c>
      <c r="J271" s="276" t="str">
        <f>'01-Mapa de riesgo-UO'!AW272</f>
        <v>ASUMIR</v>
      </c>
      <c r="K271" s="383" t="str">
        <f t="shared" si="3"/>
        <v>NO</v>
      </c>
      <c r="L271" s="364"/>
      <c r="M271" s="364"/>
      <c r="N271" s="364"/>
      <c r="O271" s="364"/>
      <c r="P271" s="364"/>
      <c r="Q271" s="364"/>
      <c r="R271" s="364"/>
      <c r="S271" s="453"/>
    </row>
    <row r="272" spans="1:19" ht="24" hidden="1" customHeight="1" x14ac:dyDescent="0.2">
      <c r="A272" s="362"/>
      <c r="B272" s="383"/>
      <c r="C272" s="383"/>
      <c r="D272" s="383"/>
      <c r="E272" s="383"/>
      <c r="F272" s="383"/>
      <c r="G272" s="133">
        <f>'01-Mapa de riesgo-UO'!I273</f>
        <v>0</v>
      </c>
      <c r="H272" s="383"/>
      <c r="I272" s="450"/>
      <c r="J272" s="276" t="str">
        <f>'01-Mapa de riesgo-UO'!AW273</f>
        <v>ASUMIR</v>
      </c>
      <c r="K272" s="383"/>
      <c r="L272" s="364"/>
      <c r="M272" s="364"/>
      <c r="N272" s="364"/>
      <c r="O272" s="364"/>
      <c r="P272" s="364"/>
      <c r="Q272" s="364"/>
      <c r="R272" s="364"/>
      <c r="S272" s="453"/>
    </row>
    <row r="273" spans="1:19" ht="24" hidden="1" customHeight="1" x14ac:dyDescent="0.2">
      <c r="A273" s="362"/>
      <c r="B273" s="383"/>
      <c r="C273" s="383"/>
      <c r="D273" s="383"/>
      <c r="E273" s="383"/>
      <c r="F273" s="383"/>
      <c r="G273" s="133">
        <f>'01-Mapa de riesgo-UO'!I274</f>
        <v>0</v>
      </c>
      <c r="H273" s="383"/>
      <c r="I273" s="450"/>
      <c r="J273" s="276" t="str">
        <f>'01-Mapa de riesgo-UO'!AW274</f>
        <v>ASUMIR</v>
      </c>
      <c r="K273" s="383"/>
      <c r="L273" s="364"/>
      <c r="M273" s="364"/>
      <c r="N273" s="364"/>
      <c r="O273" s="364"/>
      <c r="P273" s="364"/>
      <c r="Q273" s="364"/>
      <c r="R273" s="364"/>
      <c r="S273" s="453"/>
    </row>
    <row r="274" spans="1:19" ht="24" hidden="1" customHeight="1" x14ac:dyDescent="0.2">
      <c r="A274" s="362">
        <v>89</v>
      </c>
      <c r="B274" s="383" t="str">
        <f>'01-Mapa de riesgo-UO'!D275</f>
        <v>EXTENSIÓN_PROYECCIÓN_SOCIAL</v>
      </c>
      <c r="C274" s="383" t="str">
        <f>+'01-Mapa de riesgo-UO'!F275</f>
        <v>NO</v>
      </c>
      <c r="D274" s="383" t="str">
        <f>'01-Mapa de riesgo-UO'!J275</f>
        <v>Operacional</v>
      </c>
      <c r="E274" s="383" t="str">
        <f>'01-Mapa de riesgo-UO'!K275</f>
        <v>Pérdida de la validez de los resultados del laboratorio
(6,4.6)</v>
      </c>
      <c r="F274" s="383"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83" t="str">
        <f>'01-Mapa de riesgo-UO'!M275</f>
        <v>Pérdida de  credibilidad en el laboratorio
Pérdida de la confianza en el laboratorio</v>
      </c>
      <c r="I274" s="450" t="str">
        <f>'01-Mapa de riesgo-UO'!AT275</f>
        <v>MODERADO</v>
      </c>
      <c r="J274" s="276" t="str">
        <f>'01-Mapa de riesgo-UO'!AW275</f>
        <v>REDUCIR</v>
      </c>
      <c r="K274" s="383" t="str">
        <f t="shared" ref="K274:K337" si="4">IF(I274="GRAVE","Debe formularse",IF(I274="MODERADO", "Si el proceso lo requiere","NO"))</f>
        <v>Si el proceso lo requiere</v>
      </c>
      <c r="L274" s="364"/>
      <c r="M274" s="364"/>
      <c r="N274" s="364"/>
      <c r="O274" s="364"/>
      <c r="P274" s="364"/>
      <c r="Q274" s="364"/>
      <c r="R274" s="364"/>
      <c r="S274" s="453"/>
    </row>
    <row r="275" spans="1:19" ht="24" hidden="1" customHeight="1" x14ac:dyDescent="0.2">
      <c r="A275" s="362"/>
      <c r="B275" s="383"/>
      <c r="C275" s="383"/>
      <c r="D275" s="383"/>
      <c r="E275" s="383"/>
      <c r="F275" s="383"/>
      <c r="G275" s="133">
        <f>'01-Mapa de riesgo-UO'!I276</f>
        <v>0</v>
      </c>
      <c r="H275" s="383"/>
      <c r="I275" s="450"/>
      <c r="J275" s="276">
        <f>'01-Mapa de riesgo-UO'!AW276</f>
        <v>0</v>
      </c>
      <c r="K275" s="383"/>
      <c r="L275" s="364"/>
      <c r="M275" s="364"/>
      <c r="N275" s="364"/>
      <c r="O275" s="364"/>
      <c r="P275" s="364"/>
      <c r="Q275" s="364"/>
      <c r="R275" s="364"/>
      <c r="S275" s="453"/>
    </row>
    <row r="276" spans="1:19" ht="24" hidden="1" customHeight="1" x14ac:dyDescent="0.2">
      <c r="A276" s="362"/>
      <c r="B276" s="383"/>
      <c r="C276" s="383"/>
      <c r="D276" s="383"/>
      <c r="E276" s="383"/>
      <c r="F276" s="383"/>
      <c r="G276" s="133">
        <f>'01-Mapa de riesgo-UO'!I277</f>
        <v>0</v>
      </c>
      <c r="H276" s="383"/>
      <c r="I276" s="450"/>
      <c r="J276" s="276">
        <f>'01-Mapa de riesgo-UO'!AW277</f>
        <v>0</v>
      </c>
      <c r="K276" s="383"/>
      <c r="L276" s="364"/>
      <c r="M276" s="364"/>
      <c r="N276" s="364"/>
      <c r="O276" s="364"/>
      <c r="P276" s="364"/>
      <c r="Q276" s="364"/>
      <c r="R276" s="364"/>
      <c r="S276" s="453"/>
    </row>
    <row r="277" spans="1:19" ht="36" hidden="1" customHeight="1" x14ac:dyDescent="0.2">
      <c r="A277" s="362">
        <v>90</v>
      </c>
      <c r="B277" s="383" t="str">
        <f>'01-Mapa de riesgo-UO'!D278</f>
        <v>EXTENSIÓN_PROYECCIÓN_SOCIAL</v>
      </c>
      <c r="C277" s="383" t="str">
        <f>+'01-Mapa de riesgo-UO'!F278</f>
        <v>NO</v>
      </c>
      <c r="D277" s="383" t="str">
        <f>'01-Mapa de riesgo-UO'!J278</f>
        <v>Operacional</v>
      </c>
      <c r="E277" s="383" t="str">
        <f>'01-Mapa de riesgo-UO'!K278</f>
        <v>Pérdida de la validez de los resultados del laboratorio
(6,4.9)</v>
      </c>
      <c r="F277" s="383" t="str">
        <f>'01-Mapa de riesgo-UO'!L278</f>
        <v xml:space="preserve">Utlizar  equipos de medición que este defectuoso que  afecte la validez de los resultados  por su  exactitud o la incertidumbre </v>
      </c>
      <c r="G277" s="133" t="str">
        <f>'01-Mapa de riesgo-UO'!I278</f>
        <v>Toma de datos con un equipo defectuoso</v>
      </c>
      <c r="H277" s="383" t="str">
        <f>'01-Mapa de riesgo-UO'!M278</f>
        <v>Pérdida de  credibilidad en el laboratorio
Pérdida de la confianza en el laboratorio</v>
      </c>
      <c r="I277" s="450" t="str">
        <f>'01-Mapa de riesgo-UO'!AT278</f>
        <v>LEVE</v>
      </c>
      <c r="J277" s="276" t="str">
        <f>'01-Mapa de riesgo-UO'!AW278</f>
        <v>ASUMIR</v>
      </c>
      <c r="K277" s="383" t="str">
        <f t="shared" si="4"/>
        <v>NO</v>
      </c>
      <c r="L277" s="364"/>
      <c r="M277" s="364"/>
      <c r="N277" s="364"/>
      <c r="O277" s="364"/>
      <c r="P277" s="364"/>
      <c r="Q277" s="364"/>
      <c r="R277" s="364"/>
      <c r="S277" s="453"/>
    </row>
    <row r="278" spans="1:19" ht="24" hidden="1" customHeight="1" x14ac:dyDescent="0.2">
      <c r="A278" s="362"/>
      <c r="B278" s="383"/>
      <c r="C278" s="383"/>
      <c r="D278" s="383"/>
      <c r="E278" s="383"/>
      <c r="F278" s="383"/>
      <c r="G278" s="133">
        <f>'01-Mapa de riesgo-UO'!I279</f>
        <v>0</v>
      </c>
      <c r="H278" s="383"/>
      <c r="I278" s="450"/>
      <c r="J278" s="276" t="str">
        <f>'01-Mapa de riesgo-UO'!AW279</f>
        <v>ASUMIR</v>
      </c>
      <c r="K278" s="383"/>
      <c r="L278" s="364"/>
      <c r="M278" s="364"/>
      <c r="N278" s="364"/>
      <c r="O278" s="364"/>
      <c r="P278" s="364"/>
      <c r="Q278" s="364"/>
      <c r="R278" s="364"/>
      <c r="S278" s="453"/>
    </row>
    <row r="279" spans="1:19" ht="24" hidden="1" customHeight="1" x14ac:dyDescent="0.2">
      <c r="A279" s="362"/>
      <c r="B279" s="383"/>
      <c r="C279" s="383"/>
      <c r="D279" s="383"/>
      <c r="E279" s="383"/>
      <c r="F279" s="383"/>
      <c r="G279" s="133">
        <f>'01-Mapa de riesgo-UO'!I280</f>
        <v>0</v>
      </c>
      <c r="H279" s="383"/>
      <c r="I279" s="450"/>
      <c r="J279" s="276" t="str">
        <f>'01-Mapa de riesgo-UO'!AW280</f>
        <v>ASUMIR</v>
      </c>
      <c r="K279" s="383"/>
      <c r="L279" s="364"/>
      <c r="M279" s="364"/>
      <c r="N279" s="364"/>
      <c r="O279" s="364"/>
      <c r="P279" s="364"/>
      <c r="Q279" s="364"/>
      <c r="R279" s="364"/>
      <c r="S279" s="453"/>
    </row>
    <row r="280" spans="1:19" ht="36" hidden="1" customHeight="1" x14ac:dyDescent="0.2">
      <c r="A280" s="362">
        <v>91</v>
      </c>
      <c r="B280" s="383" t="str">
        <f>'01-Mapa de riesgo-UO'!D281</f>
        <v>EXTENSIÓN_PROYECCIÓN_SOCIAL</v>
      </c>
      <c r="C280" s="383" t="str">
        <f>+'01-Mapa de riesgo-UO'!F281</f>
        <v>NO</v>
      </c>
      <c r="D280" s="383" t="str">
        <f>'01-Mapa de riesgo-UO'!J281</f>
        <v>Operacional</v>
      </c>
      <c r="E280" s="383" t="str">
        <f>'01-Mapa de riesgo-UO'!K281</f>
        <v>Utilización de un método de ensayo inadecuado
(7.2)</v>
      </c>
      <c r="F280" s="383" t="str">
        <f>'01-Mapa de riesgo-UO'!L281</f>
        <v>Verificación / validación del método no es adecuado para el laboratorio</v>
      </c>
      <c r="G280" s="133" t="str">
        <f>'01-Mapa de riesgo-UO'!I281</f>
        <v>En la verificacion/validación del método no se tienen en cuenta todos los factores</v>
      </c>
      <c r="H280" s="383" t="str">
        <f>'01-Mapa de riesgo-UO'!M281</f>
        <v>Pérdida de  credibilidad en el laboratorio
Pérdida de la confianza en el laboratorio</v>
      </c>
      <c r="I280" s="450" t="str">
        <f>'01-Mapa de riesgo-UO'!AT281</f>
        <v>MODERADO</v>
      </c>
      <c r="J280" s="276" t="str">
        <f>'01-Mapa de riesgo-UO'!AW281</f>
        <v>REDUCIR</v>
      </c>
      <c r="K280" s="383" t="str">
        <f t="shared" si="4"/>
        <v>Si el proceso lo requiere</v>
      </c>
      <c r="L280" s="364"/>
      <c r="M280" s="364"/>
      <c r="N280" s="364"/>
      <c r="O280" s="364"/>
      <c r="P280" s="364"/>
      <c r="Q280" s="364"/>
      <c r="R280" s="364"/>
      <c r="S280" s="453"/>
    </row>
    <row r="281" spans="1:19" ht="24" hidden="1" customHeight="1" x14ac:dyDescent="0.2">
      <c r="A281" s="362"/>
      <c r="B281" s="383"/>
      <c r="C281" s="383"/>
      <c r="D281" s="383"/>
      <c r="E281" s="383"/>
      <c r="F281" s="383"/>
      <c r="G281" s="133">
        <f>'01-Mapa de riesgo-UO'!I282</f>
        <v>0</v>
      </c>
      <c r="H281" s="383"/>
      <c r="I281" s="450"/>
      <c r="J281" s="276">
        <f>'01-Mapa de riesgo-UO'!AW282</f>
        <v>0</v>
      </c>
      <c r="K281" s="383"/>
      <c r="L281" s="364"/>
      <c r="M281" s="364"/>
      <c r="N281" s="364"/>
      <c r="O281" s="364"/>
      <c r="P281" s="364"/>
      <c r="Q281" s="364"/>
      <c r="R281" s="364"/>
      <c r="S281" s="453"/>
    </row>
    <row r="282" spans="1:19" ht="24" hidden="1" customHeight="1" x14ac:dyDescent="0.2">
      <c r="A282" s="362"/>
      <c r="B282" s="383"/>
      <c r="C282" s="383"/>
      <c r="D282" s="383"/>
      <c r="E282" s="383"/>
      <c r="F282" s="383"/>
      <c r="G282" s="133">
        <f>'01-Mapa de riesgo-UO'!I283</f>
        <v>0</v>
      </c>
      <c r="H282" s="383"/>
      <c r="I282" s="450"/>
      <c r="J282" s="276">
        <f>'01-Mapa de riesgo-UO'!AW283</f>
        <v>0</v>
      </c>
      <c r="K282" s="383"/>
      <c r="L282" s="364"/>
      <c r="M282" s="364"/>
      <c r="N282" s="364"/>
      <c r="O282" s="364"/>
      <c r="P282" s="364"/>
      <c r="Q282" s="364"/>
      <c r="R282" s="364"/>
      <c r="S282" s="453"/>
    </row>
    <row r="283" spans="1:19" ht="24" hidden="1" customHeight="1" x14ac:dyDescent="0.2">
      <c r="A283" s="362">
        <v>92</v>
      </c>
      <c r="B283" s="383" t="str">
        <f>'01-Mapa de riesgo-UO'!D284</f>
        <v>EXTENSIÓN_PROYECCIÓN_SOCIAL</v>
      </c>
      <c r="C283" s="383" t="str">
        <f>+'01-Mapa de riesgo-UO'!F284</f>
        <v>NO</v>
      </c>
      <c r="D283" s="383" t="str">
        <f>'01-Mapa de riesgo-UO'!J284</f>
        <v>Operacional</v>
      </c>
      <c r="E283" s="383" t="str">
        <f>'01-Mapa de riesgo-UO'!K284</f>
        <v>Pérdida de la validez de los resultados
(7.6)</v>
      </c>
      <c r="F283" s="383"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83" t="str">
        <f>'01-Mapa de riesgo-UO'!M284</f>
        <v>Pérdida de  credibilidad en el laboratorio
Pérdida de la confianza en el laboratorio
No conformidades en audiorías internas y externas</v>
      </c>
      <c r="I283" s="450" t="str">
        <f>'01-Mapa de riesgo-UO'!AT284</f>
        <v>LEVE</v>
      </c>
      <c r="J283" s="276" t="str">
        <f>'01-Mapa de riesgo-UO'!AW284</f>
        <v>ASUMIR</v>
      </c>
      <c r="K283" s="383" t="str">
        <f t="shared" si="4"/>
        <v>NO</v>
      </c>
      <c r="L283" s="364"/>
      <c r="M283" s="364"/>
      <c r="N283" s="364"/>
      <c r="O283" s="364"/>
      <c r="P283" s="364"/>
      <c r="Q283" s="364"/>
      <c r="R283" s="364"/>
      <c r="S283" s="453"/>
    </row>
    <row r="284" spans="1:19" ht="24" hidden="1" customHeight="1" x14ac:dyDescent="0.2">
      <c r="A284" s="362"/>
      <c r="B284" s="383"/>
      <c r="C284" s="383"/>
      <c r="D284" s="383"/>
      <c r="E284" s="383"/>
      <c r="F284" s="383"/>
      <c r="G284" s="133">
        <f>'01-Mapa de riesgo-UO'!I285</f>
        <v>0</v>
      </c>
      <c r="H284" s="383"/>
      <c r="I284" s="450"/>
      <c r="J284" s="276" t="str">
        <f>'01-Mapa de riesgo-UO'!AW285</f>
        <v>ASUMIR</v>
      </c>
      <c r="K284" s="383"/>
      <c r="L284" s="364"/>
      <c r="M284" s="364"/>
      <c r="N284" s="364"/>
      <c r="O284" s="364"/>
      <c r="P284" s="364"/>
      <c r="Q284" s="364"/>
      <c r="R284" s="364"/>
      <c r="S284" s="453"/>
    </row>
    <row r="285" spans="1:19" ht="24" hidden="1" customHeight="1" x14ac:dyDescent="0.2">
      <c r="A285" s="362"/>
      <c r="B285" s="383"/>
      <c r="C285" s="383"/>
      <c r="D285" s="383"/>
      <c r="E285" s="383"/>
      <c r="F285" s="383"/>
      <c r="G285" s="133">
        <f>'01-Mapa de riesgo-UO'!I286</f>
        <v>0</v>
      </c>
      <c r="H285" s="383"/>
      <c r="I285" s="450"/>
      <c r="J285" s="276" t="str">
        <f>'01-Mapa de riesgo-UO'!AW286</f>
        <v>ASUMIR</v>
      </c>
      <c r="K285" s="383"/>
      <c r="L285" s="364"/>
      <c r="M285" s="364"/>
      <c r="N285" s="364"/>
      <c r="O285" s="364"/>
      <c r="P285" s="364"/>
      <c r="Q285" s="364"/>
      <c r="R285" s="364"/>
      <c r="S285" s="453"/>
    </row>
    <row r="286" spans="1:19" ht="24" hidden="1" customHeight="1" x14ac:dyDescent="0.2">
      <c r="A286" s="362">
        <v>93</v>
      </c>
      <c r="B286" s="383" t="str">
        <f>'01-Mapa de riesgo-UO'!D287</f>
        <v>EXTENSIÓN_PROYECCIÓN_SOCIAL</v>
      </c>
      <c r="C286" s="383" t="str">
        <f>+'01-Mapa de riesgo-UO'!F287</f>
        <v>NO</v>
      </c>
      <c r="D286" s="383" t="str">
        <f>'01-Mapa de riesgo-UO'!J287</f>
        <v>Cumplimiento</v>
      </c>
      <c r="E286" s="383" t="str">
        <f>'01-Mapa de riesgo-UO'!K287</f>
        <v>Pérdida de la  acreditación
(7.7)</v>
      </c>
      <c r="F286" s="383" t="str">
        <f>'01-Mapa de riesgo-UO'!L287</f>
        <v>Los resultados de los ensayos de aptitud en los que participa el laboratorio sea insatisfactorio</v>
      </c>
      <c r="G286" s="133" t="str">
        <f>'01-Mapa de riesgo-UO'!I287</f>
        <v>Utilización de una norma inadecuada para los ensayos</v>
      </c>
      <c r="H286" s="383" t="str">
        <f>'01-Mapa de riesgo-UO'!M287</f>
        <v>Pérdida de  credibilidad en el laboratorio
Cierre del laboratorio</v>
      </c>
      <c r="I286" s="450" t="str">
        <f>'01-Mapa de riesgo-UO'!AT287</f>
        <v>LEVE</v>
      </c>
      <c r="J286" s="276" t="str">
        <f>'01-Mapa de riesgo-UO'!AW287</f>
        <v>ASUMIR</v>
      </c>
      <c r="K286" s="383" t="str">
        <f t="shared" si="4"/>
        <v>NO</v>
      </c>
      <c r="L286" s="364"/>
      <c r="M286" s="364"/>
      <c r="N286" s="364"/>
      <c r="O286" s="364"/>
      <c r="P286" s="364"/>
      <c r="Q286" s="364"/>
      <c r="R286" s="364"/>
      <c r="S286" s="453"/>
    </row>
    <row r="287" spans="1:19" ht="24" hidden="1" customHeight="1" x14ac:dyDescent="0.2">
      <c r="A287" s="362"/>
      <c r="B287" s="383"/>
      <c r="C287" s="383"/>
      <c r="D287" s="383"/>
      <c r="E287" s="383"/>
      <c r="F287" s="383"/>
      <c r="G287" s="133">
        <f>'01-Mapa de riesgo-UO'!I288</f>
        <v>0</v>
      </c>
      <c r="H287" s="383"/>
      <c r="I287" s="450"/>
      <c r="J287" s="276" t="str">
        <f>'01-Mapa de riesgo-UO'!AW288</f>
        <v>ASUMIR</v>
      </c>
      <c r="K287" s="383"/>
      <c r="L287" s="364"/>
      <c r="M287" s="364"/>
      <c r="N287" s="364"/>
      <c r="O287" s="364"/>
      <c r="P287" s="364"/>
      <c r="Q287" s="364"/>
      <c r="R287" s="364"/>
      <c r="S287" s="453"/>
    </row>
    <row r="288" spans="1:19" ht="24" hidden="1" customHeight="1" x14ac:dyDescent="0.2">
      <c r="A288" s="362"/>
      <c r="B288" s="383"/>
      <c r="C288" s="383"/>
      <c r="D288" s="383"/>
      <c r="E288" s="383"/>
      <c r="F288" s="383"/>
      <c r="G288" s="133">
        <f>'01-Mapa de riesgo-UO'!I289</f>
        <v>0</v>
      </c>
      <c r="H288" s="383"/>
      <c r="I288" s="450"/>
      <c r="J288" s="276" t="str">
        <f>'01-Mapa de riesgo-UO'!AW289</f>
        <v>ASUMIR</v>
      </c>
      <c r="K288" s="383"/>
      <c r="L288" s="364"/>
      <c r="M288" s="364"/>
      <c r="N288" s="364"/>
      <c r="O288" s="364"/>
      <c r="P288" s="364"/>
      <c r="Q288" s="364"/>
      <c r="R288" s="364"/>
      <c r="S288" s="453"/>
    </row>
    <row r="289" spans="1:19" ht="12" hidden="1" customHeight="1" x14ac:dyDescent="0.2">
      <c r="A289" s="362">
        <v>94</v>
      </c>
      <c r="B289" s="383" t="str">
        <f>'01-Mapa de riesgo-UO'!D290</f>
        <v>EXTENSIÓN_PROYECCIÓN_SOCIAL</v>
      </c>
      <c r="C289" s="383" t="str">
        <f>+'01-Mapa de riesgo-UO'!F290</f>
        <v>NO</v>
      </c>
      <c r="D289" s="383" t="str">
        <f>'01-Mapa de riesgo-UO'!J290</f>
        <v>Corrupción</v>
      </c>
      <c r="E289" s="383" t="str">
        <f>'01-Mapa de riesgo-UO'!K290</f>
        <v>Pérdida de la imparcialidad (4.1.3)</v>
      </c>
      <c r="F289" s="383"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83" t="str">
        <f>'01-Mapa de riesgo-UO'!M290</f>
        <v>Pérdida de  credibilidad en el laboratorio
Pérdida de la confianza en el funcionario.
Iniciación de un proceso disciplinario</v>
      </c>
      <c r="I289" s="450" t="str">
        <f>'01-Mapa de riesgo-UO'!AT290</f>
        <v>LEVE</v>
      </c>
      <c r="J289" s="276" t="str">
        <f>'01-Mapa de riesgo-UO'!AW290</f>
        <v>ASUMIR</v>
      </c>
      <c r="K289" s="383" t="str">
        <f t="shared" si="4"/>
        <v>NO</v>
      </c>
      <c r="L289" s="364"/>
      <c r="M289" s="364"/>
      <c r="N289" s="364"/>
      <c r="O289" s="364"/>
      <c r="P289" s="364"/>
      <c r="Q289" s="364"/>
      <c r="R289" s="364"/>
      <c r="S289" s="453"/>
    </row>
    <row r="290" spans="1:19" ht="24" hidden="1" customHeight="1" x14ac:dyDescent="0.2">
      <c r="A290" s="362"/>
      <c r="B290" s="383"/>
      <c r="C290" s="383"/>
      <c r="D290" s="383"/>
      <c r="E290" s="383"/>
      <c r="F290" s="383"/>
      <c r="G290" s="133">
        <f>'01-Mapa de riesgo-UO'!I291</f>
        <v>0</v>
      </c>
      <c r="H290" s="383"/>
      <c r="I290" s="450"/>
      <c r="J290" s="276" t="str">
        <f>'01-Mapa de riesgo-UO'!AW291</f>
        <v>ASUMIR</v>
      </c>
      <c r="K290" s="383"/>
      <c r="L290" s="364"/>
      <c r="M290" s="364"/>
      <c r="N290" s="364"/>
      <c r="O290" s="364"/>
      <c r="P290" s="364"/>
      <c r="Q290" s="364"/>
      <c r="R290" s="364"/>
      <c r="S290" s="453"/>
    </row>
    <row r="291" spans="1:19" ht="24" hidden="1" customHeight="1" x14ac:dyDescent="0.2">
      <c r="A291" s="362"/>
      <c r="B291" s="383"/>
      <c r="C291" s="383"/>
      <c r="D291" s="383"/>
      <c r="E291" s="383"/>
      <c r="F291" s="383"/>
      <c r="G291" s="133">
        <f>'01-Mapa de riesgo-UO'!I292</f>
        <v>0</v>
      </c>
      <c r="H291" s="383"/>
      <c r="I291" s="450"/>
      <c r="J291" s="276" t="str">
        <f>'01-Mapa de riesgo-UO'!AW292</f>
        <v>ASUMIR</v>
      </c>
      <c r="K291" s="383"/>
      <c r="L291" s="364"/>
      <c r="M291" s="364"/>
      <c r="N291" s="364"/>
      <c r="O291" s="364"/>
      <c r="P291" s="364"/>
      <c r="Q291" s="364"/>
      <c r="R291" s="364"/>
      <c r="S291" s="453"/>
    </row>
    <row r="292" spans="1:19" ht="36" hidden="1" customHeight="1" x14ac:dyDescent="0.2">
      <c r="A292" s="362">
        <v>95</v>
      </c>
      <c r="B292" s="383" t="str">
        <f>'01-Mapa de riesgo-UO'!D293</f>
        <v>EXTENSIÓN_PROYECCIÓN_SOCIAL</v>
      </c>
      <c r="C292" s="383" t="str">
        <f>+'01-Mapa de riesgo-UO'!F293</f>
        <v>NO</v>
      </c>
      <c r="D292" s="383" t="str">
        <f>'01-Mapa de riesgo-UO'!J293</f>
        <v>Corrupción</v>
      </c>
      <c r="E292" s="383" t="str">
        <f>'01-Mapa de riesgo-UO'!K293</f>
        <v>Perdida de la imparcialidad 
(4.1.3)</v>
      </c>
      <c r="F292" s="383"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83" t="str">
        <f>'01-Mapa de riesgo-UO'!M293</f>
        <v>Pérdida de  credibilidad en el laboratorio
Pérdida de la confianza en el funcionario.
Iniciación de un proceso disciplinario</v>
      </c>
      <c r="I292" s="450" t="str">
        <f>'01-Mapa de riesgo-UO'!AT293</f>
        <v>LEVE</v>
      </c>
      <c r="J292" s="276" t="str">
        <f>'01-Mapa de riesgo-UO'!AW293</f>
        <v>ASUMIR</v>
      </c>
      <c r="K292" s="383" t="str">
        <f t="shared" si="4"/>
        <v>NO</v>
      </c>
      <c r="L292" s="364"/>
      <c r="M292" s="364"/>
      <c r="N292" s="364"/>
      <c r="O292" s="364"/>
      <c r="P292" s="364"/>
      <c r="Q292" s="364"/>
      <c r="R292" s="364"/>
      <c r="S292" s="453"/>
    </row>
    <row r="293" spans="1:19" ht="22.5" hidden="1" x14ac:dyDescent="0.2">
      <c r="A293" s="362"/>
      <c r="B293" s="383"/>
      <c r="C293" s="383"/>
      <c r="D293" s="383"/>
      <c r="E293" s="383"/>
      <c r="F293" s="383"/>
      <c r="G293" s="133" t="str">
        <f>'01-Mapa de riesgo-UO'!I294</f>
        <v xml:space="preserve">Orden de un superior sobre el resultado del ensayo </v>
      </c>
      <c r="H293" s="383"/>
      <c r="I293" s="450"/>
      <c r="J293" s="276" t="str">
        <f>'01-Mapa de riesgo-UO'!AW294</f>
        <v>ASUMIR</v>
      </c>
      <c r="K293" s="383"/>
      <c r="L293" s="364"/>
      <c r="M293" s="364"/>
      <c r="N293" s="364"/>
      <c r="O293" s="364"/>
      <c r="P293" s="364"/>
      <c r="Q293" s="364"/>
      <c r="R293" s="364"/>
      <c r="S293" s="453"/>
    </row>
    <row r="294" spans="1:19" ht="24" hidden="1" customHeight="1" x14ac:dyDescent="0.2">
      <c r="A294" s="362"/>
      <c r="B294" s="383"/>
      <c r="C294" s="383"/>
      <c r="D294" s="383"/>
      <c r="E294" s="383"/>
      <c r="F294" s="383"/>
      <c r="G294" s="133">
        <f>'01-Mapa de riesgo-UO'!I295</f>
        <v>0</v>
      </c>
      <c r="H294" s="383"/>
      <c r="I294" s="450"/>
      <c r="J294" s="276" t="str">
        <f>'01-Mapa de riesgo-UO'!AW295</f>
        <v>ASUMIR</v>
      </c>
      <c r="K294" s="383"/>
      <c r="L294" s="364"/>
      <c r="M294" s="364"/>
      <c r="N294" s="364"/>
      <c r="O294" s="364"/>
      <c r="P294" s="364"/>
      <c r="Q294" s="364"/>
      <c r="R294" s="364"/>
      <c r="S294" s="453"/>
    </row>
    <row r="295" spans="1:19" ht="36" hidden="1" customHeight="1" x14ac:dyDescent="0.2">
      <c r="A295" s="362">
        <v>96</v>
      </c>
      <c r="B295" s="383" t="str">
        <f>'01-Mapa de riesgo-UO'!D296</f>
        <v>EXTENSIÓN_PROYECCIÓN_SOCIAL</v>
      </c>
      <c r="C295" s="383" t="str">
        <f>+'01-Mapa de riesgo-UO'!F296</f>
        <v>NO</v>
      </c>
      <c r="D295" s="383" t="str">
        <f>'01-Mapa de riesgo-UO'!J296</f>
        <v>Operacional</v>
      </c>
      <c r="E295" s="383" t="str">
        <f>'01-Mapa de riesgo-UO'!K296</f>
        <v>Pérdida de la validez de los resultados del laboratorio (6.3)</v>
      </c>
      <c r="F295" s="383"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83" t="str">
        <f>'01-Mapa de riesgo-UO'!M296</f>
        <v>Pérdida de  credibilidad en el laboratorio
Pérdida de la confianza en el laboratorio</v>
      </c>
      <c r="I295" s="450" t="str">
        <f>'01-Mapa de riesgo-UO'!AT296</f>
        <v>LEVE</v>
      </c>
      <c r="J295" s="276" t="str">
        <f>'01-Mapa de riesgo-UO'!AW296</f>
        <v>ASUMIR</v>
      </c>
      <c r="K295" s="383" t="str">
        <f t="shared" si="4"/>
        <v>NO</v>
      </c>
      <c r="L295" s="364"/>
      <c r="M295" s="364"/>
      <c r="N295" s="364"/>
      <c r="O295" s="364"/>
      <c r="P295" s="364"/>
      <c r="Q295" s="364"/>
      <c r="R295" s="364"/>
      <c r="S295" s="453"/>
    </row>
    <row r="296" spans="1:19" ht="24" hidden="1" customHeight="1" x14ac:dyDescent="0.2">
      <c r="A296" s="362"/>
      <c r="B296" s="383"/>
      <c r="C296" s="383"/>
      <c r="D296" s="383"/>
      <c r="E296" s="383"/>
      <c r="F296" s="383"/>
      <c r="G296" s="133">
        <f>'01-Mapa de riesgo-UO'!I297</f>
        <v>0</v>
      </c>
      <c r="H296" s="383"/>
      <c r="I296" s="450"/>
      <c r="J296" s="276" t="str">
        <f>'01-Mapa de riesgo-UO'!AW297</f>
        <v>ASUMIR</v>
      </c>
      <c r="K296" s="383"/>
      <c r="L296" s="364"/>
      <c r="M296" s="364"/>
      <c r="N296" s="364"/>
      <c r="O296" s="364"/>
      <c r="P296" s="364"/>
      <c r="Q296" s="364"/>
      <c r="R296" s="364"/>
      <c r="S296" s="453"/>
    </row>
    <row r="297" spans="1:19" ht="24" hidden="1" customHeight="1" x14ac:dyDescent="0.2">
      <c r="A297" s="362"/>
      <c r="B297" s="383"/>
      <c r="C297" s="383"/>
      <c r="D297" s="383"/>
      <c r="E297" s="383"/>
      <c r="F297" s="383"/>
      <c r="G297" s="133">
        <f>'01-Mapa de riesgo-UO'!I298</f>
        <v>0</v>
      </c>
      <c r="H297" s="383"/>
      <c r="I297" s="450"/>
      <c r="J297" s="276" t="str">
        <f>'01-Mapa de riesgo-UO'!AW298</f>
        <v>ASUMIR</v>
      </c>
      <c r="K297" s="383"/>
      <c r="L297" s="364"/>
      <c r="M297" s="364"/>
      <c r="N297" s="364"/>
      <c r="O297" s="364"/>
      <c r="P297" s="364"/>
      <c r="Q297" s="364"/>
      <c r="R297" s="364"/>
      <c r="S297" s="453"/>
    </row>
    <row r="298" spans="1:19" ht="24" hidden="1" customHeight="1" x14ac:dyDescent="0.2">
      <c r="A298" s="362">
        <v>97</v>
      </c>
      <c r="B298" s="383" t="str">
        <f>'01-Mapa de riesgo-UO'!D299</f>
        <v>EXTENSIÓN_PROYECCIÓN_SOCIAL</v>
      </c>
      <c r="C298" s="383" t="str">
        <f>+'01-Mapa de riesgo-UO'!F299</f>
        <v>NO</v>
      </c>
      <c r="D298" s="383" t="str">
        <f>'01-Mapa de riesgo-UO'!J299</f>
        <v>Operacional</v>
      </c>
      <c r="E298" s="383" t="str">
        <f>'01-Mapa de riesgo-UO'!K299</f>
        <v>Pérdida de la validez de los resultados del laboratorio (6.4.6)</v>
      </c>
      <c r="F298" s="383"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83" t="str">
        <f>'01-Mapa de riesgo-UO'!M299</f>
        <v>Pérdida de  credibilidad en el laboratorio
Pérdida de la confianza en el laboratorio</v>
      </c>
      <c r="I298" s="450" t="str">
        <f>'01-Mapa de riesgo-UO'!AT299</f>
        <v>LEVE</v>
      </c>
      <c r="J298" s="276" t="str">
        <f>'01-Mapa de riesgo-UO'!AW299</f>
        <v>ASUMIR</v>
      </c>
      <c r="K298" s="383" t="str">
        <f t="shared" si="4"/>
        <v>NO</v>
      </c>
      <c r="L298" s="364"/>
      <c r="M298" s="364"/>
      <c r="N298" s="364"/>
      <c r="O298" s="364"/>
      <c r="P298" s="364"/>
      <c r="Q298" s="364"/>
      <c r="R298" s="364"/>
      <c r="S298" s="453"/>
    </row>
    <row r="299" spans="1:19" ht="24" hidden="1" customHeight="1" x14ac:dyDescent="0.2">
      <c r="A299" s="362"/>
      <c r="B299" s="383"/>
      <c r="C299" s="383"/>
      <c r="D299" s="383"/>
      <c r="E299" s="383"/>
      <c r="F299" s="383"/>
      <c r="G299" s="133">
        <f>'01-Mapa de riesgo-UO'!I300</f>
        <v>0</v>
      </c>
      <c r="H299" s="383"/>
      <c r="I299" s="450"/>
      <c r="J299" s="276" t="str">
        <f>'01-Mapa de riesgo-UO'!AW300</f>
        <v>ASUMIR</v>
      </c>
      <c r="K299" s="383"/>
      <c r="L299" s="364"/>
      <c r="M299" s="364"/>
      <c r="N299" s="364"/>
      <c r="O299" s="364"/>
      <c r="P299" s="364"/>
      <c r="Q299" s="364"/>
      <c r="R299" s="364"/>
      <c r="S299" s="453"/>
    </row>
    <row r="300" spans="1:19" ht="24" hidden="1" customHeight="1" x14ac:dyDescent="0.2">
      <c r="A300" s="362"/>
      <c r="B300" s="383"/>
      <c r="C300" s="383"/>
      <c r="D300" s="383"/>
      <c r="E300" s="383"/>
      <c r="F300" s="383"/>
      <c r="G300" s="133">
        <f>'01-Mapa de riesgo-UO'!I301</f>
        <v>0</v>
      </c>
      <c r="H300" s="383"/>
      <c r="I300" s="450"/>
      <c r="J300" s="276" t="str">
        <f>'01-Mapa de riesgo-UO'!AW301</f>
        <v>ASUMIR</v>
      </c>
      <c r="K300" s="383"/>
      <c r="L300" s="364"/>
      <c r="M300" s="364"/>
      <c r="N300" s="364"/>
      <c r="O300" s="364"/>
      <c r="P300" s="364"/>
      <c r="Q300" s="364"/>
      <c r="R300" s="364"/>
      <c r="S300" s="453"/>
    </row>
    <row r="301" spans="1:19" ht="24" hidden="1" customHeight="1" x14ac:dyDescent="0.2">
      <c r="A301" s="362">
        <v>98</v>
      </c>
      <c r="B301" s="383" t="str">
        <f>'01-Mapa de riesgo-UO'!D302</f>
        <v>EXTENSIÓN_PROYECCIÓN_SOCIAL</v>
      </c>
      <c r="C301" s="383" t="str">
        <f>+'01-Mapa de riesgo-UO'!F302</f>
        <v>NO</v>
      </c>
      <c r="D301" s="383" t="str">
        <f>'01-Mapa de riesgo-UO'!J302</f>
        <v>Operacional</v>
      </c>
      <c r="E301" s="383" t="str">
        <f>'01-Mapa de riesgo-UO'!K302</f>
        <v>Perdida de la validez de los resultados del laboratorio (6.4.9)</v>
      </c>
      <c r="F301" s="383"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83" t="str">
        <f>'01-Mapa de riesgo-UO'!M302</f>
        <v>Pérdida de  credibilidad en el laboratorio
Pérdida de la confianza en el laboratorio</v>
      </c>
      <c r="I301" s="450" t="str">
        <f>'01-Mapa de riesgo-UO'!AT302</f>
        <v>LEVE</v>
      </c>
      <c r="J301" s="276" t="str">
        <f>'01-Mapa de riesgo-UO'!AW302</f>
        <v>ASUMIR</v>
      </c>
      <c r="K301" s="383" t="str">
        <f t="shared" si="4"/>
        <v>NO</v>
      </c>
      <c r="L301" s="364"/>
      <c r="M301" s="364"/>
      <c r="N301" s="364"/>
      <c r="O301" s="364"/>
      <c r="P301" s="364"/>
      <c r="Q301" s="364"/>
      <c r="R301" s="364"/>
      <c r="S301" s="453"/>
    </row>
    <row r="302" spans="1:19" ht="24" hidden="1" customHeight="1" x14ac:dyDescent="0.2">
      <c r="A302" s="362"/>
      <c r="B302" s="383"/>
      <c r="C302" s="383"/>
      <c r="D302" s="383"/>
      <c r="E302" s="383"/>
      <c r="F302" s="383"/>
      <c r="G302" s="133" t="str">
        <f>'01-Mapa de riesgo-UO'!I303</f>
        <v xml:space="preserve">Condiciones ambientales inadecuadas que no aseguran la validez de los resultados </v>
      </c>
      <c r="H302" s="383"/>
      <c r="I302" s="450"/>
      <c r="J302" s="276" t="str">
        <f>'01-Mapa de riesgo-UO'!AW303</f>
        <v>ASUMIR</v>
      </c>
      <c r="K302" s="383"/>
      <c r="L302" s="364"/>
      <c r="M302" s="364"/>
      <c r="N302" s="364"/>
      <c r="O302" s="364"/>
      <c r="P302" s="364"/>
      <c r="Q302" s="364"/>
      <c r="R302" s="364"/>
      <c r="S302" s="453"/>
    </row>
    <row r="303" spans="1:19" ht="24" hidden="1" customHeight="1" x14ac:dyDescent="0.2">
      <c r="A303" s="362"/>
      <c r="B303" s="383"/>
      <c r="C303" s="383"/>
      <c r="D303" s="383"/>
      <c r="E303" s="383"/>
      <c r="F303" s="383"/>
      <c r="G303" s="133">
        <f>'01-Mapa de riesgo-UO'!I304</f>
        <v>0</v>
      </c>
      <c r="H303" s="383"/>
      <c r="I303" s="450"/>
      <c r="J303" s="276" t="str">
        <f>'01-Mapa de riesgo-UO'!AW304</f>
        <v>ASUMIR</v>
      </c>
      <c r="K303" s="383"/>
      <c r="L303" s="364"/>
      <c r="M303" s="364"/>
      <c r="N303" s="364"/>
      <c r="O303" s="364"/>
      <c r="P303" s="364"/>
      <c r="Q303" s="364"/>
      <c r="R303" s="364"/>
      <c r="S303" s="453"/>
    </row>
    <row r="304" spans="1:19" ht="36" hidden="1" customHeight="1" x14ac:dyDescent="0.2">
      <c r="A304" s="362">
        <v>99</v>
      </c>
      <c r="B304" s="383" t="str">
        <f>'01-Mapa de riesgo-UO'!D305</f>
        <v>EXTENSIÓN_PROYECCIÓN_SOCIAL</v>
      </c>
      <c r="C304" s="383" t="str">
        <f>+'01-Mapa de riesgo-UO'!F305</f>
        <v>NO</v>
      </c>
      <c r="D304" s="383" t="str">
        <f>'01-Mapa de riesgo-UO'!J305</f>
        <v>Operacional</v>
      </c>
      <c r="E304" s="383" t="str">
        <f>'01-Mapa de riesgo-UO'!K305</f>
        <v>Reportar un resultado errado</v>
      </c>
      <c r="F304" s="383"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83" t="str">
        <f>'01-Mapa de riesgo-UO'!M305</f>
        <v xml:space="preserve">Proceso legal y disciplinario
Pérdida de  credibilidad en el laboratorio
Pérdida de la confianza en el laboratorio
</v>
      </c>
      <c r="I304" s="450" t="str">
        <f>'01-Mapa de riesgo-UO'!AT305</f>
        <v>LEVE</v>
      </c>
      <c r="J304" s="276" t="str">
        <f>'01-Mapa de riesgo-UO'!AW305</f>
        <v>ASUMIR</v>
      </c>
      <c r="K304" s="383" t="str">
        <f t="shared" si="4"/>
        <v>NO</v>
      </c>
      <c r="L304" s="364"/>
      <c r="M304" s="364"/>
      <c r="N304" s="364"/>
      <c r="O304" s="364"/>
      <c r="P304" s="364"/>
      <c r="Q304" s="364"/>
      <c r="R304" s="364"/>
      <c r="S304" s="453"/>
    </row>
    <row r="305" spans="1:19" ht="24" hidden="1" customHeight="1" x14ac:dyDescent="0.2">
      <c r="A305" s="362"/>
      <c r="B305" s="383"/>
      <c r="C305" s="383"/>
      <c r="D305" s="383"/>
      <c r="E305" s="383"/>
      <c r="F305" s="383"/>
      <c r="G305" s="133" t="str">
        <f>'01-Mapa de riesgo-UO'!I306</f>
        <v xml:space="preserve">Cadena de custodia inadecuada </v>
      </c>
      <c r="H305" s="383"/>
      <c r="I305" s="450"/>
      <c r="J305" s="276" t="str">
        <f>'01-Mapa de riesgo-UO'!AW306</f>
        <v>ASUMIR</v>
      </c>
      <c r="K305" s="383"/>
      <c r="L305" s="364"/>
      <c r="M305" s="364"/>
      <c r="N305" s="364"/>
      <c r="O305" s="364"/>
      <c r="P305" s="364"/>
      <c r="Q305" s="364"/>
      <c r="R305" s="364"/>
      <c r="S305" s="453"/>
    </row>
    <row r="306" spans="1:19" ht="24" hidden="1" customHeight="1" x14ac:dyDescent="0.2">
      <c r="A306" s="362"/>
      <c r="B306" s="383"/>
      <c r="C306" s="383"/>
      <c r="D306" s="383"/>
      <c r="E306" s="383"/>
      <c r="F306" s="383"/>
      <c r="G306" s="133">
        <f>'01-Mapa de riesgo-UO'!I307</f>
        <v>0</v>
      </c>
      <c r="H306" s="383"/>
      <c r="I306" s="450"/>
      <c r="J306" s="276" t="str">
        <f>'01-Mapa de riesgo-UO'!AW307</f>
        <v>ASUMIR</v>
      </c>
      <c r="K306" s="383"/>
      <c r="L306" s="364"/>
      <c r="M306" s="364"/>
      <c r="N306" s="364"/>
      <c r="O306" s="364"/>
      <c r="P306" s="364"/>
      <c r="Q306" s="364"/>
      <c r="R306" s="364"/>
      <c r="S306" s="453"/>
    </row>
    <row r="307" spans="1:19" ht="36" hidden="1" customHeight="1" x14ac:dyDescent="0.2">
      <c r="A307" s="362">
        <v>100</v>
      </c>
      <c r="B307" s="383" t="str">
        <f>'01-Mapa de riesgo-UO'!D308</f>
        <v>EXTENSIÓN_PROYECCIÓN_SOCIAL</v>
      </c>
      <c r="C307" s="383" t="str">
        <f>+'01-Mapa de riesgo-UO'!F308</f>
        <v>NO</v>
      </c>
      <c r="D307" s="383" t="str">
        <f>'01-Mapa de riesgo-UO'!J308</f>
        <v>Operacional</v>
      </c>
      <c r="E307" s="383" t="str">
        <f>'01-Mapa de riesgo-UO'!K308</f>
        <v>Utilización de un método de calibración/ensayo inadecuado (7.2)</v>
      </c>
      <c r="F307" s="383" t="str">
        <f>'01-Mapa de riesgo-UO'!L308</f>
        <v>Verificación/validación del método no es adecuado para el laboratorio</v>
      </c>
      <c r="G307" s="133" t="str">
        <f>'01-Mapa de riesgo-UO'!I308</f>
        <v xml:space="preserve">En la verificación/validación del método no se tuvieron en cuenta todos los factores </v>
      </c>
      <c r="H307" s="383" t="str">
        <f>'01-Mapa de riesgo-UO'!M308</f>
        <v>Pérdida de  credibilidad en el laboratorio
Pérdida de la confianza en el laboratorio
Hallazgos de no conformidades en audiorías internas y externas</v>
      </c>
      <c r="I307" s="450" t="str">
        <f>'01-Mapa de riesgo-UO'!AT308</f>
        <v>LEVE</v>
      </c>
      <c r="J307" s="276" t="str">
        <f>'01-Mapa de riesgo-UO'!AW308</f>
        <v>ASUMIR</v>
      </c>
      <c r="K307" s="383" t="str">
        <f t="shared" si="4"/>
        <v>NO</v>
      </c>
      <c r="L307" s="364"/>
      <c r="M307" s="364"/>
      <c r="N307" s="364"/>
      <c r="O307" s="364"/>
      <c r="P307" s="364"/>
      <c r="Q307" s="364"/>
      <c r="R307" s="364"/>
      <c r="S307" s="453"/>
    </row>
    <row r="308" spans="1:19" ht="24" hidden="1" customHeight="1" x14ac:dyDescent="0.2">
      <c r="A308" s="362"/>
      <c r="B308" s="383"/>
      <c r="C308" s="383"/>
      <c r="D308" s="383"/>
      <c r="E308" s="383"/>
      <c r="F308" s="383"/>
      <c r="G308" s="133">
        <f>'01-Mapa de riesgo-UO'!I309</f>
        <v>0</v>
      </c>
      <c r="H308" s="383"/>
      <c r="I308" s="450"/>
      <c r="J308" s="276" t="str">
        <f>'01-Mapa de riesgo-UO'!AW309</f>
        <v>ASUMIR</v>
      </c>
      <c r="K308" s="383"/>
      <c r="L308" s="364"/>
      <c r="M308" s="364"/>
      <c r="N308" s="364"/>
      <c r="O308" s="364"/>
      <c r="P308" s="364"/>
      <c r="Q308" s="364"/>
      <c r="R308" s="364"/>
      <c r="S308" s="453"/>
    </row>
    <row r="309" spans="1:19" ht="24" hidden="1" customHeight="1" x14ac:dyDescent="0.2">
      <c r="A309" s="362"/>
      <c r="B309" s="383"/>
      <c r="C309" s="383"/>
      <c r="D309" s="383"/>
      <c r="E309" s="383"/>
      <c r="F309" s="383"/>
      <c r="G309" s="133">
        <f>'01-Mapa de riesgo-UO'!I310</f>
        <v>0</v>
      </c>
      <c r="H309" s="383"/>
      <c r="I309" s="450"/>
      <c r="J309" s="276" t="str">
        <f>'01-Mapa de riesgo-UO'!AW310</f>
        <v>ASUMIR</v>
      </c>
      <c r="K309" s="383"/>
      <c r="L309" s="364"/>
      <c r="M309" s="364"/>
      <c r="N309" s="364"/>
      <c r="O309" s="364"/>
      <c r="P309" s="364"/>
      <c r="Q309" s="364"/>
      <c r="R309" s="364"/>
      <c r="S309" s="453"/>
    </row>
    <row r="310" spans="1:19" ht="24" hidden="1" customHeight="1" x14ac:dyDescent="0.2">
      <c r="A310" s="362">
        <v>101</v>
      </c>
      <c r="B310" s="383" t="str">
        <f>'01-Mapa de riesgo-UO'!D311</f>
        <v>EXTENSIÓN_PROYECCIÓN_SOCIAL</v>
      </c>
      <c r="C310" s="383" t="str">
        <f>+'01-Mapa de riesgo-UO'!F311</f>
        <v>NO</v>
      </c>
      <c r="D310" s="383" t="str">
        <f>'01-Mapa de riesgo-UO'!J311</f>
        <v>Operacional</v>
      </c>
      <c r="E310" s="383" t="str">
        <f>'01-Mapa de riesgo-UO'!K311</f>
        <v>Pérdida de la validéz de los resultados (7.6)</v>
      </c>
      <c r="F310" s="383"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83" t="str">
        <f>'01-Mapa de riesgo-UO'!M311</f>
        <v>Pérdida de  credibilidad en el laboratorio
Pérdida de la confianza en el laboratorio
No conformidades en audiorías internas y externas</v>
      </c>
      <c r="I310" s="450" t="str">
        <f>'01-Mapa de riesgo-UO'!AT311</f>
        <v>LEVE</v>
      </c>
      <c r="J310" s="276" t="str">
        <f>'01-Mapa de riesgo-UO'!AW311</f>
        <v>ASUMIR</v>
      </c>
      <c r="K310" s="383" t="str">
        <f t="shared" si="4"/>
        <v>NO</v>
      </c>
      <c r="L310" s="364"/>
      <c r="M310" s="364"/>
      <c r="N310" s="364"/>
      <c r="O310" s="364"/>
      <c r="P310" s="364"/>
      <c r="Q310" s="364"/>
      <c r="R310" s="364"/>
      <c r="S310" s="453"/>
    </row>
    <row r="311" spans="1:19" ht="24" hidden="1" customHeight="1" x14ac:dyDescent="0.2">
      <c r="A311" s="362"/>
      <c r="B311" s="383"/>
      <c r="C311" s="383"/>
      <c r="D311" s="383"/>
      <c r="E311" s="383"/>
      <c r="F311" s="383"/>
      <c r="G311" s="133">
        <f>'01-Mapa de riesgo-UO'!I312</f>
        <v>0</v>
      </c>
      <c r="H311" s="383"/>
      <c r="I311" s="450"/>
      <c r="J311" s="276" t="str">
        <f>'01-Mapa de riesgo-UO'!AW312</f>
        <v>ASUMIR</v>
      </c>
      <c r="K311" s="383"/>
      <c r="L311" s="364"/>
      <c r="M311" s="364"/>
      <c r="N311" s="364"/>
      <c r="O311" s="364"/>
      <c r="P311" s="364"/>
      <c r="Q311" s="364"/>
      <c r="R311" s="364"/>
      <c r="S311" s="453"/>
    </row>
    <row r="312" spans="1:19" ht="24" hidden="1" customHeight="1" x14ac:dyDescent="0.2">
      <c r="A312" s="362"/>
      <c r="B312" s="383"/>
      <c r="C312" s="383"/>
      <c r="D312" s="383"/>
      <c r="E312" s="383"/>
      <c r="F312" s="383"/>
      <c r="G312" s="133">
        <f>'01-Mapa de riesgo-UO'!I313</f>
        <v>0</v>
      </c>
      <c r="H312" s="383"/>
      <c r="I312" s="450"/>
      <c r="J312" s="276" t="str">
        <f>'01-Mapa de riesgo-UO'!AW313</f>
        <v>ASUMIR</v>
      </c>
      <c r="K312" s="383"/>
      <c r="L312" s="364"/>
      <c r="M312" s="364"/>
      <c r="N312" s="364"/>
      <c r="O312" s="364"/>
      <c r="P312" s="364"/>
      <c r="Q312" s="364"/>
      <c r="R312" s="364"/>
      <c r="S312" s="453"/>
    </row>
    <row r="313" spans="1:19" ht="24" hidden="1" customHeight="1" x14ac:dyDescent="0.2">
      <c r="A313" s="362">
        <v>102</v>
      </c>
      <c r="B313" s="383" t="str">
        <f>'01-Mapa de riesgo-UO'!D314</f>
        <v>EXTENSIÓN_PROYECCIÓN_SOCIAL</v>
      </c>
      <c r="C313" s="383" t="str">
        <f>+'01-Mapa de riesgo-UO'!F314</f>
        <v>NO</v>
      </c>
      <c r="D313" s="383" t="str">
        <f>'01-Mapa de riesgo-UO'!J314</f>
        <v>Cumplimiento</v>
      </c>
      <c r="E313" s="383" t="str">
        <f>'01-Mapa de riesgo-UO'!K314</f>
        <v>Reducción del alcance de la acreditación, por ensayos de aptitud insatisfactorios (7.7)</v>
      </c>
      <c r="F313" s="383"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83" t="str">
        <f>'01-Mapa de riesgo-UO'!M314</f>
        <v>Pérdida de  credibilidad en el laboratorio
Cierre del laboratorio</v>
      </c>
      <c r="I313" s="450" t="str">
        <f>'01-Mapa de riesgo-UO'!AT314</f>
        <v>LEVE</v>
      </c>
      <c r="J313" s="276" t="str">
        <f>'01-Mapa de riesgo-UO'!AW314</f>
        <v>ASUMIR</v>
      </c>
      <c r="K313" s="383" t="str">
        <f t="shared" si="4"/>
        <v>NO</v>
      </c>
      <c r="L313" s="364"/>
      <c r="M313" s="364"/>
      <c r="N313" s="364"/>
      <c r="O313" s="364"/>
      <c r="P313" s="364"/>
      <c r="Q313" s="364"/>
      <c r="R313" s="364"/>
      <c r="S313" s="453"/>
    </row>
    <row r="314" spans="1:19" ht="22.5" hidden="1" x14ac:dyDescent="0.2">
      <c r="A314" s="362"/>
      <c r="B314" s="383"/>
      <c r="C314" s="383"/>
      <c r="D314" s="383"/>
      <c r="E314" s="383"/>
      <c r="F314" s="383"/>
      <c r="G314" s="133" t="str">
        <f>'01-Mapa de riesgo-UO'!I315</f>
        <v xml:space="preserve">Utilización de equipos con resultados defectuosos  </v>
      </c>
      <c r="H314" s="383"/>
      <c r="I314" s="450"/>
      <c r="J314" s="276" t="str">
        <f>'01-Mapa de riesgo-UO'!AW315</f>
        <v>ASUMIR</v>
      </c>
      <c r="K314" s="383"/>
      <c r="L314" s="364"/>
      <c r="M314" s="364"/>
      <c r="N314" s="364"/>
      <c r="O314" s="364"/>
      <c r="P314" s="364"/>
      <c r="Q314" s="364"/>
      <c r="R314" s="364"/>
      <c r="S314" s="453"/>
    </row>
    <row r="315" spans="1:19" ht="24" hidden="1" customHeight="1" x14ac:dyDescent="0.2">
      <c r="A315" s="362"/>
      <c r="B315" s="383"/>
      <c r="C315" s="383"/>
      <c r="D315" s="383"/>
      <c r="E315" s="383"/>
      <c r="F315" s="383"/>
      <c r="G315" s="133">
        <f>'01-Mapa de riesgo-UO'!I316</f>
        <v>0</v>
      </c>
      <c r="H315" s="383"/>
      <c r="I315" s="450"/>
      <c r="J315" s="276" t="str">
        <f>'01-Mapa de riesgo-UO'!AW316</f>
        <v>ASUMIR</v>
      </c>
      <c r="K315" s="383"/>
      <c r="L315" s="364"/>
      <c r="M315" s="364"/>
      <c r="N315" s="364"/>
      <c r="O315" s="364"/>
      <c r="P315" s="364"/>
      <c r="Q315" s="364"/>
      <c r="R315" s="364"/>
      <c r="S315" s="453"/>
    </row>
    <row r="316" spans="1:19" ht="12" hidden="1" customHeight="1" x14ac:dyDescent="0.2">
      <c r="A316" s="362">
        <v>103</v>
      </c>
      <c r="B316" s="383" t="str">
        <f>'01-Mapa de riesgo-UO'!D317</f>
        <v>EXTENSIÓN_PROYECCIÓN_SOCIAL</v>
      </c>
      <c r="C316" s="383" t="str">
        <f>+'01-Mapa de riesgo-UO'!F317</f>
        <v>NO</v>
      </c>
      <c r="D316" s="383" t="str">
        <f>'01-Mapa de riesgo-UO'!J317</f>
        <v>Imagen</v>
      </c>
      <c r="E316" s="383" t="str">
        <f>'01-Mapa de riesgo-UO'!K317</f>
        <v xml:space="preserve">Informes de resultados incompletos o con datos errados </v>
      </c>
      <c r="F316" s="383" t="str">
        <f>'01-Mapa de riesgo-UO'!L317</f>
        <v>Emitir informes de resultados con datos errados</v>
      </c>
      <c r="G316" s="133" t="str">
        <f>'01-Mapa de riesgo-UO'!I317</f>
        <v xml:space="preserve">Suministro de la información errada por parte del cliente </v>
      </c>
      <c r="H316" s="383" t="str">
        <f>'01-Mapa de riesgo-UO'!M317</f>
        <v xml:space="preserve">Pérdida de  credibilidad en el laboratorio
Pérdida de la confianza en el laboratorio
Demandas legales  
Pérdida o suspensión de la acreditación </v>
      </c>
      <c r="I316" s="450" t="str">
        <f>'01-Mapa de riesgo-UO'!AT317</f>
        <v>MODERADO</v>
      </c>
      <c r="J316" s="276" t="str">
        <f>'01-Mapa de riesgo-UO'!AW317</f>
        <v>TRANSFERIR</v>
      </c>
      <c r="K316" s="383" t="str">
        <f t="shared" si="4"/>
        <v>Si el proceso lo requiere</v>
      </c>
      <c r="L316" s="364" t="s">
        <v>2814</v>
      </c>
      <c r="M316" s="364"/>
      <c r="N316" s="364"/>
      <c r="O316" s="364" t="s">
        <v>2815</v>
      </c>
      <c r="P316" s="364" t="s">
        <v>2816</v>
      </c>
      <c r="Q316" s="364"/>
      <c r="R316" s="364"/>
      <c r="S316" s="453" t="s">
        <v>2815</v>
      </c>
    </row>
    <row r="317" spans="1:19" ht="24" hidden="1" customHeight="1" x14ac:dyDescent="0.2">
      <c r="A317" s="362"/>
      <c r="B317" s="383"/>
      <c r="C317" s="383"/>
      <c r="D317" s="383"/>
      <c r="E317" s="383"/>
      <c r="F317" s="383"/>
      <c r="G317" s="133" t="str">
        <f>'01-Mapa de riesgo-UO'!I318</f>
        <v>Excel con función de autocompletar. 
No se realiza revision de la información de los laboratorios clinicos al momento de ingreso</v>
      </c>
      <c r="H317" s="383"/>
      <c r="I317" s="450"/>
      <c r="J317" s="276" t="str">
        <f>'01-Mapa de riesgo-UO'!AW318</f>
        <v>REDUCIR</v>
      </c>
      <c r="K317" s="383"/>
      <c r="L317" s="364"/>
      <c r="M317" s="364"/>
      <c r="N317" s="364"/>
      <c r="O317" s="364"/>
      <c r="P317" s="364"/>
      <c r="Q317" s="364"/>
      <c r="R317" s="364"/>
      <c r="S317" s="453"/>
    </row>
    <row r="318" spans="1:19" ht="24" hidden="1" customHeight="1" x14ac:dyDescent="0.2">
      <c r="A318" s="362"/>
      <c r="B318" s="383"/>
      <c r="C318" s="383"/>
      <c r="D318" s="383"/>
      <c r="E318" s="383"/>
      <c r="F318" s="383"/>
      <c r="G318" s="133" t="str">
        <f>'01-Mapa de riesgo-UO'!I319</f>
        <v xml:space="preserve">Interpretación inadecuada de la norma </v>
      </c>
      <c r="H318" s="383"/>
      <c r="I318" s="450"/>
      <c r="J318" s="276" t="str">
        <f>'01-Mapa de riesgo-UO'!AW319</f>
        <v>REDUCIR</v>
      </c>
      <c r="K318" s="383"/>
      <c r="L318" s="364"/>
      <c r="M318" s="364"/>
      <c r="N318" s="364"/>
      <c r="O318" s="364"/>
      <c r="P318" s="364"/>
      <c r="Q318" s="364"/>
      <c r="R318" s="364"/>
      <c r="S318" s="453"/>
    </row>
    <row r="319" spans="1:19" ht="24" hidden="1" customHeight="1" x14ac:dyDescent="0.2">
      <c r="A319" s="362">
        <v>104</v>
      </c>
      <c r="B319" s="383" t="str">
        <f>'01-Mapa de riesgo-UO'!D320</f>
        <v>EXTENSIÓN_PROYECCIÓN_SOCIAL</v>
      </c>
      <c r="C319" s="383" t="str">
        <f>+'01-Mapa de riesgo-UO'!F320</f>
        <v>NO</v>
      </c>
      <c r="D319" s="383" t="str">
        <f>'01-Mapa de riesgo-UO'!J320</f>
        <v>Corrupción</v>
      </c>
      <c r="E319" s="383" t="str">
        <f>'01-Mapa de riesgo-UO'!K320</f>
        <v>Pérdida de la imparcialidad
(4.1.3)</v>
      </c>
      <c r="F319" s="383"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83" t="str">
        <f>'01-Mapa de riesgo-UO'!M320</f>
        <v>Pérdida de  credibilidad en el laboratorio
Pérdida de la confianza en el funcionario
Iniciación de un proceso disciplinario</v>
      </c>
      <c r="I319" s="450" t="str">
        <f>'01-Mapa de riesgo-UO'!AT320</f>
        <v>LEVE</v>
      </c>
      <c r="J319" s="276" t="str">
        <f>'01-Mapa de riesgo-UO'!AW320</f>
        <v>ASUMIR</v>
      </c>
      <c r="K319" s="383" t="str">
        <f t="shared" si="4"/>
        <v>NO</v>
      </c>
      <c r="L319" s="364"/>
      <c r="M319" s="364"/>
      <c r="N319" s="364"/>
      <c r="O319" s="364"/>
      <c r="P319" s="364"/>
      <c r="Q319" s="364"/>
      <c r="R319" s="364"/>
      <c r="S319" s="453"/>
    </row>
    <row r="320" spans="1:19" ht="24" hidden="1" customHeight="1" x14ac:dyDescent="0.2">
      <c r="A320" s="362"/>
      <c r="B320" s="383"/>
      <c r="C320" s="383"/>
      <c r="D320" s="383"/>
      <c r="E320" s="383"/>
      <c r="F320" s="383"/>
      <c r="G320" s="133" t="str">
        <f>'01-Mapa de riesgo-UO'!I321</f>
        <v>Conflicto de interés, al prestar servicios de calibración entre las dependencias de la Universidad</v>
      </c>
      <c r="H320" s="383"/>
      <c r="I320" s="450"/>
      <c r="J320" s="276" t="str">
        <f>'01-Mapa de riesgo-UO'!AW321</f>
        <v>ASUMIR</v>
      </c>
      <c r="K320" s="383"/>
      <c r="L320" s="364"/>
      <c r="M320" s="364"/>
      <c r="N320" s="364"/>
      <c r="O320" s="364"/>
      <c r="P320" s="364"/>
      <c r="Q320" s="364"/>
      <c r="R320" s="364"/>
      <c r="S320" s="453"/>
    </row>
    <row r="321" spans="1:19" ht="24" hidden="1" customHeight="1" x14ac:dyDescent="0.2">
      <c r="A321" s="362"/>
      <c r="B321" s="383"/>
      <c r="C321" s="383"/>
      <c r="D321" s="383"/>
      <c r="E321" s="383"/>
      <c r="F321" s="383"/>
      <c r="G321" s="133">
        <f>'01-Mapa de riesgo-UO'!I322</f>
        <v>0</v>
      </c>
      <c r="H321" s="383"/>
      <c r="I321" s="450"/>
      <c r="J321" s="276" t="str">
        <f>'01-Mapa de riesgo-UO'!AW322</f>
        <v>ASUMIR</v>
      </c>
      <c r="K321" s="383"/>
      <c r="L321" s="364"/>
      <c r="M321" s="364"/>
      <c r="N321" s="364"/>
      <c r="O321" s="364"/>
      <c r="P321" s="364"/>
      <c r="Q321" s="364"/>
      <c r="R321" s="364"/>
      <c r="S321" s="453"/>
    </row>
    <row r="322" spans="1:19" ht="24" hidden="1" customHeight="1" x14ac:dyDescent="0.2">
      <c r="A322" s="362">
        <v>105</v>
      </c>
      <c r="B322" s="383" t="str">
        <f>'01-Mapa de riesgo-UO'!D323</f>
        <v>EXTENSIÓN_PROYECCIÓN_SOCIAL</v>
      </c>
      <c r="C322" s="383" t="str">
        <f>+'01-Mapa de riesgo-UO'!F323</f>
        <v>NO</v>
      </c>
      <c r="D322" s="383" t="str">
        <f>'01-Mapa de riesgo-UO'!J323</f>
        <v>Operacional</v>
      </c>
      <c r="E322" s="383" t="str">
        <f>'01-Mapa de riesgo-UO'!K323</f>
        <v>Pérdida de la validez de los resultados del laboratorio
(6.3)</v>
      </c>
      <c r="F322" s="383" t="str">
        <f>'01-Mapa de riesgo-UO'!L323</f>
        <v>Tener condiciones ambientales inadecuadas puede afectar la validez de los resultados</v>
      </c>
      <c r="G322" s="133" t="str">
        <f>'01-Mapa de riesgo-UO'!I323</f>
        <v>Condiciones ambientales inadecuadas para las calibraciones</v>
      </c>
      <c r="H322" s="383" t="str">
        <f>'01-Mapa de riesgo-UO'!M323</f>
        <v xml:space="preserve">Pérdida de credibilidad en el laboratorio
Pérdida de la confianza en el laboratorio
              </v>
      </c>
      <c r="I322" s="450" t="str">
        <f>'01-Mapa de riesgo-UO'!AT323</f>
        <v>LEVE</v>
      </c>
      <c r="J322" s="276" t="str">
        <f>'01-Mapa de riesgo-UO'!AW323</f>
        <v>ASUMIR</v>
      </c>
      <c r="K322" s="383" t="str">
        <f t="shared" si="4"/>
        <v>NO</v>
      </c>
      <c r="L322" s="364"/>
      <c r="M322" s="364"/>
      <c r="N322" s="364"/>
      <c r="O322" s="364"/>
      <c r="P322" s="364"/>
      <c r="Q322" s="364"/>
      <c r="R322" s="364"/>
      <c r="S322" s="453"/>
    </row>
    <row r="323" spans="1:19" ht="24" hidden="1" customHeight="1" x14ac:dyDescent="0.2">
      <c r="A323" s="362"/>
      <c r="B323" s="383"/>
      <c r="C323" s="383"/>
      <c r="D323" s="383"/>
      <c r="E323" s="383"/>
      <c r="F323" s="383"/>
      <c r="G323" s="133">
        <f>'01-Mapa de riesgo-UO'!I324</f>
        <v>0</v>
      </c>
      <c r="H323" s="383"/>
      <c r="I323" s="450"/>
      <c r="J323" s="276" t="str">
        <f>'01-Mapa de riesgo-UO'!AW324</f>
        <v>ASUMIR</v>
      </c>
      <c r="K323" s="383"/>
      <c r="L323" s="364"/>
      <c r="M323" s="364"/>
      <c r="N323" s="364"/>
      <c r="O323" s="364"/>
      <c r="P323" s="364"/>
      <c r="Q323" s="364"/>
      <c r="R323" s="364"/>
      <c r="S323" s="453"/>
    </row>
    <row r="324" spans="1:19" ht="24" hidden="1" customHeight="1" x14ac:dyDescent="0.2">
      <c r="A324" s="362"/>
      <c r="B324" s="383"/>
      <c r="C324" s="383"/>
      <c r="D324" s="383"/>
      <c r="E324" s="383"/>
      <c r="F324" s="383"/>
      <c r="G324" s="133">
        <f>'01-Mapa de riesgo-UO'!I325</f>
        <v>0</v>
      </c>
      <c r="H324" s="383"/>
      <c r="I324" s="450"/>
      <c r="J324" s="276" t="str">
        <f>'01-Mapa de riesgo-UO'!AW325</f>
        <v>ASUMIR</v>
      </c>
      <c r="K324" s="383"/>
      <c r="L324" s="364"/>
      <c r="M324" s="364"/>
      <c r="N324" s="364"/>
      <c r="O324" s="364"/>
      <c r="P324" s="364"/>
      <c r="Q324" s="364"/>
      <c r="R324" s="364"/>
      <c r="S324" s="453"/>
    </row>
    <row r="325" spans="1:19" ht="24" hidden="1" customHeight="1" x14ac:dyDescent="0.2">
      <c r="A325" s="362">
        <v>106</v>
      </c>
      <c r="B325" s="383" t="str">
        <f>'01-Mapa de riesgo-UO'!D326</f>
        <v>EXTENSIÓN_PROYECCIÓN_SOCIAL</v>
      </c>
      <c r="C325" s="383" t="str">
        <f>+'01-Mapa de riesgo-UO'!F326</f>
        <v>NO</v>
      </c>
      <c r="D325" s="383" t="str">
        <f>'01-Mapa de riesgo-UO'!J326</f>
        <v>Operacional</v>
      </c>
      <c r="E325" s="383" t="str">
        <f>'01-Mapa de riesgo-UO'!K326</f>
        <v>Pérdida de la validez de los resultados del laboratorio
(6.4)</v>
      </c>
      <c r="F325" s="383"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83" t="str">
        <f>'01-Mapa de riesgo-UO'!M326</f>
        <v>Pérdida de credibilidad en el laboratorio                                                                                                                                                      Pérdida de la confianza en el laboratorio</v>
      </c>
      <c r="I325" s="450" t="str">
        <f>'01-Mapa de riesgo-UO'!AT326</f>
        <v>LEVE</v>
      </c>
      <c r="J325" s="276" t="str">
        <f>'01-Mapa de riesgo-UO'!AW326</f>
        <v>ASUMIR</v>
      </c>
      <c r="K325" s="383" t="str">
        <f t="shared" si="4"/>
        <v>NO</v>
      </c>
      <c r="L325" s="364"/>
      <c r="M325" s="364"/>
      <c r="N325" s="364"/>
      <c r="O325" s="364"/>
      <c r="P325" s="364"/>
      <c r="Q325" s="364"/>
      <c r="R325" s="364"/>
      <c r="S325" s="453"/>
    </row>
    <row r="326" spans="1:19" ht="24" hidden="1" customHeight="1" x14ac:dyDescent="0.2">
      <c r="A326" s="362"/>
      <c r="B326" s="383"/>
      <c r="C326" s="383"/>
      <c r="D326" s="383"/>
      <c r="E326" s="383"/>
      <c r="F326" s="383"/>
      <c r="G326" s="133">
        <f>'01-Mapa de riesgo-UO'!I327</f>
        <v>0</v>
      </c>
      <c r="H326" s="383"/>
      <c r="I326" s="450"/>
      <c r="J326" s="276" t="str">
        <f>'01-Mapa de riesgo-UO'!AW327</f>
        <v>ASUMIR</v>
      </c>
      <c r="K326" s="383"/>
      <c r="L326" s="364"/>
      <c r="M326" s="364"/>
      <c r="N326" s="364"/>
      <c r="O326" s="364"/>
      <c r="P326" s="364"/>
      <c r="Q326" s="364"/>
      <c r="R326" s="364"/>
      <c r="S326" s="453"/>
    </row>
    <row r="327" spans="1:19" ht="24" hidden="1" customHeight="1" x14ac:dyDescent="0.2">
      <c r="A327" s="362"/>
      <c r="B327" s="383"/>
      <c r="C327" s="383"/>
      <c r="D327" s="383"/>
      <c r="E327" s="383"/>
      <c r="F327" s="383"/>
      <c r="G327" s="133">
        <f>'01-Mapa de riesgo-UO'!I328</f>
        <v>0</v>
      </c>
      <c r="H327" s="383"/>
      <c r="I327" s="450"/>
      <c r="J327" s="276" t="str">
        <f>'01-Mapa de riesgo-UO'!AW328</f>
        <v>ASUMIR</v>
      </c>
      <c r="K327" s="383"/>
      <c r="L327" s="364"/>
      <c r="M327" s="364"/>
      <c r="N327" s="364"/>
      <c r="O327" s="364"/>
      <c r="P327" s="364"/>
      <c r="Q327" s="364"/>
      <c r="R327" s="364"/>
      <c r="S327" s="453"/>
    </row>
    <row r="328" spans="1:19" ht="24" hidden="1" customHeight="1" x14ac:dyDescent="0.2">
      <c r="A328" s="362">
        <v>107</v>
      </c>
      <c r="B328" s="383" t="str">
        <f>'01-Mapa de riesgo-UO'!D329</f>
        <v>EXTENSIÓN_PROYECCIÓN_SOCIAL</v>
      </c>
      <c r="C328" s="383" t="str">
        <f>+'01-Mapa de riesgo-UO'!F329</f>
        <v>NO</v>
      </c>
      <c r="D328" s="383" t="str">
        <f>'01-Mapa de riesgo-UO'!J329</f>
        <v>Operacional</v>
      </c>
      <c r="E328" s="383" t="str">
        <f>'01-Mapa de riesgo-UO'!K329</f>
        <v>Pérdida de la validez de los resultados del laboratorio
(6.4.9)</v>
      </c>
      <c r="F328" s="383"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83" t="str">
        <f>'01-Mapa de riesgo-UO'!M329</f>
        <v>Pérdida de  credibilidad en el laboratorio
Pérdida de la confianza en el laboratorio</v>
      </c>
      <c r="I328" s="450" t="str">
        <f>'01-Mapa de riesgo-UO'!AT329</f>
        <v>LEVE</v>
      </c>
      <c r="J328" s="276" t="str">
        <f>'01-Mapa de riesgo-UO'!AW329</f>
        <v>ASUMIR</v>
      </c>
      <c r="K328" s="383" t="str">
        <f t="shared" si="4"/>
        <v>NO</v>
      </c>
      <c r="L328" s="364"/>
      <c r="M328" s="364"/>
      <c r="N328" s="364"/>
      <c r="O328" s="364"/>
      <c r="P328" s="364"/>
      <c r="Q328" s="364"/>
      <c r="R328" s="364"/>
      <c r="S328" s="453"/>
    </row>
    <row r="329" spans="1:19" ht="24" hidden="1" customHeight="1" x14ac:dyDescent="0.2">
      <c r="A329" s="362"/>
      <c r="B329" s="383"/>
      <c r="C329" s="383"/>
      <c r="D329" s="383"/>
      <c r="E329" s="383"/>
      <c r="F329" s="383"/>
      <c r="G329" s="133">
        <f>'01-Mapa de riesgo-UO'!I330</f>
        <v>0</v>
      </c>
      <c r="H329" s="383"/>
      <c r="I329" s="450"/>
      <c r="J329" s="276" t="str">
        <f>'01-Mapa de riesgo-UO'!AW330</f>
        <v>ASUMIR</v>
      </c>
      <c r="K329" s="383"/>
      <c r="L329" s="364"/>
      <c r="M329" s="364"/>
      <c r="N329" s="364"/>
      <c r="O329" s="364"/>
      <c r="P329" s="364"/>
      <c r="Q329" s="364"/>
      <c r="R329" s="364"/>
      <c r="S329" s="453"/>
    </row>
    <row r="330" spans="1:19" ht="24" hidden="1" customHeight="1" x14ac:dyDescent="0.2">
      <c r="A330" s="362"/>
      <c r="B330" s="383"/>
      <c r="C330" s="383"/>
      <c r="D330" s="383"/>
      <c r="E330" s="383"/>
      <c r="F330" s="383"/>
      <c r="G330" s="133">
        <f>'01-Mapa de riesgo-UO'!I331</f>
        <v>0</v>
      </c>
      <c r="H330" s="383"/>
      <c r="I330" s="450"/>
      <c r="J330" s="276" t="str">
        <f>'01-Mapa de riesgo-UO'!AW331</f>
        <v>ASUMIR</v>
      </c>
      <c r="K330" s="383"/>
      <c r="L330" s="364"/>
      <c r="M330" s="364"/>
      <c r="N330" s="364"/>
      <c r="O330" s="364"/>
      <c r="P330" s="364"/>
      <c r="Q330" s="364"/>
      <c r="R330" s="364"/>
      <c r="S330" s="453"/>
    </row>
    <row r="331" spans="1:19" ht="36" hidden="1" customHeight="1" x14ac:dyDescent="0.2">
      <c r="A331" s="362">
        <v>108</v>
      </c>
      <c r="B331" s="383" t="str">
        <f>'01-Mapa de riesgo-UO'!D332</f>
        <v>EXTENSIÓN_PROYECCIÓN_SOCIAL</v>
      </c>
      <c r="C331" s="383" t="str">
        <f>+'01-Mapa de riesgo-UO'!F332</f>
        <v>NO</v>
      </c>
      <c r="D331" s="383" t="str">
        <f>'01-Mapa de riesgo-UO'!J332</f>
        <v>Operacional</v>
      </c>
      <c r="E331" s="383" t="str">
        <f>'01-Mapa de riesgo-UO'!K332</f>
        <v>Emisión de una Declaración de Conformidad Errada
(7.8.6)</v>
      </c>
      <c r="F331" s="383"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83" t="str">
        <f>'01-Mapa de riesgo-UO'!M332</f>
        <v>Pérdida de  credibilidad en el laboratorio
Pérdida de la confianza en el laboratorio</v>
      </c>
      <c r="I331" s="450" t="str">
        <f>'01-Mapa de riesgo-UO'!AT332</f>
        <v>MODERADO</v>
      </c>
      <c r="J331" s="276" t="str">
        <f>'01-Mapa de riesgo-UO'!AW332</f>
        <v>REDUCIR</v>
      </c>
      <c r="K331" s="383" t="str">
        <f t="shared" si="4"/>
        <v>Si el proceso lo requiere</v>
      </c>
      <c r="L331" s="364"/>
      <c r="M331" s="364"/>
      <c r="N331" s="364"/>
      <c r="O331" s="364"/>
      <c r="P331" s="364"/>
      <c r="Q331" s="364"/>
      <c r="R331" s="364"/>
      <c r="S331" s="453"/>
    </row>
    <row r="332" spans="1:19" ht="24" hidden="1" customHeight="1" x14ac:dyDescent="0.2">
      <c r="A332" s="362"/>
      <c r="B332" s="383"/>
      <c r="C332" s="383"/>
      <c r="D332" s="383"/>
      <c r="E332" s="383"/>
      <c r="F332" s="383"/>
      <c r="G332" s="133">
        <f>'01-Mapa de riesgo-UO'!I333</f>
        <v>0</v>
      </c>
      <c r="H332" s="383"/>
      <c r="I332" s="450"/>
      <c r="J332" s="276">
        <f>'01-Mapa de riesgo-UO'!AW333</f>
        <v>0</v>
      </c>
      <c r="K332" s="383"/>
      <c r="L332" s="364"/>
      <c r="M332" s="364"/>
      <c r="N332" s="364"/>
      <c r="O332" s="364"/>
      <c r="P332" s="364"/>
      <c r="Q332" s="364"/>
      <c r="R332" s="364"/>
      <c r="S332" s="453"/>
    </row>
    <row r="333" spans="1:19" ht="24" hidden="1" customHeight="1" x14ac:dyDescent="0.2">
      <c r="A333" s="362"/>
      <c r="B333" s="383"/>
      <c r="C333" s="383"/>
      <c r="D333" s="383"/>
      <c r="E333" s="383"/>
      <c r="F333" s="383"/>
      <c r="G333" s="133">
        <f>'01-Mapa de riesgo-UO'!I334</f>
        <v>0</v>
      </c>
      <c r="H333" s="383"/>
      <c r="I333" s="450"/>
      <c r="J333" s="276">
        <f>'01-Mapa de riesgo-UO'!AW334</f>
        <v>0</v>
      </c>
      <c r="K333" s="383"/>
      <c r="L333" s="364"/>
      <c r="M333" s="364"/>
      <c r="N333" s="364"/>
      <c r="O333" s="364"/>
      <c r="P333" s="364"/>
      <c r="Q333" s="364"/>
      <c r="R333" s="364"/>
      <c r="S333" s="453"/>
    </row>
    <row r="334" spans="1:19" ht="24" hidden="1" customHeight="1" x14ac:dyDescent="0.2">
      <c r="A334" s="362">
        <v>109</v>
      </c>
      <c r="B334" s="383" t="str">
        <f>'01-Mapa de riesgo-UO'!D335</f>
        <v>EXTENSIÓN_PROYECCIÓN_SOCIAL</v>
      </c>
      <c r="C334" s="383" t="str">
        <f>+'01-Mapa de riesgo-UO'!F335</f>
        <v>NO</v>
      </c>
      <c r="D334" s="383" t="str">
        <f>'01-Mapa de riesgo-UO'!J335</f>
        <v>Operacional</v>
      </c>
      <c r="E334" s="383" t="str">
        <f>'01-Mapa de riesgo-UO'!K335</f>
        <v>Aplicación de un método de calibración inadecuado
(7.2)</v>
      </c>
      <c r="F334" s="383" t="str">
        <f>'01-Mapa de riesgo-UO'!L335</f>
        <v>Verificación del método es inapropiada para el laboratorio</v>
      </c>
      <c r="G334" s="133" t="str">
        <f>'01-Mapa de riesgo-UO'!I335</f>
        <v>En la verificación / validación del método no se tuvieron en cuenta todos los factores</v>
      </c>
      <c r="H334" s="383" t="str">
        <f>'01-Mapa de riesgo-UO'!M335</f>
        <v>Pérdida de  credibilidad en el laboratorio
Pérdida de la confianza en el laboratorio
No conformidades en auditorías internas y externas</v>
      </c>
      <c r="I334" s="450" t="str">
        <f>'01-Mapa de riesgo-UO'!AT335</f>
        <v>MODERADO</v>
      </c>
      <c r="J334" s="276" t="str">
        <f>'01-Mapa de riesgo-UO'!AW335</f>
        <v>REDUCIR</v>
      </c>
      <c r="K334" s="383" t="str">
        <f t="shared" si="4"/>
        <v>Si el proceso lo requiere</v>
      </c>
      <c r="L334" s="364"/>
      <c r="M334" s="364"/>
      <c r="N334" s="364"/>
      <c r="O334" s="364"/>
      <c r="P334" s="364"/>
      <c r="Q334" s="364"/>
      <c r="R334" s="364"/>
      <c r="S334" s="453"/>
    </row>
    <row r="335" spans="1:19" ht="24" hidden="1" customHeight="1" x14ac:dyDescent="0.2">
      <c r="A335" s="362"/>
      <c r="B335" s="383"/>
      <c r="C335" s="383"/>
      <c r="D335" s="383"/>
      <c r="E335" s="383"/>
      <c r="F335" s="383"/>
      <c r="G335" s="133">
        <f>'01-Mapa de riesgo-UO'!I336</f>
        <v>0</v>
      </c>
      <c r="H335" s="383"/>
      <c r="I335" s="450"/>
      <c r="J335" s="276">
        <f>'01-Mapa de riesgo-UO'!AW336</f>
        <v>0</v>
      </c>
      <c r="K335" s="383"/>
      <c r="L335" s="364"/>
      <c r="M335" s="364"/>
      <c r="N335" s="364"/>
      <c r="O335" s="364"/>
      <c r="P335" s="364"/>
      <c r="Q335" s="364"/>
      <c r="R335" s="364"/>
      <c r="S335" s="453"/>
    </row>
    <row r="336" spans="1:19" ht="24" hidden="1" customHeight="1" x14ac:dyDescent="0.2">
      <c r="A336" s="362"/>
      <c r="B336" s="383"/>
      <c r="C336" s="383"/>
      <c r="D336" s="383"/>
      <c r="E336" s="383"/>
      <c r="F336" s="383"/>
      <c r="G336" s="133">
        <f>'01-Mapa de riesgo-UO'!I337</f>
        <v>0</v>
      </c>
      <c r="H336" s="383"/>
      <c r="I336" s="450"/>
      <c r="J336" s="276">
        <f>'01-Mapa de riesgo-UO'!AW337</f>
        <v>0</v>
      </c>
      <c r="K336" s="383"/>
      <c r="L336" s="364"/>
      <c r="M336" s="364"/>
      <c r="N336" s="364"/>
      <c r="O336" s="364"/>
      <c r="P336" s="364"/>
      <c r="Q336" s="364"/>
      <c r="R336" s="364"/>
      <c r="S336" s="453"/>
    </row>
    <row r="337" spans="1:19" ht="24" hidden="1" customHeight="1" x14ac:dyDescent="0.2">
      <c r="A337" s="362">
        <v>110</v>
      </c>
      <c r="B337" s="383" t="str">
        <f>'01-Mapa de riesgo-UO'!D338</f>
        <v>EXTENSIÓN_PROYECCIÓN_SOCIAL</v>
      </c>
      <c r="C337" s="383" t="str">
        <f>+'01-Mapa de riesgo-UO'!F338</f>
        <v>NO</v>
      </c>
      <c r="D337" s="383" t="str">
        <f>'01-Mapa de riesgo-UO'!J338</f>
        <v>Operacional</v>
      </c>
      <c r="E337" s="383" t="str">
        <f>'01-Mapa de riesgo-UO'!K338</f>
        <v>Pérdida de la validez de los resultados
(7.7)</v>
      </c>
      <c r="F337" s="383"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83" t="str">
        <f>'01-Mapa de riesgo-UO'!M338</f>
        <v>Pérdida de  credibilidad en el laboratorio
Pérdida de la confianza en el laboratorio
No conformidades en auditorías internas y externas</v>
      </c>
      <c r="I337" s="450" t="str">
        <f>'01-Mapa de riesgo-UO'!AT338</f>
        <v>MODERADO</v>
      </c>
      <c r="J337" s="276" t="str">
        <f>'01-Mapa de riesgo-UO'!AW338</f>
        <v>REDUCIR</v>
      </c>
      <c r="K337" s="383" t="str">
        <f t="shared" si="4"/>
        <v>Si el proceso lo requiere</v>
      </c>
      <c r="L337" s="364"/>
      <c r="M337" s="364"/>
      <c r="N337" s="364"/>
      <c r="O337" s="364"/>
      <c r="P337" s="364"/>
      <c r="Q337" s="364"/>
      <c r="R337" s="364"/>
      <c r="S337" s="453"/>
    </row>
    <row r="338" spans="1:19" ht="24" hidden="1" customHeight="1" x14ac:dyDescent="0.2">
      <c r="A338" s="362"/>
      <c r="B338" s="383"/>
      <c r="C338" s="383"/>
      <c r="D338" s="383"/>
      <c r="E338" s="383"/>
      <c r="F338" s="383"/>
      <c r="G338" s="133">
        <f>'01-Mapa de riesgo-UO'!I339</f>
        <v>0</v>
      </c>
      <c r="H338" s="383"/>
      <c r="I338" s="450"/>
      <c r="J338" s="276">
        <f>'01-Mapa de riesgo-UO'!AW339</f>
        <v>0</v>
      </c>
      <c r="K338" s="383"/>
      <c r="L338" s="364"/>
      <c r="M338" s="364"/>
      <c r="N338" s="364"/>
      <c r="O338" s="364"/>
      <c r="P338" s="364"/>
      <c r="Q338" s="364"/>
      <c r="R338" s="364"/>
      <c r="S338" s="453"/>
    </row>
    <row r="339" spans="1:19" ht="24" hidden="1" customHeight="1" x14ac:dyDescent="0.2">
      <c r="A339" s="362"/>
      <c r="B339" s="383"/>
      <c r="C339" s="383"/>
      <c r="D339" s="383"/>
      <c r="E339" s="383"/>
      <c r="F339" s="383"/>
      <c r="G339" s="133">
        <f>'01-Mapa de riesgo-UO'!I340</f>
        <v>0</v>
      </c>
      <c r="H339" s="383"/>
      <c r="I339" s="450"/>
      <c r="J339" s="276">
        <f>'01-Mapa de riesgo-UO'!AW340</f>
        <v>0</v>
      </c>
      <c r="K339" s="383"/>
      <c r="L339" s="364"/>
      <c r="M339" s="364"/>
      <c r="N339" s="364"/>
      <c r="O339" s="364"/>
      <c r="P339" s="364"/>
      <c r="Q339" s="364"/>
      <c r="R339" s="364"/>
      <c r="S339" s="453"/>
    </row>
    <row r="340" spans="1:19" ht="36" hidden="1" customHeight="1" x14ac:dyDescent="0.2">
      <c r="A340" s="362">
        <v>111</v>
      </c>
      <c r="B340" s="383" t="str">
        <f>'01-Mapa de riesgo-UO'!D341</f>
        <v>EXTENSIÓN_PROYECCIÓN_SOCIAL</v>
      </c>
      <c r="C340" s="383" t="str">
        <f>+'01-Mapa de riesgo-UO'!F341</f>
        <v>NO</v>
      </c>
      <c r="D340" s="383" t="str">
        <f>'01-Mapa de riesgo-UO'!J341</f>
        <v>Cumplimiento</v>
      </c>
      <c r="E340" s="383" t="str">
        <f>'01-Mapa de riesgo-UO'!K341</f>
        <v xml:space="preserve">Resultados Insatisfactorios de la Participación en Ensayos de Aptitud </v>
      </c>
      <c r="F340" s="383" t="str">
        <f>'01-Mapa de riesgo-UO'!L341</f>
        <v>Los resultados de los ensayos de aptitud en los que participa el laboratorio son insatisfactorios</v>
      </c>
      <c r="G340" s="133" t="str">
        <f>'01-Mapa de riesgo-UO'!I341</f>
        <v>Utilización de una norma inadecuada para las calibraciones</v>
      </c>
      <c r="H340" s="383" t="str">
        <f>'01-Mapa de riesgo-UO'!M341</f>
        <v>Pérdida de  credibilidad en el laboratorio
Cierre del laboratorio</v>
      </c>
      <c r="I340" s="450" t="str">
        <f>'01-Mapa de riesgo-UO'!AT341</f>
        <v>LEVE</v>
      </c>
      <c r="J340" s="276" t="str">
        <f>'01-Mapa de riesgo-UO'!AW341</f>
        <v>ASUMIR</v>
      </c>
      <c r="K340" s="383" t="str">
        <f t="shared" ref="K340:K403" si="5">IF(I340="GRAVE","Debe formularse",IF(I340="MODERADO", "Si el proceso lo requiere","NO"))</f>
        <v>NO</v>
      </c>
      <c r="L340" s="364"/>
      <c r="M340" s="364"/>
      <c r="N340" s="364"/>
      <c r="O340" s="364"/>
      <c r="P340" s="364"/>
      <c r="Q340" s="364"/>
      <c r="R340" s="364"/>
      <c r="S340" s="453"/>
    </row>
    <row r="341" spans="1:19" ht="24" hidden="1" customHeight="1" x14ac:dyDescent="0.2">
      <c r="A341" s="362"/>
      <c r="B341" s="383"/>
      <c r="C341" s="383"/>
      <c r="D341" s="383"/>
      <c r="E341" s="383"/>
      <c r="F341" s="383"/>
      <c r="G341" s="133">
        <f>'01-Mapa de riesgo-UO'!I342</f>
        <v>0</v>
      </c>
      <c r="H341" s="383"/>
      <c r="I341" s="450"/>
      <c r="J341" s="276" t="str">
        <f>'01-Mapa de riesgo-UO'!AW342</f>
        <v>ASUMIR</v>
      </c>
      <c r="K341" s="383"/>
      <c r="L341" s="364"/>
      <c r="M341" s="364"/>
      <c r="N341" s="364"/>
      <c r="O341" s="364"/>
      <c r="P341" s="364"/>
      <c r="Q341" s="364"/>
      <c r="R341" s="364"/>
      <c r="S341" s="453"/>
    </row>
    <row r="342" spans="1:19" ht="24" hidden="1" customHeight="1" x14ac:dyDescent="0.2">
      <c r="A342" s="362"/>
      <c r="B342" s="383"/>
      <c r="C342" s="383"/>
      <c r="D342" s="383"/>
      <c r="E342" s="383"/>
      <c r="F342" s="383"/>
      <c r="G342" s="133">
        <f>'01-Mapa de riesgo-UO'!I343</f>
        <v>0</v>
      </c>
      <c r="H342" s="383"/>
      <c r="I342" s="450"/>
      <c r="J342" s="276" t="str">
        <f>'01-Mapa de riesgo-UO'!AW343</f>
        <v>ASUMIR</v>
      </c>
      <c r="K342" s="383"/>
      <c r="L342" s="364"/>
      <c r="M342" s="364"/>
      <c r="N342" s="364"/>
      <c r="O342" s="364"/>
      <c r="P342" s="364"/>
      <c r="Q342" s="364"/>
      <c r="R342" s="364"/>
      <c r="S342" s="453"/>
    </row>
    <row r="343" spans="1:19" ht="24" hidden="1" customHeight="1" x14ac:dyDescent="0.2">
      <c r="A343" s="362">
        <v>112</v>
      </c>
      <c r="B343" s="383" t="str">
        <f>'01-Mapa de riesgo-UO'!D344</f>
        <v>EXTENSIÓN_PROYECCIÓN_SOCIAL</v>
      </c>
      <c r="C343" s="383" t="str">
        <f>+'01-Mapa de riesgo-UO'!F344</f>
        <v>NO</v>
      </c>
      <c r="D343" s="383" t="str">
        <f>'01-Mapa de riesgo-UO'!J344</f>
        <v>Operacional</v>
      </c>
      <c r="E343" s="383" t="str">
        <f>'01-Mapa de riesgo-UO'!K344</f>
        <v>Interrupción del servicio de calibración</v>
      </c>
      <c r="F343" s="383"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83" t="str">
        <f>'01-Mapa de riesgo-UO'!M344</f>
        <v>Cierre del laboratorio                Incumplimiento con los clientes</v>
      </c>
      <c r="I343" s="450" t="str">
        <f>'01-Mapa de riesgo-UO'!AT344</f>
        <v>MODERADO</v>
      </c>
      <c r="J343" s="276" t="str">
        <f>'01-Mapa de riesgo-UO'!AW344</f>
        <v>COMPARTIR</v>
      </c>
      <c r="K343" s="383" t="str">
        <f t="shared" si="5"/>
        <v>Si el proceso lo requiere</v>
      </c>
      <c r="L343" s="364"/>
      <c r="M343" s="364"/>
      <c r="N343" s="364"/>
      <c r="O343" s="364"/>
      <c r="P343" s="364"/>
      <c r="Q343" s="364"/>
      <c r="R343" s="364"/>
      <c r="S343" s="453"/>
    </row>
    <row r="344" spans="1:19" ht="24" hidden="1" customHeight="1" x14ac:dyDescent="0.2">
      <c r="A344" s="362"/>
      <c r="B344" s="383"/>
      <c r="C344" s="383"/>
      <c r="D344" s="383"/>
      <c r="E344" s="383"/>
      <c r="F344" s="383"/>
      <c r="G344" s="133">
        <f>'01-Mapa de riesgo-UO'!I345</f>
        <v>0</v>
      </c>
      <c r="H344" s="383"/>
      <c r="I344" s="450"/>
      <c r="J344" s="276">
        <f>'01-Mapa de riesgo-UO'!AW345</f>
        <v>0</v>
      </c>
      <c r="K344" s="383"/>
      <c r="L344" s="364"/>
      <c r="M344" s="364"/>
      <c r="N344" s="364"/>
      <c r="O344" s="364"/>
      <c r="P344" s="364"/>
      <c r="Q344" s="364"/>
      <c r="R344" s="364"/>
      <c r="S344" s="453"/>
    </row>
    <row r="345" spans="1:19" ht="24" hidden="1" customHeight="1" x14ac:dyDescent="0.2">
      <c r="A345" s="362"/>
      <c r="B345" s="383"/>
      <c r="C345" s="383"/>
      <c r="D345" s="383"/>
      <c r="E345" s="383"/>
      <c r="F345" s="383"/>
      <c r="G345" s="133">
        <f>'01-Mapa de riesgo-UO'!I346</f>
        <v>0</v>
      </c>
      <c r="H345" s="383"/>
      <c r="I345" s="450"/>
      <c r="J345" s="276">
        <f>'01-Mapa de riesgo-UO'!AW346</f>
        <v>0</v>
      </c>
      <c r="K345" s="383"/>
      <c r="L345" s="364"/>
      <c r="M345" s="364"/>
      <c r="N345" s="364"/>
      <c r="O345" s="364"/>
      <c r="P345" s="364"/>
      <c r="Q345" s="364"/>
      <c r="R345" s="364"/>
      <c r="S345" s="453"/>
    </row>
    <row r="346" spans="1:19" ht="24" hidden="1" customHeight="1" x14ac:dyDescent="0.2">
      <c r="A346" s="362">
        <v>113</v>
      </c>
      <c r="B346" s="383" t="str">
        <f>'01-Mapa de riesgo-UO'!D347</f>
        <v>EXTENSIÓN_PROYECCIÓN_SOCIAL</v>
      </c>
      <c r="C346" s="383" t="str">
        <f>+'01-Mapa de riesgo-UO'!F347</f>
        <v>NO</v>
      </c>
      <c r="D346" s="383" t="str">
        <f>'01-Mapa de riesgo-UO'!J347</f>
        <v>Operacional</v>
      </c>
      <c r="E346" s="383" t="str">
        <f>'01-Mapa de riesgo-UO'!K347</f>
        <v>Interrupción del servicio de calibración</v>
      </c>
      <c r="F346" s="383"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83" t="str">
        <f>'01-Mapa de riesgo-UO'!M347</f>
        <v>Cierre del laboratorio                Incumplimiento con los clientes</v>
      </c>
      <c r="I346" s="450" t="str">
        <f>'01-Mapa de riesgo-UO'!AT347</f>
        <v>MODERADO</v>
      </c>
      <c r="J346" s="276" t="str">
        <f>'01-Mapa de riesgo-UO'!AW347</f>
        <v>REDUCIR</v>
      </c>
      <c r="K346" s="383" t="str">
        <f t="shared" si="5"/>
        <v>Si el proceso lo requiere</v>
      </c>
      <c r="L346" s="364"/>
      <c r="M346" s="364"/>
      <c r="N346" s="364"/>
      <c r="O346" s="364"/>
      <c r="P346" s="364"/>
      <c r="Q346" s="364"/>
      <c r="R346" s="364"/>
      <c r="S346" s="453"/>
    </row>
    <row r="347" spans="1:19" ht="24" hidden="1" customHeight="1" x14ac:dyDescent="0.2">
      <c r="A347" s="362"/>
      <c r="B347" s="383"/>
      <c r="C347" s="383"/>
      <c r="D347" s="383"/>
      <c r="E347" s="383"/>
      <c r="F347" s="383"/>
      <c r="G347" s="133">
        <f>'01-Mapa de riesgo-UO'!I348</f>
        <v>0</v>
      </c>
      <c r="H347" s="383"/>
      <c r="I347" s="450"/>
      <c r="J347" s="276">
        <f>'01-Mapa de riesgo-UO'!AW348</f>
        <v>0</v>
      </c>
      <c r="K347" s="383"/>
      <c r="L347" s="364"/>
      <c r="M347" s="364"/>
      <c r="N347" s="364"/>
      <c r="O347" s="364"/>
      <c r="P347" s="364"/>
      <c r="Q347" s="364"/>
      <c r="R347" s="364"/>
      <c r="S347" s="453"/>
    </row>
    <row r="348" spans="1:19" ht="24" hidden="1" customHeight="1" x14ac:dyDescent="0.2">
      <c r="A348" s="362"/>
      <c r="B348" s="383"/>
      <c r="C348" s="383"/>
      <c r="D348" s="383"/>
      <c r="E348" s="383"/>
      <c r="F348" s="383"/>
      <c r="G348" s="133">
        <f>'01-Mapa de riesgo-UO'!I349</f>
        <v>0</v>
      </c>
      <c r="H348" s="383"/>
      <c r="I348" s="450"/>
      <c r="J348" s="276">
        <f>'01-Mapa de riesgo-UO'!AW349</f>
        <v>0</v>
      </c>
      <c r="K348" s="383"/>
      <c r="L348" s="364"/>
      <c r="M348" s="364"/>
      <c r="N348" s="364"/>
      <c r="O348" s="364"/>
      <c r="P348" s="364"/>
      <c r="Q348" s="364"/>
      <c r="R348" s="364"/>
      <c r="S348" s="453"/>
    </row>
    <row r="349" spans="1:19" ht="24" hidden="1" customHeight="1" x14ac:dyDescent="0.2">
      <c r="A349" s="362">
        <v>114</v>
      </c>
      <c r="B349" s="383" t="str">
        <f>'01-Mapa de riesgo-UO'!D350</f>
        <v>EXTENSIÓN_PROYECCIÓN_SOCIAL</v>
      </c>
      <c r="C349" s="383" t="str">
        <f>+'01-Mapa de riesgo-UO'!F350</f>
        <v>NO</v>
      </c>
      <c r="D349" s="383" t="str">
        <f>'01-Mapa de riesgo-UO'!J350</f>
        <v>Operacional</v>
      </c>
      <c r="E349" s="383" t="str">
        <f>'01-Mapa de riesgo-UO'!K350</f>
        <v>Interrupción del servicio de calibración</v>
      </c>
      <c r="F349" s="383" t="str">
        <f>'01-Mapa de riesgo-UO'!L350</f>
        <v>El laboratorio no puede prestar sus servicios porque no cuenta con el personal clave para realizar las calibraciones</v>
      </c>
      <c r="G349" s="133" t="str">
        <f>'01-Mapa de riesgo-UO'!I350</f>
        <v>Ausencia de Personal clave para realizar las calibraciones</v>
      </c>
      <c r="H349" s="383" t="str">
        <f>'01-Mapa de riesgo-UO'!M350</f>
        <v>Cierre del laboratorio                Incumplimiento con los clientes</v>
      </c>
      <c r="I349" s="450" t="str">
        <f>'01-Mapa de riesgo-UO'!AT350</f>
        <v>MODERADO</v>
      </c>
      <c r="J349" s="276" t="str">
        <f>'01-Mapa de riesgo-UO'!AW350</f>
        <v>REDUCIR</v>
      </c>
      <c r="K349" s="383" t="str">
        <f t="shared" si="5"/>
        <v>Si el proceso lo requiere</v>
      </c>
      <c r="L349" s="364"/>
      <c r="M349" s="364"/>
      <c r="N349" s="364"/>
      <c r="O349" s="364"/>
      <c r="P349" s="364"/>
      <c r="Q349" s="364"/>
      <c r="R349" s="364"/>
      <c r="S349" s="453"/>
    </row>
    <row r="350" spans="1:19" ht="24" hidden="1" customHeight="1" x14ac:dyDescent="0.2">
      <c r="A350" s="362"/>
      <c r="B350" s="383"/>
      <c r="C350" s="383"/>
      <c r="D350" s="383"/>
      <c r="E350" s="383"/>
      <c r="F350" s="383"/>
      <c r="G350" s="133">
        <f>'01-Mapa de riesgo-UO'!I351</f>
        <v>0</v>
      </c>
      <c r="H350" s="383"/>
      <c r="I350" s="450"/>
      <c r="J350" s="276">
        <f>'01-Mapa de riesgo-UO'!AW351</f>
        <v>0</v>
      </c>
      <c r="K350" s="383"/>
      <c r="L350" s="364"/>
      <c r="M350" s="364"/>
      <c r="N350" s="364"/>
      <c r="O350" s="364"/>
      <c r="P350" s="364"/>
      <c r="Q350" s="364"/>
      <c r="R350" s="364"/>
      <c r="S350" s="453"/>
    </row>
    <row r="351" spans="1:19" ht="24" hidden="1" customHeight="1" x14ac:dyDescent="0.2">
      <c r="A351" s="362"/>
      <c r="B351" s="383"/>
      <c r="C351" s="383"/>
      <c r="D351" s="383"/>
      <c r="E351" s="383"/>
      <c r="F351" s="383"/>
      <c r="G351" s="133">
        <f>'01-Mapa de riesgo-UO'!I352</f>
        <v>0</v>
      </c>
      <c r="H351" s="383"/>
      <c r="I351" s="450"/>
      <c r="J351" s="276">
        <f>'01-Mapa de riesgo-UO'!AW352</f>
        <v>0</v>
      </c>
      <c r="K351" s="383"/>
      <c r="L351" s="364"/>
      <c r="M351" s="364"/>
      <c r="N351" s="364"/>
      <c r="O351" s="364"/>
      <c r="P351" s="364"/>
      <c r="Q351" s="364"/>
      <c r="R351" s="364"/>
      <c r="S351" s="453"/>
    </row>
    <row r="352" spans="1:19" ht="12" hidden="1" customHeight="1" x14ac:dyDescent="0.2">
      <c r="A352" s="362">
        <v>115</v>
      </c>
      <c r="B352" s="383" t="str">
        <f>'01-Mapa de riesgo-UO'!D353</f>
        <v>EXTENSIÓN_PROYECCIÓN_SOCIAL</v>
      </c>
      <c r="C352" s="383" t="str">
        <f>+'01-Mapa de riesgo-UO'!F353</f>
        <v>NO</v>
      </c>
      <c r="D352" s="383" t="str">
        <f>'01-Mapa de riesgo-UO'!J353</f>
        <v>Corrupción</v>
      </c>
      <c r="E352" s="383" t="str">
        <f>'01-Mapa de riesgo-UO'!K353</f>
        <v>Pérdida de la imparcialidad (4.1.3)</v>
      </c>
      <c r="F352" s="383"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383" t="str">
        <f>'01-Mapa de riesgo-UO'!M353</f>
        <v>Pérdida de  credibilidad en el laboratorio
Pérdida de la confianza en el funcionario.
Iniciación de un proceso disciplinario</v>
      </c>
      <c r="I352" s="450" t="str">
        <f>'01-Mapa de riesgo-UO'!AT353</f>
        <v>LEVE</v>
      </c>
      <c r="J352" s="276" t="str">
        <f>'01-Mapa de riesgo-UO'!AW353</f>
        <v>ASUMIR</v>
      </c>
      <c r="K352" s="383" t="str">
        <f t="shared" si="5"/>
        <v>NO</v>
      </c>
      <c r="L352" s="364"/>
      <c r="M352" s="364"/>
      <c r="N352" s="364"/>
      <c r="O352" s="364"/>
      <c r="P352" s="364"/>
      <c r="Q352" s="364"/>
      <c r="R352" s="364"/>
      <c r="S352" s="453"/>
    </row>
    <row r="353" spans="1:19" ht="24" hidden="1" customHeight="1" x14ac:dyDescent="0.2">
      <c r="A353" s="362"/>
      <c r="B353" s="383"/>
      <c r="C353" s="383"/>
      <c r="D353" s="383"/>
      <c r="E353" s="383"/>
      <c r="F353" s="383"/>
      <c r="G353" s="133">
        <f>'01-Mapa de riesgo-UO'!I354</f>
        <v>0</v>
      </c>
      <c r="H353" s="383"/>
      <c r="I353" s="450"/>
      <c r="J353" s="276" t="str">
        <f>'01-Mapa de riesgo-UO'!AW354</f>
        <v>ASUMIR</v>
      </c>
      <c r="K353" s="383"/>
      <c r="L353" s="364"/>
      <c r="M353" s="364"/>
      <c r="N353" s="364"/>
      <c r="O353" s="364"/>
      <c r="P353" s="364"/>
      <c r="Q353" s="364"/>
      <c r="R353" s="364"/>
      <c r="S353" s="453"/>
    </row>
    <row r="354" spans="1:19" ht="24" hidden="1" customHeight="1" x14ac:dyDescent="0.2">
      <c r="A354" s="362"/>
      <c r="B354" s="383"/>
      <c r="C354" s="383"/>
      <c r="D354" s="383"/>
      <c r="E354" s="383"/>
      <c r="F354" s="383"/>
      <c r="G354" s="133">
        <f>'01-Mapa de riesgo-UO'!I355</f>
        <v>0</v>
      </c>
      <c r="H354" s="383"/>
      <c r="I354" s="450"/>
      <c r="J354" s="276" t="str">
        <f>'01-Mapa de riesgo-UO'!AW355</f>
        <v>ASUMIR</v>
      </c>
      <c r="K354" s="383"/>
      <c r="L354" s="364"/>
      <c r="M354" s="364"/>
      <c r="N354" s="364"/>
      <c r="O354" s="364"/>
      <c r="P354" s="364"/>
      <c r="Q354" s="364"/>
      <c r="R354" s="364"/>
      <c r="S354" s="453"/>
    </row>
    <row r="355" spans="1:19" ht="24" hidden="1" customHeight="1" x14ac:dyDescent="0.2">
      <c r="A355" s="362">
        <v>116</v>
      </c>
      <c r="B355" s="383" t="str">
        <f>'01-Mapa de riesgo-UO'!D356</f>
        <v>EXTENSIÓN_PROYECCIÓN_SOCIAL</v>
      </c>
      <c r="C355" s="383" t="str">
        <f>+'01-Mapa de riesgo-UO'!F356</f>
        <v>NO</v>
      </c>
      <c r="D355" s="383" t="str">
        <f>'01-Mapa de riesgo-UO'!J356</f>
        <v>Corrupción</v>
      </c>
      <c r="E355" s="383" t="str">
        <f>'01-Mapa de riesgo-UO'!K356</f>
        <v>Pérdida de la imparcialidad
(4.1.3)</v>
      </c>
      <c r="F355" s="383"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83" t="str">
        <f>'01-Mapa de riesgo-UO'!M356</f>
        <v>Pérdida de  credibilidad en el laboratorio.
Pérdida de la confianza en el funcionario.
Iniciación de un proceso disciplinario</v>
      </c>
      <c r="I355" s="450" t="str">
        <f>'01-Mapa de riesgo-UO'!AT356</f>
        <v>LEVE</v>
      </c>
      <c r="J355" s="276" t="str">
        <f>'01-Mapa de riesgo-UO'!AW356</f>
        <v>ASUMIR</v>
      </c>
      <c r="K355" s="383" t="str">
        <f t="shared" si="5"/>
        <v>NO</v>
      </c>
      <c r="L355" s="364"/>
      <c r="M355" s="364"/>
      <c r="N355" s="364"/>
      <c r="O355" s="364"/>
      <c r="P355" s="364"/>
      <c r="Q355" s="364"/>
      <c r="R355" s="364"/>
      <c r="S355" s="453"/>
    </row>
    <row r="356" spans="1:19" ht="22.5" hidden="1" x14ac:dyDescent="0.2">
      <c r="A356" s="362"/>
      <c r="B356" s="383"/>
      <c r="C356" s="383"/>
      <c r="D356" s="383"/>
      <c r="E356" s="383"/>
      <c r="F356" s="383"/>
      <c r="G356" s="133" t="str">
        <f>'01-Mapa de riesgo-UO'!I357</f>
        <v xml:space="preserve">Orden de un superior sobre el resultado del ensayo </v>
      </c>
      <c r="H356" s="383"/>
      <c r="I356" s="450"/>
      <c r="J356" s="276" t="str">
        <f>'01-Mapa de riesgo-UO'!AW357</f>
        <v>ASUMIR</v>
      </c>
      <c r="K356" s="383"/>
      <c r="L356" s="364"/>
      <c r="M356" s="364"/>
      <c r="N356" s="364"/>
      <c r="O356" s="364"/>
      <c r="P356" s="364"/>
      <c r="Q356" s="364"/>
      <c r="R356" s="364"/>
      <c r="S356" s="453"/>
    </row>
    <row r="357" spans="1:19" ht="24" hidden="1" customHeight="1" x14ac:dyDescent="0.2">
      <c r="A357" s="362"/>
      <c r="B357" s="383"/>
      <c r="C357" s="383"/>
      <c r="D357" s="383"/>
      <c r="E357" s="383"/>
      <c r="F357" s="383"/>
      <c r="G357" s="133" t="str">
        <f>'01-Mapa de riesgo-UO'!I358</f>
        <v>Conflicto de intereses, al prestar servicios de ensayo y calibración entre los que hacen parte  del  centro de laboratorios</v>
      </c>
      <c r="H357" s="383"/>
      <c r="I357" s="450"/>
      <c r="J357" s="276" t="str">
        <f>'01-Mapa de riesgo-UO'!AW358</f>
        <v>ASUMIR</v>
      </c>
      <c r="K357" s="383"/>
      <c r="L357" s="364"/>
      <c r="M357" s="364"/>
      <c r="N357" s="364"/>
      <c r="O357" s="364"/>
      <c r="P357" s="364"/>
      <c r="Q357" s="364"/>
      <c r="R357" s="364"/>
      <c r="S357" s="453"/>
    </row>
    <row r="358" spans="1:19" ht="36" hidden="1" customHeight="1" x14ac:dyDescent="0.2">
      <c r="A358" s="362">
        <v>117</v>
      </c>
      <c r="B358" s="383" t="str">
        <f>'01-Mapa de riesgo-UO'!D359</f>
        <v>EXTENSIÓN_PROYECCIÓN_SOCIAL</v>
      </c>
      <c r="C358" s="383" t="str">
        <f>+'01-Mapa de riesgo-UO'!F359</f>
        <v>NO</v>
      </c>
      <c r="D358" s="383" t="str">
        <f>'01-Mapa de riesgo-UO'!J359</f>
        <v>Operacional</v>
      </c>
      <c r="E358" s="383" t="str">
        <f>'01-Mapa de riesgo-UO'!K359</f>
        <v>Pérdida de la validez de los resultados del laboratorio
(6,3)</v>
      </c>
      <c r="F358" s="383"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83" t="str">
        <f>'01-Mapa de riesgo-UO'!M359</f>
        <v>Pérdida de  credibilidad en el laboratorio.
Pérdida de la confianza en el laboratorio.
Desviaciones significativas según la información declarada por el cliente.</v>
      </c>
      <c r="I358" s="450" t="str">
        <f>'01-Mapa de riesgo-UO'!AT359</f>
        <v>LEVE</v>
      </c>
      <c r="J358" s="276" t="str">
        <f>'01-Mapa de riesgo-UO'!AW359</f>
        <v>ASUMIR</v>
      </c>
      <c r="K358" s="383" t="str">
        <f t="shared" si="5"/>
        <v>NO</v>
      </c>
      <c r="L358" s="364"/>
      <c r="M358" s="364"/>
      <c r="N358" s="364"/>
      <c r="O358" s="364"/>
      <c r="P358" s="364"/>
      <c r="Q358" s="364"/>
      <c r="R358" s="364"/>
      <c r="S358" s="453"/>
    </row>
    <row r="359" spans="1:19" ht="24" hidden="1" customHeight="1" x14ac:dyDescent="0.2">
      <c r="A359" s="362"/>
      <c r="B359" s="383"/>
      <c r="C359" s="383"/>
      <c r="D359" s="383"/>
      <c r="E359" s="383"/>
      <c r="F359" s="383"/>
      <c r="G359" s="133">
        <f>'01-Mapa de riesgo-UO'!I360</f>
        <v>0</v>
      </c>
      <c r="H359" s="383"/>
      <c r="I359" s="450"/>
      <c r="J359" s="276" t="str">
        <f>'01-Mapa de riesgo-UO'!AW360</f>
        <v>ASUMIR</v>
      </c>
      <c r="K359" s="383"/>
      <c r="L359" s="364"/>
      <c r="M359" s="364"/>
      <c r="N359" s="364"/>
      <c r="O359" s="364"/>
      <c r="P359" s="364"/>
      <c r="Q359" s="364"/>
      <c r="R359" s="364"/>
      <c r="S359" s="453"/>
    </row>
    <row r="360" spans="1:19" ht="24" hidden="1" customHeight="1" x14ac:dyDescent="0.2">
      <c r="A360" s="362"/>
      <c r="B360" s="383"/>
      <c r="C360" s="383"/>
      <c r="D360" s="383"/>
      <c r="E360" s="383"/>
      <c r="F360" s="383"/>
      <c r="G360" s="133">
        <f>'01-Mapa de riesgo-UO'!I361</f>
        <v>0</v>
      </c>
      <c r="H360" s="383"/>
      <c r="I360" s="450"/>
      <c r="J360" s="276" t="str">
        <f>'01-Mapa de riesgo-UO'!AW361</f>
        <v>ASUMIR</v>
      </c>
      <c r="K360" s="383"/>
      <c r="L360" s="364"/>
      <c r="M360" s="364"/>
      <c r="N360" s="364"/>
      <c r="O360" s="364"/>
      <c r="P360" s="364"/>
      <c r="Q360" s="364"/>
      <c r="R360" s="364"/>
      <c r="S360" s="453"/>
    </row>
    <row r="361" spans="1:19" ht="24" hidden="1" customHeight="1" x14ac:dyDescent="0.2">
      <c r="A361" s="362">
        <v>118</v>
      </c>
      <c r="B361" s="383" t="str">
        <f>'01-Mapa de riesgo-UO'!D362</f>
        <v>EXTENSIÓN_PROYECCIÓN_SOCIAL</v>
      </c>
      <c r="C361" s="383" t="str">
        <f>+'01-Mapa de riesgo-UO'!F362</f>
        <v>NO</v>
      </c>
      <c r="D361" s="383" t="str">
        <f>'01-Mapa de riesgo-UO'!J362</f>
        <v>Operacional</v>
      </c>
      <c r="E361" s="383" t="str">
        <f>'01-Mapa de riesgo-UO'!K362</f>
        <v>Pérdida de la validez de los resultados del laboratorio
(6,4.6)</v>
      </c>
      <c r="F361" s="383"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83" t="str">
        <f>'01-Mapa de riesgo-UO'!M362</f>
        <v xml:space="preserve">Pérdida de  credibilidad en el laboratorio
Pérdida de la confianza en el laboratorio
</v>
      </c>
      <c r="I361" s="450" t="str">
        <f>'01-Mapa de riesgo-UO'!AT362</f>
        <v>LEVE</v>
      </c>
      <c r="J361" s="276" t="str">
        <f>'01-Mapa de riesgo-UO'!AW362</f>
        <v>ASUMIR</v>
      </c>
      <c r="K361" s="383" t="str">
        <f t="shared" si="5"/>
        <v>NO</v>
      </c>
      <c r="L361" s="364"/>
      <c r="M361" s="364"/>
      <c r="N361" s="364"/>
      <c r="O361" s="364"/>
      <c r="P361" s="364"/>
      <c r="Q361" s="364"/>
      <c r="R361" s="364"/>
      <c r="S361" s="453"/>
    </row>
    <row r="362" spans="1:19" ht="24" hidden="1" customHeight="1" x14ac:dyDescent="0.2">
      <c r="A362" s="362"/>
      <c r="B362" s="383"/>
      <c r="C362" s="383"/>
      <c r="D362" s="383"/>
      <c r="E362" s="383"/>
      <c r="F362" s="383"/>
      <c r="G362" s="133">
        <f>'01-Mapa de riesgo-UO'!I363</f>
        <v>0</v>
      </c>
      <c r="H362" s="383"/>
      <c r="I362" s="450"/>
      <c r="J362" s="276" t="str">
        <f>'01-Mapa de riesgo-UO'!AW363</f>
        <v>ASUMIR</v>
      </c>
      <c r="K362" s="383"/>
      <c r="L362" s="364"/>
      <c r="M362" s="364"/>
      <c r="N362" s="364"/>
      <c r="O362" s="364"/>
      <c r="P362" s="364"/>
      <c r="Q362" s="364"/>
      <c r="R362" s="364"/>
      <c r="S362" s="453"/>
    </row>
    <row r="363" spans="1:19" ht="24" hidden="1" customHeight="1" x14ac:dyDescent="0.2">
      <c r="A363" s="362"/>
      <c r="B363" s="383"/>
      <c r="C363" s="383"/>
      <c r="D363" s="383"/>
      <c r="E363" s="383"/>
      <c r="F363" s="383"/>
      <c r="G363" s="133">
        <f>'01-Mapa de riesgo-UO'!I364</f>
        <v>0</v>
      </c>
      <c r="H363" s="383"/>
      <c r="I363" s="450"/>
      <c r="J363" s="276" t="str">
        <f>'01-Mapa de riesgo-UO'!AW364</f>
        <v>ASUMIR</v>
      </c>
      <c r="K363" s="383"/>
      <c r="L363" s="364"/>
      <c r="M363" s="364"/>
      <c r="N363" s="364"/>
      <c r="O363" s="364"/>
      <c r="P363" s="364"/>
      <c r="Q363" s="364"/>
      <c r="R363" s="364"/>
      <c r="S363" s="453"/>
    </row>
    <row r="364" spans="1:19" ht="24" hidden="1" customHeight="1" x14ac:dyDescent="0.2">
      <c r="A364" s="362">
        <v>119</v>
      </c>
      <c r="B364" s="383" t="str">
        <f>'01-Mapa de riesgo-UO'!D365</f>
        <v>EXTENSIÓN_PROYECCIÓN_SOCIAL</v>
      </c>
      <c r="C364" s="383" t="str">
        <f>+'01-Mapa de riesgo-UO'!F365</f>
        <v>NO</v>
      </c>
      <c r="D364" s="383" t="str">
        <f>'01-Mapa de riesgo-UO'!J365</f>
        <v>Operacional</v>
      </c>
      <c r="E364" s="383" t="str">
        <f>'01-Mapa de riesgo-UO'!K365</f>
        <v>Pérdida de la validez de los resultados del laboratorio
(6,4.9)</v>
      </c>
      <c r="F364" s="383"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83" t="str">
        <f>'01-Mapa de riesgo-UO'!M365</f>
        <v>Pérdida de  credibilidad en el laboratorio.
Pérdida de la confianza en el laboratorio.
Desviaciiones significativas en los resultados de ensayos.</v>
      </c>
      <c r="I364" s="450" t="str">
        <f>'01-Mapa de riesgo-UO'!AT365</f>
        <v>LEVE</v>
      </c>
      <c r="J364" s="276" t="str">
        <f>'01-Mapa de riesgo-UO'!AW365</f>
        <v>ASUMIR</v>
      </c>
      <c r="K364" s="383" t="str">
        <f t="shared" si="5"/>
        <v>NO</v>
      </c>
      <c r="L364" s="364"/>
      <c r="M364" s="364"/>
      <c r="N364" s="364"/>
      <c r="O364" s="364"/>
      <c r="P364" s="364"/>
      <c r="Q364" s="364"/>
      <c r="R364" s="364"/>
      <c r="S364" s="453"/>
    </row>
    <row r="365" spans="1:19" ht="22.5" hidden="1" x14ac:dyDescent="0.2">
      <c r="A365" s="362"/>
      <c r="B365" s="383"/>
      <c r="C365" s="383"/>
      <c r="D365" s="383"/>
      <c r="E365" s="383"/>
      <c r="F365" s="383"/>
      <c r="G365" s="133" t="str">
        <f>'01-Mapa de riesgo-UO'!I366</f>
        <v>Procesamiento de datos con un software  no validado</v>
      </c>
      <c r="H365" s="383"/>
      <c r="I365" s="450"/>
      <c r="J365" s="276" t="str">
        <f>'01-Mapa de riesgo-UO'!AW366</f>
        <v>ASUMIR</v>
      </c>
      <c r="K365" s="383"/>
      <c r="L365" s="364"/>
      <c r="M365" s="364"/>
      <c r="N365" s="364"/>
      <c r="O365" s="364"/>
      <c r="P365" s="364"/>
      <c r="Q365" s="364"/>
      <c r="R365" s="364"/>
      <c r="S365" s="453"/>
    </row>
    <row r="366" spans="1:19" ht="24" hidden="1" customHeight="1" x14ac:dyDescent="0.2">
      <c r="A366" s="362"/>
      <c r="B366" s="383"/>
      <c r="C366" s="383"/>
      <c r="D366" s="383"/>
      <c r="E366" s="383"/>
      <c r="F366" s="383"/>
      <c r="G366" s="133">
        <f>'01-Mapa de riesgo-UO'!I367</f>
        <v>0</v>
      </c>
      <c r="H366" s="383"/>
      <c r="I366" s="450"/>
      <c r="J366" s="276" t="str">
        <f>'01-Mapa de riesgo-UO'!AW367</f>
        <v>ASUMIR</v>
      </c>
      <c r="K366" s="383"/>
      <c r="L366" s="364"/>
      <c r="M366" s="364"/>
      <c r="N366" s="364"/>
      <c r="O366" s="364"/>
      <c r="P366" s="364"/>
      <c r="Q366" s="364"/>
      <c r="R366" s="364"/>
      <c r="S366" s="453"/>
    </row>
    <row r="367" spans="1:19" ht="36" hidden="1" customHeight="1" x14ac:dyDescent="0.2">
      <c r="A367" s="362">
        <v>120</v>
      </c>
      <c r="B367" s="383" t="str">
        <f>'01-Mapa de riesgo-UO'!D368</f>
        <v>EXTENSIÓN_PROYECCIÓN_SOCIAL</v>
      </c>
      <c r="C367" s="383" t="str">
        <f>+'01-Mapa de riesgo-UO'!F368</f>
        <v>NO</v>
      </c>
      <c r="D367" s="383" t="str">
        <f>'01-Mapa de riesgo-UO'!J368</f>
        <v>Operacional</v>
      </c>
      <c r="E367" s="383" t="str">
        <f>'01-Mapa de riesgo-UO'!K368</f>
        <v>Emisión de una Declaración de Conformidad errada
(7,8,6)</v>
      </c>
      <c r="F367" s="383"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83" t="str">
        <f>'01-Mapa de riesgo-UO'!M368</f>
        <v>Pérdida de  credibilidad en el laboratorio.
Pérdida de la confianza en el laboratorio</v>
      </c>
      <c r="I367" s="450" t="str">
        <f>'01-Mapa de riesgo-UO'!AT368</f>
        <v>LEVE</v>
      </c>
      <c r="J367" s="276" t="str">
        <f>'01-Mapa de riesgo-UO'!AW368</f>
        <v>ASUMIR</v>
      </c>
      <c r="K367" s="383" t="str">
        <f t="shared" si="5"/>
        <v>NO</v>
      </c>
      <c r="L367" s="364"/>
      <c r="M367" s="364"/>
      <c r="N367" s="364"/>
      <c r="O367" s="364"/>
      <c r="P367" s="364"/>
      <c r="Q367" s="364"/>
      <c r="R367" s="364"/>
      <c r="S367" s="453"/>
    </row>
    <row r="368" spans="1:19" ht="24" hidden="1" customHeight="1" x14ac:dyDescent="0.2">
      <c r="A368" s="362"/>
      <c r="B368" s="383"/>
      <c r="C368" s="383"/>
      <c r="D368" s="383"/>
      <c r="E368" s="383"/>
      <c r="F368" s="383"/>
      <c r="G368" s="133">
        <f>'01-Mapa de riesgo-UO'!I369</f>
        <v>0</v>
      </c>
      <c r="H368" s="383"/>
      <c r="I368" s="450"/>
      <c r="J368" s="276" t="str">
        <f>'01-Mapa de riesgo-UO'!AW369</f>
        <v>ASUMIR</v>
      </c>
      <c r="K368" s="383"/>
      <c r="L368" s="364"/>
      <c r="M368" s="364"/>
      <c r="N368" s="364"/>
      <c r="O368" s="364"/>
      <c r="P368" s="364"/>
      <c r="Q368" s="364"/>
      <c r="R368" s="364"/>
      <c r="S368" s="453"/>
    </row>
    <row r="369" spans="1:19" ht="24" hidden="1" customHeight="1" x14ac:dyDescent="0.2">
      <c r="A369" s="362"/>
      <c r="B369" s="383"/>
      <c r="C369" s="383"/>
      <c r="D369" s="383"/>
      <c r="E369" s="383"/>
      <c r="F369" s="383"/>
      <c r="G369" s="133">
        <f>'01-Mapa de riesgo-UO'!I370</f>
        <v>0</v>
      </c>
      <c r="H369" s="383"/>
      <c r="I369" s="450"/>
      <c r="J369" s="276" t="str">
        <f>'01-Mapa de riesgo-UO'!AW370</f>
        <v>ASUMIR</v>
      </c>
      <c r="K369" s="383"/>
      <c r="L369" s="364"/>
      <c r="M369" s="364"/>
      <c r="N369" s="364"/>
      <c r="O369" s="364"/>
      <c r="P369" s="364"/>
      <c r="Q369" s="364"/>
      <c r="R369" s="364"/>
      <c r="S369" s="453"/>
    </row>
    <row r="370" spans="1:19" ht="12" hidden="1" customHeight="1" x14ac:dyDescent="0.2">
      <c r="A370" s="362">
        <v>121</v>
      </c>
      <c r="B370" s="383" t="str">
        <f>'01-Mapa de riesgo-UO'!D371</f>
        <v>EXTENSIÓN_PROYECCIÓN_SOCIAL</v>
      </c>
      <c r="C370" s="383" t="str">
        <f>+'01-Mapa de riesgo-UO'!F371</f>
        <v>NO</v>
      </c>
      <c r="D370" s="383" t="str">
        <f>'01-Mapa de riesgo-UO'!J371</f>
        <v>Operacional</v>
      </c>
      <c r="E370" s="383" t="str">
        <f>'01-Mapa de riesgo-UO'!K371</f>
        <v>Pérdida de la validez de los resultados
(7.6)</v>
      </c>
      <c r="F370" s="383"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83" t="str">
        <f>'01-Mapa de riesgo-UO'!M371</f>
        <v xml:space="preserve">Pérdida de  credibilidad en el laboratorio
Pérdida de la confianza en el laboratorio
No conformidades en audiorías internas y externas
</v>
      </c>
      <c r="I370" s="450" t="str">
        <f>'01-Mapa de riesgo-UO'!AT371</f>
        <v>LEVE</v>
      </c>
      <c r="J370" s="276" t="str">
        <f>'01-Mapa de riesgo-UO'!AW371</f>
        <v>ASUMIR</v>
      </c>
      <c r="K370" s="383" t="str">
        <f t="shared" si="5"/>
        <v>NO</v>
      </c>
      <c r="L370" s="364"/>
      <c r="M370" s="364"/>
      <c r="N370" s="364"/>
      <c r="O370" s="364"/>
      <c r="P370" s="364"/>
      <c r="Q370" s="364"/>
      <c r="R370" s="364"/>
      <c r="S370" s="453"/>
    </row>
    <row r="371" spans="1:19" ht="24" hidden="1" customHeight="1" x14ac:dyDescent="0.2">
      <c r="A371" s="362"/>
      <c r="B371" s="383"/>
      <c r="C371" s="383"/>
      <c r="D371" s="383"/>
      <c r="E371" s="383"/>
      <c r="F371" s="383"/>
      <c r="G371" s="133">
        <f>'01-Mapa de riesgo-UO'!I372</f>
        <v>0</v>
      </c>
      <c r="H371" s="383"/>
      <c r="I371" s="450"/>
      <c r="J371" s="276" t="str">
        <f>'01-Mapa de riesgo-UO'!AW372</f>
        <v>ASUMIR</v>
      </c>
      <c r="K371" s="383"/>
      <c r="L371" s="364"/>
      <c r="M371" s="364"/>
      <c r="N371" s="364"/>
      <c r="O371" s="364"/>
      <c r="P371" s="364"/>
      <c r="Q371" s="364"/>
      <c r="R371" s="364"/>
      <c r="S371" s="453"/>
    </row>
    <row r="372" spans="1:19" ht="24" hidden="1" customHeight="1" x14ac:dyDescent="0.2">
      <c r="A372" s="362"/>
      <c r="B372" s="383"/>
      <c r="C372" s="383"/>
      <c r="D372" s="383"/>
      <c r="E372" s="383"/>
      <c r="F372" s="383"/>
      <c r="G372" s="133">
        <f>'01-Mapa de riesgo-UO'!I373</f>
        <v>0</v>
      </c>
      <c r="H372" s="383"/>
      <c r="I372" s="450"/>
      <c r="J372" s="276" t="str">
        <f>'01-Mapa de riesgo-UO'!AW373</f>
        <v>ASUMIR</v>
      </c>
      <c r="K372" s="383"/>
      <c r="L372" s="364"/>
      <c r="M372" s="364"/>
      <c r="N372" s="364"/>
      <c r="O372" s="364"/>
      <c r="P372" s="364"/>
      <c r="Q372" s="364"/>
      <c r="R372" s="364"/>
      <c r="S372" s="453"/>
    </row>
    <row r="373" spans="1:19" ht="36" hidden="1" customHeight="1" x14ac:dyDescent="0.2">
      <c r="A373" s="362">
        <v>122</v>
      </c>
      <c r="B373" s="383" t="str">
        <f>'01-Mapa de riesgo-UO'!D374</f>
        <v>EXTENSIÓN_PROYECCIÓN_SOCIAL</v>
      </c>
      <c r="C373" s="383" t="str">
        <f>+'01-Mapa de riesgo-UO'!F374</f>
        <v>NO</v>
      </c>
      <c r="D373" s="383" t="str">
        <f>'01-Mapa de riesgo-UO'!J374</f>
        <v>Corrupción</v>
      </c>
      <c r="E373" s="383" t="str">
        <f>'01-Mapa de riesgo-UO'!K374</f>
        <v>Pérdida de la imparcialidad (4.1.3)</v>
      </c>
      <c r="F373" s="383"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83" t="str">
        <f>'01-Mapa de riesgo-UO'!M374</f>
        <v>Pérdida de  credibilidad en el laboratorio
Pérdida de la confianza en el funcionario.
Iniciación de un proceso disciplinario</v>
      </c>
      <c r="I373" s="450" t="str">
        <f>'01-Mapa de riesgo-UO'!AT374</f>
        <v>LEVE</v>
      </c>
      <c r="J373" s="276" t="str">
        <f>'01-Mapa de riesgo-UO'!AW374</f>
        <v>ASUMIR</v>
      </c>
      <c r="K373" s="383" t="str">
        <f t="shared" si="5"/>
        <v>NO</v>
      </c>
      <c r="L373" s="364"/>
      <c r="M373" s="364"/>
      <c r="N373" s="364"/>
      <c r="O373" s="364"/>
      <c r="P373" s="364"/>
      <c r="Q373" s="364"/>
      <c r="R373" s="364"/>
      <c r="S373" s="453"/>
    </row>
    <row r="374" spans="1:19" ht="24" hidden="1" customHeight="1" x14ac:dyDescent="0.2">
      <c r="A374" s="362"/>
      <c r="B374" s="383"/>
      <c r="C374" s="383"/>
      <c r="D374" s="383"/>
      <c r="E374" s="383"/>
      <c r="F374" s="383"/>
      <c r="G374" s="133" t="str">
        <f>'01-Mapa de riesgo-UO'!I375</f>
        <v>Conflicto de intereses, al prestar servicios de caracterización entre los que hacen parte  del  centro de laboratorios.</v>
      </c>
      <c r="H374" s="383"/>
      <c r="I374" s="450"/>
      <c r="J374" s="276" t="str">
        <f>'01-Mapa de riesgo-UO'!AW375</f>
        <v>ASUMIR</v>
      </c>
      <c r="K374" s="383"/>
      <c r="L374" s="364"/>
      <c r="M374" s="364"/>
      <c r="N374" s="364"/>
      <c r="O374" s="364"/>
      <c r="P374" s="364"/>
      <c r="Q374" s="364"/>
      <c r="R374" s="364"/>
      <c r="S374" s="453"/>
    </row>
    <row r="375" spans="1:19" ht="24" hidden="1" customHeight="1" x14ac:dyDescent="0.2">
      <c r="A375" s="362"/>
      <c r="B375" s="383"/>
      <c r="C375" s="383"/>
      <c r="D375" s="383"/>
      <c r="E375" s="383"/>
      <c r="F375" s="383"/>
      <c r="G375" s="133">
        <f>'01-Mapa de riesgo-UO'!I376</f>
        <v>0</v>
      </c>
      <c r="H375" s="383"/>
      <c r="I375" s="450"/>
      <c r="J375" s="276" t="str">
        <f>'01-Mapa de riesgo-UO'!AW376</f>
        <v>ASUMIR</v>
      </c>
      <c r="K375" s="383"/>
      <c r="L375" s="364"/>
      <c r="M375" s="364"/>
      <c r="N375" s="364"/>
      <c r="O375" s="364"/>
      <c r="P375" s="364"/>
      <c r="Q375" s="364"/>
      <c r="R375" s="364"/>
      <c r="S375" s="453"/>
    </row>
    <row r="376" spans="1:19" ht="36" hidden="1" customHeight="1" x14ac:dyDescent="0.2">
      <c r="A376" s="362">
        <v>123</v>
      </c>
      <c r="B376" s="383" t="str">
        <f>'01-Mapa de riesgo-UO'!D377</f>
        <v>EXTENSIÓN_PROYECCIÓN_SOCIAL</v>
      </c>
      <c r="C376" s="383" t="str">
        <f>+'01-Mapa de riesgo-UO'!F377</f>
        <v>NO</v>
      </c>
      <c r="D376" s="383" t="str">
        <f>'01-Mapa de riesgo-UO'!J377</f>
        <v>Operacional</v>
      </c>
      <c r="E376" s="383" t="str">
        <f>'01-Mapa de riesgo-UO'!K377</f>
        <v>Pérdida de la validez de los resultados del laboratorio
(6.3)</v>
      </c>
      <c r="F376" s="383"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83" t="str">
        <f>'01-Mapa de riesgo-UO'!M377</f>
        <v>Pérdida de  credibilidad en el laboratorio
Generación de mala imagen del alboratorio por no prestar servicios confiables</v>
      </c>
      <c r="I376" s="450" t="str">
        <f>'01-Mapa de riesgo-UO'!AT377</f>
        <v>LEVE</v>
      </c>
      <c r="J376" s="276" t="str">
        <f>'01-Mapa de riesgo-UO'!AW377</f>
        <v>ASUMIR</v>
      </c>
      <c r="K376" s="383" t="str">
        <f t="shared" si="5"/>
        <v>NO</v>
      </c>
      <c r="L376" s="364"/>
      <c r="M376" s="364"/>
      <c r="N376" s="364"/>
      <c r="O376" s="364"/>
      <c r="P376" s="364"/>
      <c r="Q376" s="364"/>
      <c r="R376" s="364"/>
      <c r="S376" s="453"/>
    </row>
    <row r="377" spans="1:19" ht="24" hidden="1" customHeight="1" x14ac:dyDescent="0.2">
      <c r="A377" s="362"/>
      <c r="B377" s="383"/>
      <c r="C377" s="383"/>
      <c r="D377" s="383"/>
      <c r="E377" s="383"/>
      <c r="F377" s="383"/>
      <c r="G377" s="133">
        <f>'01-Mapa de riesgo-UO'!I378</f>
        <v>0</v>
      </c>
      <c r="H377" s="383"/>
      <c r="I377" s="450"/>
      <c r="J377" s="276" t="str">
        <f>'01-Mapa de riesgo-UO'!AW378</f>
        <v>ASUMIR</v>
      </c>
      <c r="K377" s="383"/>
      <c r="L377" s="364"/>
      <c r="M377" s="364"/>
      <c r="N377" s="364"/>
      <c r="O377" s="364"/>
      <c r="P377" s="364"/>
      <c r="Q377" s="364"/>
      <c r="R377" s="364"/>
      <c r="S377" s="453"/>
    </row>
    <row r="378" spans="1:19" ht="24" hidden="1" customHeight="1" x14ac:dyDescent="0.2">
      <c r="A378" s="362"/>
      <c r="B378" s="383"/>
      <c r="C378" s="383"/>
      <c r="D378" s="383"/>
      <c r="E378" s="383"/>
      <c r="F378" s="383"/>
      <c r="G378" s="133">
        <f>'01-Mapa de riesgo-UO'!I379</f>
        <v>0</v>
      </c>
      <c r="H378" s="383"/>
      <c r="I378" s="450"/>
      <c r="J378" s="276" t="str">
        <f>'01-Mapa de riesgo-UO'!AW379</f>
        <v>ASUMIR</v>
      </c>
      <c r="K378" s="383"/>
      <c r="L378" s="364"/>
      <c r="M378" s="364"/>
      <c r="N378" s="364"/>
      <c r="O378" s="364"/>
      <c r="P378" s="364"/>
      <c r="Q378" s="364"/>
      <c r="R378" s="364"/>
      <c r="S378" s="453"/>
    </row>
    <row r="379" spans="1:19" ht="24" hidden="1" customHeight="1" x14ac:dyDescent="0.2">
      <c r="A379" s="362">
        <v>124</v>
      </c>
      <c r="B379" s="383" t="str">
        <f>'01-Mapa de riesgo-UO'!D380</f>
        <v>EXTENSIÓN_PROYECCIÓN_SOCIAL</v>
      </c>
      <c r="C379" s="383" t="str">
        <f>+'01-Mapa de riesgo-UO'!F380</f>
        <v>NO</v>
      </c>
      <c r="D379" s="383" t="str">
        <f>'01-Mapa de riesgo-UO'!J380</f>
        <v>Operacional</v>
      </c>
      <c r="E379" s="383" t="str">
        <f>'01-Mapa de riesgo-UO'!K380</f>
        <v>Pérdida de la validez de los resultados del laboratorio
(6.4.6)</v>
      </c>
      <c r="F379" s="383"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83" t="str">
        <f>'01-Mapa de riesgo-UO'!M380</f>
        <v>Resultado inválido
Reproceso de muestra
Trabajo No Conforme</v>
      </c>
      <c r="I379" s="450" t="str">
        <f>'01-Mapa de riesgo-UO'!AT380</f>
        <v>LEVE</v>
      </c>
      <c r="J379" s="276" t="str">
        <f>'01-Mapa de riesgo-UO'!AW380</f>
        <v>ASUMIR</v>
      </c>
      <c r="K379" s="383" t="str">
        <f t="shared" si="5"/>
        <v>NO</v>
      </c>
      <c r="L379" s="364"/>
      <c r="M379" s="364"/>
      <c r="N379" s="364"/>
      <c r="O379" s="364"/>
      <c r="P379" s="364"/>
      <c r="Q379" s="364"/>
      <c r="R379" s="364"/>
      <c r="S379" s="453"/>
    </row>
    <row r="380" spans="1:19" ht="24" hidden="1" customHeight="1" x14ac:dyDescent="0.2">
      <c r="A380" s="362"/>
      <c r="B380" s="383"/>
      <c r="C380" s="383"/>
      <c r="D380" s="383"/>
      <c r="E380" s="383"/>
      <c r="F380" s="383"/>
      <c r="G380" s="133">
        <f>'01-Mapa de riesgo-UO'!I381</f>
        <v>0</v>
      </c>
      <c r="H380" s="383"/>
      <c r="I380" s="450"/>
      <c r="J380" s="276" t="str">
        <f>'01-Mapa de riesgo-UO'!AW381</f>
        <v>ASUMIR</v>
      </c>
      <c r="K380" s="383"/>
      <c r="L380" s="364"/>
      <c r="M380" s="364"/>
      <c r="N380" s="364"/>
      <c r="O380" s="364"/>
      <c r="P380" s="364"/>
      <c r="Q380" s="364"/>
      <c r="R380" s="364"/>
      <c r="S380" s="453"/>
    </row>
    <row r="381" spans="1:19" ht="24" hidden="1" customHeight="1" x14ac:dyDescent="0.2">
      <c r="A381" s="362"/>
      <c r="B381" s="383"/>
      <c r="C381" s="383"/>
      <c r="D381" s="383"/>
      <c r="E381" s="383"/>
      <c r="F381" s="383"/>
      <c r="G381" s="133">
        <f>'01-Mapa de riesgo-UO'!I382</f>
        <v>0</v>
      </c>
      <c r="H381" s="383"/>
      <c r="I381" s="450"/>
      <c r="J381" s="276" t="str">
        <f>'01-Mapa de riesgo-UO'!AW382</f>
        <v>ASUMIR</v>
      </c>
      <c r="K381" s="383"/>
      <c r="L381" s="364"/>
      <c r="M381" s="364"/>
      <c r="N381" s="364"/>
      <c r="O381" s="364"/>
      <c r="P381" s="364"/>
      <c r="Q381" s="364"/>
      <c r="R381" s="364"/>
      <c r="S381" s="453"/>
    </row>
    <row r="382" spans="1:19" ht="24" hidden="1" customHeight="1" x14ac:dyDescent="0.2">
      <c r="A382" s="362">
        <v>125</v>
      </c>
      <c r="B382" s="383" t="str">
        <f>'01-Mapa de riesgo-UO'!D383</f>
        <v>EXTENSIÓN_PROYECCIÓN_SOCIAL</v>
      </c>
      <c r="C382" s="383" t="str">
        <f>+'01-Mapa de riesgo-UO'!F383</f>
        <v>NO</v>
      </c>
      <c r="D382" s="383" t="str">
        <f>'01-Mapa de riesgo-UO'!J383</f>
        <v>Operacional</v>
      </c>
      <c r="E382" s="383" t="str">
        <f>'01-Mapa de riesgo-UO'!K383</f>
        <v>Pérdida de la validez de los resultados del laboratorio
(6.4.9)</v>
      </c>
      <c r="F382" s="383"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83" t="str">
        <f>'01-Mapa de riesgo-UO'!M383</f>
        <v>Resultado inválido
Reproceso de muestras
Trabajo No Conforme</v>
      </c>
      <c r="I382" s="450" t="str">
        <f>'01-Mapa de riesgo-UO'!AT383</f>
        <v>LEVE</v>
      </c>
      <c r="J382" s="276" t="str">
        <f>'01-Mapa de riesgo-UO'!AW383</f>
        <v>ASUMIR</v>
      </c>
      <c r="K382" s="383" t="str">
        <f t="shared" si="5"/>
        <v>NO</v>
      </c>
      <c r="L382" s="364"/>
      <c r="M382" s="364"/>
      <c r="N382" s="364"/>
      <c r="O382" s="364"/>
      <c r="P382" s="364"/>
      <c r="Q382" s="364"/>
      <c r="R382" s="364"/>
      <c r="S382" s="453"/>
    </row>
    <row r="383" spans="1:19" ht="24" hidden="1" customHeight="1" x14ac:dyDescent="0.2">
      <c r="A383" s="362"/>
      <c r="B383" s="383"/>
      <c r="C383" s="383"/>
      <c r="D383" s="383"/>
      <c r="E383" s="383"/>
      <c r="F383" s="383"/>
      <c r="G383" s="133">
        <f>'01-Mapa de riesgo-UO'!I384</f>
        <v>0</v>
      </c>
      <c r="H383" s="383"/>
      <c r="I383" s="450"/>
      <c r="J383" s="276" t="str">
        <f>'01-Mapa de riesgo-UO'!AW384</f>
        <v>ASUMIR</v>
      </c>
      <c r="K383" s="383"/>
      <c r="L383" s="364"/>
      <c r="M383" s="364"/>
      <c r="N383" s="364"/>
      <c r="O383" s="364"/>
      <c r="P383" s="364"/>
      <c r="Q383" s="364"/>
      <c r="R383" s="364"/>
      <c r="S383" s="453"/>
    </row>
    <row r="384" spans="1:19" ht="24" hidden="1" customHeight="1" x14ac:dyDescent="0.2">
      <c r="A384" s="362"/>
      <c r="B384" s="383"/>
      <c r="C384" s="383"/>
      <c r="D384" s="383"/>
      <c r="E384" s="383"/>
      <c r="F384" s="383"/>
      <c r="G384" s="133">
        <f>'01-Mapa de riesgo-UO'!I385</f>
        <v>0</v>
      </c>
      <c r="H384" s="383"/>
      <c r="I384" s="450"/>
      <c r="J384" s="276" t="str">
        <f>'01-Mapa de riesgo-UO'!AW385</f>
        <v>ASUMIR</v>
      </c>
      <c r="K384" s="383"/>
      <c r="L384" s="364"/>
      <c r="M384" s="364"/>
      <c r="N384" s="364"/>
      <c r="O384" s="364"/>
      <c r="P384" s="364"/>
      <c r="Q384" s="364"/>
      <c r="R384" s="364"/>
      <c r="S384" s="453"/>
    </row>
    <row r="385" spans="1:19" ht="24" hidden="1" customHeight="1" x14ac:dyDescent="0.2">
      <c r="A385" s="362">
        <v>126</v>
      </c>
      <c r="B385" s="383" t="str">
        <f>'01-Mapa de riesgo-UO'!D386</f>
        <v>EXTENSIÓN_PROYECCIÓN_SOCIAL</v>
      </c>
      <c r="C385" s="383" t="str">
        <f>+'01-Mapa de riesgo-UO'!F386</f>
        <v>NO</v>
      </c>
      <c r="D385" s="383" t="str">
        <f>'01-Mapa de riesgo-UO'!J386</f>
        <v>Operacional</v>
      </c>
      <c r="E385" s="383" t="str">
        <f>'01-Mapa de riesgo-UO'!K386</f>
        <v>Tomar una decisión de conformidad errada 
(7.8.6)</v>
      </c>
      <c r="F385" s="383" t="str">
        <f>'01-Mapa de riesgo-UO'!L386</f>
        <v xml:space="preserve">Declaración de la  conformidad errada. </v>
      </c>
      <c r="G385" s="133" t="str">
        <f>'01-Mapa de riesgo-UO'!I386</f>
        <v>Usar una regla de decisión del laboratorio inadecuada</v>
      </c>
      <c r="H385" s="383" t="str">
        <f>'01-Mapa de riesgo-UO'!M386</f>
        <v xml:space="preserve"> Pérdida de credibilidad en el laboratorio
Pérdida de la confianza en el laboratorio</v>
      </c>
      <c r="I385" s="450" t="str">
        <f>'01-Mapa de riesgo-UO'!AT386</f>
        <v>LEVE</v>
      </c>
      <c r="J385" s="276" t="str">
        <f>'01-Mapa de riesgo-UO'!AW386</f>
        <v>ASUMIR</v>
      </c>
      <c r="K385" s="383" t="str">
        <f t="shared" si="5"/>
        <v>NO</v>
      </c>
      <c r="L385" s="364"/>
      <c r="M385" s="364"/>
      <c r="N385" s="364"/>
      <c r="O385" s="364"/>
      <c r="P385" s="364"/>
      <c r="Q385" s="364"/>
      <c r="R385" s="364"/>
      <c r="S385" s="453"/>
    </row>
    <row r="386" spans="1:19" ht="24" hidden="1" customHeight="1" x14ac:dyDescent="0.2">
      <c r="A386" s="362"/>
      <c r="B386" s="383"/>
      <c r="C386" s="383"/>
      <c r="D386" s="383"/>
      <c r="E386" s="383"/>
      <c r="F386" s="383"/>
      <c r="G386" s="133">
        <f>'01-Mapa de riesgo-UO'!I387</f>
        <v>0</v>
      </c>
      <c r="H386" s="383"/>
      <c r="I386" s="450"/>
      <c r="J386" s="276" t="str">
        <f>'01-Mapa de riesgo-UO'!AW387</f>
        <v>ASUMIR</v>
      </c>
      <c r="K386" s="383"/>
      <c r="L386" s="364"/>
      <c r="M386" s="364"/>
      <c r="N386" s="364"/>
      <c r="O386" s="364"/>
      <c r="P386" s="364"/>
      <c r="Q386" s="364"/>
      <c r="R386" s="364"/>
      <c r="S386" s="453"/>
    </row>
    <row r="387" spans="1:19" ht="24" hidden="1" customHeight="1" x14ac:dyDescent="0.2">
      <c r="A387" s="362"/>
      <c r="B387" s="383"/>
      <c r="C387" s="383"/>
      <c r="D387" s="383"/>
      <c r="E387" s="383"/>
      <c r="F387" s="383"/>
      <c r="G387" s="133">
        <f>'01-Mapa de riesgo-UO'!I388</f>
        <v>0</v>
      </c>
      <c r="H387" s="383"/>
      <c r="I387" s="450"/>
      <c r="J387" s="276" t="str">
        <f>'01-Mapa de riesgo-UO'!AW388</f>
        <v>ASUMIR</v>
      </c>
      <c r="K387" s="383"/>
      <c r="L387" s="364"/>
      <c r="M387" s="364"/>
      <c r="N387" s="364"/>
      <c r="O387" s="364"/>
      <c r="P387" s="364"/>
      <c r="Q387" s="364"/>
      <c r="R387" s="364"/>
      <c r="S387" s="453"/>
    </row>
    <row r="388" spans="1:19" ht="36" hidden="1" customHeight="1" x14ac:dyDescent="0.2">
      <c r="A388" s="362">
        <v>127</v>
      </c>
      <c r="B388" s="383" t="str">
        <f>'01-Mapa de riesgo-UO'!D389</f>
        <v>EXTENSIÓN_PROYECCIÓN_SOCIAL</v>
      </c>
      <c r="C388" s="383" t="str">
        <f>+'01-Mapa de riesgo-UO'!F389</f>
        <v>NO</v>
      </c>
      <c r="D388" s="383" t="str">
        <f>'01-Mapa de riesgo-UO'!J389</f>
        <v>Operacional</v>
      </c>
      <c r="E388" s="383" t="str">
        <f>'01-Mapa de riesgo-UO'!K389</f>
        <v>Utilización de un método de ensayo inadecuado
(7.2)</v>
      </c>
      <c r="F388" s="383" t="str">
        <f>'01-Mapa de riesgo-UO'!L389</f>
        <v>Verificación/validación del método no es adecuada para declarar la aptitud del laboratorio</v>
      </c>
      <c r="G388" s="133" t="str">
        <f>'01-Mapa de riesgo-UO'!I389</f>
        <v>En la verificacion del método no se tienen en cuenta todos los factores</v>
      </c>
      <c r="H388" s="383" t="str">
        <f>'01-Mapa de riesgo-UO'!M389</f>
        <v xml:space="preserve">Resultado inválido.
No conformidades en audiorías internas y externas.
Pérdida de  credibilidad en el laboratorio
</v>
      </c>
      <c r="I388" s="450" t="str">
        <f>'01-Mapa de riesgo-UO'!AT389</f>
        <v>LEVE</v>
      </c>
      <c r="J388" s="276" t="str">
        <f>'01-Mapa de riesgo-UO'!AW389</f>
        <v>ASUMIR</v>
      </c>
      <c r="K388" s="383" t="str">
        <f t="shared" si="5"/>
        <v>NO</v>
      </c>
      <c r="L388" s="364"/>
      <c r="M388" s="364"/>
      <c r="N388" s="364"/>
      <c r="O388" s="364"/>
      <c r="P388" s="364"/>
      <c r="Q388" s="364"/>
      <c r="R388" s="364"/>
      <c r="S388" s="453"/>
    </row>
    <row r="389" spans="1:19" ht="24" hidden="1" customHeight="1" x14ac:dyDescent="0.2">
      <c r="A389" s="362"/>
      <c r="B389" s="383"/>
      <c r="C389" s="383"/>
      <c r="D389" s="383"/>
      <c r="E389" s="383"/>
      <c r="F389" s="383"/>
      <c r="G389" s="133">
        <f>'01-Mapa de riesgo-UO'!I390</f>
        <v>0</v>
      </c>
      <c r="H389" s="383"/>
      <c r="I389" s="450"/>
      <c r="J389" s="276" t="str">
        <f>'01-Mapa de riesgo-UO'!AW390</f>
        <v>ASUMIR</v>
      </c>
      <c r="K389" s="383"/>
      <c r="L389" s="364"/>
      <c r="M389" s="364"/>
      <c r="N389" s="364"/>
      <c r="O389" s="364"/>
      <c r="P389" s="364"/>
      <c r="Q389" s="364"/>
      <c r="R389" s="364"/>
      <c r="S389" s="453"/>
    </row>
    <row r="390" spans="1:19" ht="24" hidden="1" customHeight="1" x14ac:dyDescent="0.2">
      <c r="A390" s="362"/>
      <c r="B390" s="383"/>
      <c r="C390" s="383"/>
      <c r="D390" s="383"/>
      <c r="E390" s="383"/>
      <c r="F390" s="383"/>
      <c r="G390" s="133">
        <f>'01-Mapa de riesgo-UO'!I391</f>
        <v>0</v>
      </c>
      <c r="H390" s="383"/>
      <c r="I390" s="450"/>
      <c r="J390" s="276" t="str">
        <f>'01-Mapa de riesgo-UO'!AW391</f>
        <v>ASUMIR</v>
      </c>
      <c r="K390" s="383"/>
      <c r="L390" s="364"/>
      <c r="M390" s="364"/>
      <c r="N390" s="364"/>
      <c r="O390" s="364"/>
      <c r="P390" s="364"/>
      <c r="Q390" s="364"/>
      <c r="R390" s="364"/>
      <c r="S390" s="453"/>
    </row>
    <row r="391" spans="1:19" ht="48" hidden="1" customHeight="1" x14ac:dyDescent="0.2">
      <c r="A391" s="362">
        <v>128</v>
      </c>
      <c r="B391" s="383" t="str">
        <f>'01-Mapa de riesgo-UO'!D392</f>
        <v>EXTENSIÓN_PROYECCIÓN_SOCIAL</v>
      </c>
      <c r="C391" s="383" t="str">
        <f>+'01-Mapa de riesgo-UO'!F392</f>
        <v>NO</v>
      </c>
      <c r="D391" s="383" t="str">
        <f>'01-Mapa de riesgo-UO'!J392</f>
        <v>Operacional</v>
      </c>
      <c r="E391" s="383" t="str">
        <f>'01-Mapa de riesgo-UO'!K392</f>
        <v>Pérdida de la validez de los resultados (Evaluación de la incertidumbre)
(7.6)</v>
      </c>
      <c r="F391" s="383"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83" t="str">
        <f>'01-Mapa de riesgo-UO'!M392</f>
        <v>Resultado inválido
No conformidades en audiorías internas y externas.
Pérdida de la confianza en el laboratorio</v>
      </c>
      <c r="I391" s="450" t="str">
        <f>'01-Mapa de riesgo-UO'!AT392</f>
        <v>LEVE</v>
      </c>
      <c r="J391" s="276" t="str">
        <f>'01-Mapa de riesgo-UO'!AW392</f>
        <v>ASUMIR</v>
      </c>
      <c r="K391" s="383" t="str">
        <f t="shared" si="5"/>
        <v>NO</v>
      </c>
      <c r="L391" s="364"/>
      <c r="M391" s="364"/>
      <c r="N391" s="364"/>
      <c r="O391" s="364"/>
      <c r="P391" s="364"/>
      <c r="Q391" s="364"/>
      <c r="R391" s="364"/>
      <c r="S391" s="453"/>
    </row>
    <row r="392" spans="1:19" ht="24" hidden="1" customHeight="1" x14ac:dyDescent="0.2">
      <c r="A392" s="362"/>
      <c r="B392" s="383"/>
      <c r="C392" s="383"/>
      <c r="D392" s="383"/>
      <c r="E392" s="383"/>
      <c r="F392" s="383"/>
      <c r="G392" s="133">
        <f>'01-Mapa de riesgo-UO'!I393</f>
        <v>0</v>
      </c>
      <c r="H392" s="383"/>
      <c r="I392" s="450"/>
      <c r="J392" s="276" t="str">
        <f>'01-Mapa de riesgo-UO'!AW393</f>
        <v>ASUMIR</v>
      </c>
      <c r="K392" s="383"/>
      <c r="L392" s="364"/>
      <c r="M392" s="364"/>
      <c r="N392" s="364"/>
      <c r="O392" s="364"/>
      <c r="P392" s="364"/>
      <c r="Q392" s="364"/>
      <c r="R392" s="364"/>
      <c r="S392" s="453"/>
    </row>
    <row r="393" spans="1:19" ht="24" hidden="1" customHeight="1" x14ac:dyDescent="0.2">
      <c r="A393" s="362"/>
      <c r="B393" s="383"/>
      <c r="C393" s="383"/>
      <c r="D393" s="383"/>
      <c r="E393" s="383"/>
      <c r="F393" s="383"/>
      <c r="G393" s="133">
        <f>'01-Mapa de riesgo-UO'!I394</f>
        <v>0</v>
      </c>
      <c r="H393" s="383"/>
      <c r="I393" s="450"/>
      <c r="J393" s="276" t="str">
        <f>'01-Mapa de riesgo-UO'!AW394</f>
        <v>ASUMIR</v>
      </c>
      <c r="K393" s="383"/>
      <c r="L393" s="364"/>
      <c r="M393" s="364"/>
      <c r="N393" s="364"/>
      <c r="O393" s="364"/>
      <c r="P393" s="364"/>
      <c r="Q393" s="364"/>
      <c r="R393" s="364"/>
      <c r="S393" s="453"/>
    </row>
    <row r="394" spans="1:19" ht="24" hidden="1" customHeight="1" x14ac:dyDescent="0.2">
      <c r="A394" s="362">
        <v>129</v>
      </c>
      <c r="B394" s="383" t="str">
        <f>'01-Mapa de riesgo-UO'!D395</f>
        <v>EXTENSIÓN_PROYECCIÓN_SOCIAL</v>
      </c>
      <c r="C394" s="383" t="str">
        <f>+'01-Mapa de riesgo-UO'!F395</f>
        <v>NO</v>
      </c>
      <c r="D394" s="383" t="str">
        <f>'01-Mapa de riesgo-UO'!J395</f>
        <v>Cumplimiento</v>
      </c>
      <c r="E394" s="383" t="str">
        <f>'01-Mapa de riesgo-UO'!K395</f>
        <v>Pérdida de la validez de los resultados
(7.7)</v>
      </c>
      <c r="F394" s="383" t="str">
        <f>'01-Mapa de riesgo-UO'!L395</f>
        <v>No aprobar los ensayos de aptitud o pruebas interlaboratorio</v>
      </c>
      <c r="G394" s="133" t="str">
        <f>'01-Mapa de riesgo-UO'!I395</f>
        <v>No se han tenido en cuenta procedimientos para hacer seguimiento a la validez de los resultados</v>
      </c>
      <c r="H394" s="383" t="str">
        <f>'01-Mapa de riesgo-UO'!M395</f>
        <v>Resultados inválidos
Incumplimiento de los controles de calidad/aseguramiento de la calidad de los métodos de ensayo.
Suspensión de la acreditación de IDEAM.</v>
      </c>
      <c r="I394" s="450" t="str">
        <f>'01-Mapa de riesgo-UO'!AT395</f>
        <v>LEVE</v>
      </c>
      <c r="J394" s="276" t="str">
        <f>'01-Mapa de riesgo-UO'!AW395</f>
        <v>ASUMIR</v>
      </c>
      <c r="K394" s="383" t="str">
        <f t="shared" si="5"/>
        <v>NO</v>
      </c>
      <c r="L394" s="364"/>
      <c r="M394" s="364"/>
      <c r="N394" s="364"/>
      <c r="O394" s="364"/>
      <c r="P394" s="364"/>
      <c r="Q394" s="364"/>
      <c r="R394" s="364"/>
      <c r="S394" s="453"/>
    </row>
    <row r="395" spans="1:19" ht="24" hidden="1" customHeight="1" x14ac:dyDescent="0.2">
      <c r="A395" s="362"/>
      <c r="B395" s="383"/>
      <c r="C395" s="383"/>
      <c r="D395" s="383"/>
      <c r="E395" s="383"/>
      <c r="F395" s="383"/>
      <c r="G395" s="133">
        <f>'01-Mapa de riesgo-UO'!I396</f>
        <v>0</v>
      </c>
      <c r="H395" s="383"/>
      <c r="I395" s="450"/>
      <c r="J395" s="276" t="str">
        <f>'01-Mapa de riesgo-UO'!AW396</f>
        <v>ASUMIR</v>
      </c>
      <c r="K395" s="383"/>
      <c r="L395" s="364"/>
      <c r="M395" s="364"/>
      <c r="N395" s="364"/>
      <c r="O395" s="364"/>
      <c r="P395" s="364"/>
      <c r="Q395" s="364"/>
      <c r="R395" s="364"/>
      <c r="S395" s="453"/>
    </row>
    <row r="396" spans="1:19" ht="24" hidden="1" customHeight="1" x14ac:dyDescent="0.2">
      <c r="A396" s="362"/>
      <c r="B396" s="383"/>
      <c r="C396" s="383"/>
      <c r="D396" s="383"/>
      <c r="E396" s="383"/>
      <c r="F396" s="383"/>
      <c r="G396" s="133">
        <f>'01-Mapa de riesgo-UO'!I397</f>
        <v>0</v>
      </c>
      <c r="H396" s="383"/>
      <c r="I396" s="450"/>
      <c r="J396" s="276" t="str">
        <f>'01-Mapa de riesgo-UO'!AW397</f>
        <v>ASUMIR</v>
      </c>
      <c r="K396" s="383"/>
      <c r="L396" s="364"/>
      <c r="M396" s="364"/>
      <c r="N396" s="364"/>
      <c r="O396" s="364"/>
      <c r="P396" s="364"/>
      <c r="Q396" s="364"/>
      <c r="R396" s="364"/>
      <c r="S396" s="453"/>
    </row>
    <row r="397" spans="1:19" ht="24" hidden="1" customHeight="1" x14ac:dyDescent="0.2">
      <c r="A397" s="362">
        <v>130</v>
      </c>
      <c r="B397" s="383" t="str">
        <f>'01-Mapa de riesgo-UO'!D398</f>
        <v>EXTENSIÓN_PROYECCIÓN_SOCIAL</v>
      </c>
      <c r="C397" s="383" t="str">
        <f>+'01-Mapa de riesgo-UO'!F398</f>
        <v>NO</v>
      </c>
      <c r="D397" s="383" t="str">
        <f>'01-Mapa de riesgo-UO'!J398</f>
        <v>Corrupción</v>
      </c>
      <c r="E397" s="383" t="str">
        <f>'01-Mapa de riesgo-UO'!K398</f>
        <v>Pérdida de la imparcialidad (4.1.3)</v>
      </c>
      <c r="F397" s="383"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83" t="str">
        <f>'01-Mapa de riesgo-UO'!M398</f>
        <v>Pérdida de  credibilidad en el laboratorio
Pérdida de la confianza en el funcionario.
Iniciación de un proceso disciplinario</v>
      </c>
      <c r="I397" s="450" t="str">
        <f>'01-Mapa de riesgo-UO'!AT398</f>
        <v>LEVE</v>
      </c>
      <c r="J397" s="276" t="str">
        <f>'01-Mapa de riesgo-UO'!AW398</f>
        <v>ASUMIR</v>
      </c>
      <c r="K397" s="383" t="str">
        <f t="shared" si="5"/>
        <v>NO</v>
      </c>
      <c r="L397" s="364"/>
      <c r="M397" s="364"/>
      <c r="N397" s="364"/>
      <c r="O397" s="364"/>
      <c r="P397" s="364"/>
      <c r="Q397" s="364"/>
      <c r="R397" s="364"/>
      <c r="S397" s="453"/>
    </row>
    <row r="398" spans="1:19" ht="24" hidden="1" customHeight="1" x14ac:dyDescent="0.2">
      <c r="A398" s="362"/>
      <c r="B398" s="383"/>
      <c r="C398" s="383"/>
      <c r="D398" s="383"/>
      <c r="E398" s="383"/>
      <c r="F398" s="383"/>
      <c r="G398" s="133">
        <f>'01-Mapa de riesgo-UO'!I399</f>
        <v>0</v>
      </c>
      <c r="H398" s="383"/>
      <c r="I398" s="450"/>
      <c r="J398" s="276" t="str">
        <f>'01-Mapa de riesgo-UO'!AW399</f>
        <v>ASUMIR</v>
      </c>
      <c r="K398" s="383"/>
      <c r="L398" s="364"/>
      <c r="M398" s="364"/>
      <c r="N398" s="364"/>
      <c r="O398" s="364"/>
      <c r="P398" s="364"/>
      <c r="Q398" s="364"/>
      <c r="R398" s="364"/>
      <c r="S398" s="453"/>
    </row>
    <row r="399" spans="1:19" ht="24" hidden="1" customHeight="1" x14ac:dyDescent="0.2">
      <c r="A399" s="362"/>
      <c r="B399" s="383"/>
      <c r="C399" s="383"/>
      <c r="D399" s="383"/>
      <c r="E399" s="383"/>
      <c r="F399" s="383"/>
      <c r="G399" s="133">
        <f>'01-Mapa de riesgo-UO'!I400</f>
        <v>0</v>
      </c>
      <c r="H399" s="383"/>
      <c r="I399" s="450"/>
      <c r="J399" s="276" t="str">
        <f>'01-Mapa de riesgo-UO'!AW400</f>
        <v>ASUMIR</v>
      </c>
      <c r="K399" s="383"/>
      <c r="L399" s="364"/>
      <c r="M399" s="364"/>
      <c r="N399" s="364"/>
      <c r="O399" s="364"/>
      <c r="P399" s="364"/>
      <c r="Q399" s="364"/>
      <c r="R399" s="364"/>
      <c r="S399" s="453"/>
    </row>
    <row r="400" spans="1:19" ht="72" hidden="1" customHeight="1" x14ac:dyDescent="0.2">
      <c r="A400" s="362">
        <v>131</v>
      </c>
      <c r="B400" s="383" t="str">
        <f>'01-Mapa de riesgo-UO'!D401</f>
        <v>EXTENSIÓN_PROYECCIÓN_SOCIAL</v>
      </c>
      <c r="C400" s="383" t="str">
        <f>+'01-Mapa de riesgo-UO'!F401</f>
        <v>NO</v>
      </c>
      <c r="D400" s="383" t="str">
        <f>'01-Mapa de riesgo-UO'!J401</f>
        <v>Corrupción</v>
      </c>
      <c r="E400" s="383" t="str">
        <f>'01-Mapa de riesgo-UO'!K401</f>
        <v>Pérdida de la imparcialidad (4.1.3)</v>
      </c>
      <c r="F400" s="383"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83" t="str">
        <f>'01-Mapa de riesgo-UO'!M401</f>
        <v>Pérdida de la confianza en el funcionario.
Iniciación de un proceso disciplinario</v>
      </c>
      <c r="I400" s="450" t="str">
        <f>'01-Mapa de riesgo-UO'!AT401</f>
        <v>LEVE</v>
      </c>
      <c r="J400" s="276" t="str">
        <f>'01-Mapa de riesgo-UO'!AW401</f>
        <v>ASUMIR</v>
      </c>
      <c r="K400" s="383" t="str">
        <f t="shared" si="5"/>
        <v>NO</v>
      </c>
      <c r="L400" s="364"/>
      <c r="M400" s="364"/>
      <c r="N400" s="364"/>
      <c r="O400" s="364"/>
      <c r="P400" s="364"/>
      <c r="Q400" s="364"/>
      <c r="R400" s="364"/>
      <c r="S400" s="453"/>
    </row>
    <row r="401" spans="1:19" ht="24" hidden="1" customHeight="1" x14ac:dyDescent="0.2">
      <c r="A401" s="362"/>
      <c r="B401" s="383"/>
      <c r="C401" s="383"/>
      <c r="D401" s="383"/>
      <c r="E401" s="383"/>
      <c r="F401" s="383"/>
      <c r="G401" s="133">
        <f>'01-Mapa de riesgo-UO'!I402</f>
        <v>0</v>
      </c>
      <c r="H401" s="383"/>
      <c r="I401" s="450"/>
      <c r="J401" s="276" t="str">
        <f>'01-Mapa de riesgo-UO'!AW402</f>
        <v>ASUMIR</v>
      </c>
      <c r="K401" s="383"/>
      <c r="L401" s="364"/>
      <c r="M401" s="364"/>
      <c r="N401" s="364"/>
      <c r="O401" s="364"/>
      <c r="P401" s="364"/>
      <c r="Q401" s="364"/>
      <c r="R401" s="364"/>
      <c r="S401" s="453"/>
    </row>
    <row r="402" spans="1:19" ht="24" hidden="1" customHeight="1" x14ac:dyDescent="0.2">
      <c r="A402" s="362"/>
      <c r="B402" s="383"/>
      <c r="C402" s="383"/>
      <c r="D402" s="383"/>
      <c r="E402" s="383"/>
      <c r="F402" s="383"/>
      <c r="G402" s="133">
        <f>'01-Mapa de riesgo-UO'!I403</f>
        <v>0</v>
      </c>
      <c r="H402" s="383"/>
      <c r="I402" s="450"/>
      <c r="J402" s="276" t="str">
        <f>'01-Mapa de riesgo-UO'!AW403</f>
        <v>ASUMIR</v>
      </c>
      <c r="K402" s="383"/>
      <c r="L402" s="364"/>
      <c r="M402" s="364"/>
      <c r="N402" s="364"/>
      <c r="O402" s="364"/>
      <c r="P402" s="364"/>
      <c r="Q402" s="364"/>
      <c r="R402" s="364"/>
      <c r="S402" s="453"/>
    </row>
    <row r="403" spans="1:19" ht="24" hidden="1" customHeight="1" x14ac:dyDescent="0.2">
      <c r="A403" s="362">
        <v>132</v>
      </c>
      <c r="B403" s="383" t="str">
        <f>'01-Mapa de riesgo-UO'!D404</f>
        <v>EXTENSIÓN_PROYECCIÓN_SOCIAL</v>
      </c>
      <c r="C403" s="383" t="str">
        <f>+'01-Mapa de riesgo-UO'!F404</f>
        <v>NO</v>
      </c>
      <c r="D403" s="383" t="str">
        <f>'01-Mapa de riesgo-UO'!J404</f>
        <v>Operacional</v>
      </c>
      <c r="E403" s="383" t="str">
        <f>'01-Mapa de riesgo-UO'!K404</f>
        <v>Pérdida de la validez de los resultados
(7.7)</v>
      </c>
      <c r="F403" s="383"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83" t="str">
        <f>'01-Mapa de riesgo-UO'!M404</f>
        <v>Resultados inválidos
Incumplimiento de los controles de calidad/aseguramiento de la calidad de los métodos de ensayo.</v>
      </c>
      <c r="I403" s="450" t="str">
        <f>'01-Mapa de riesgo-UO'!AT404</f>
        <v>LEVE</v>
      </c>
      <c r="J403" s="276" t="str">
        <f>'01-Mapa de riesgo-UO'!AW404</f>
        <v>ASUMIR</v>
      </c>
      <c r="K403" s="383" t="str">
        <f t="shared" si="5"/>
        <v>NO</v>
      </c>
      <c r="L403" s="364"/>
      <c r="M403" s="364"/>
      <c r="N403" s="364"/>
      <c r="O403" s="364"/>
      <c r="P403" s="364"/>
      <c r="Q403" s="364"/>
      <c r="R403" s="364"/>
      <c r="S403" s="453"/>
    </row>
    <row r="404" spans="1:19" ht="24" hidden="1" customHeight="1" x14ac:dyDescent="0.2">
      <c r="A404" s="362"/>
      <c r="B404" s="383"/>
      <c r="C404" s="383"/>
      <c r="D404" s="383"/>
      <c r="E404" s="383"/>
      <c r="F404" s="383"/>
      <c r="G404" s="133">
        <f>'01-Mapa de riesgo-UO'!I405</f>
        <v>0</v>
      </c>
      <c r="H404" s="383"/>
      <c r="I404" s="450"/>
      <c r="J404" s="276" t="str">
        <f>'01-Mapa de riesgo-UO'!AW405</f>
        <v>ASUMIR</v>
      </c>
      <c r="K404" s="383"/>
      <c r="L404" s="364"/>
      <c r="M404" s="364"/>
      <c r="N404" s="364"/>
      <c r="O404" s="364"/>
      <c r="P404" s="364"/>
      <c r="Q404" s="364"/>
      <c r="R404" s="364"/>
      <c r="S404" s="453"/>
    </row>
    <row r="405" spans="1:19" ht="24" hidden="1" customHeight="1" x14ac:dyDescent="0.2">
      <c r="A405" s="362"/>
      <c r="B405" s="383"/>
      <c r="C405" s="383"/>
      <c r="D405" s="383"/>
      <c r="E405" s="383"/>
      <c r="F405" s="383"/>
      <c r="G405" s="133">
        <f>'01-Mapa de riesgo-UO'!I406</f>
        <v>0</v>
      </c>
      <c r="H405" s="383"/>
      <c r="I405" s="450"/>
      <c r="J405" s="276" t="str">
        <f>'01-Mapa de riesgo-UO'!AW406</f>
        <v>ASUMIR</v>
      </c>
      <c r="K405" s="383"/>
      <c r="L405" s="364"/>
      <c r="M405" s="364"/>
      <c r="N405" s="364"/>
      <c r="O405" s="364"/>
      <c r="P405" s="364"/>
      <c r="Q405" s="364"/>
      <c r="R405" s="364"/>
      <c r="S405" s="453"/>
    </row>
    <row r="406" spans="1:19" ht="24" hidden="1" customHeight="1" x14ac:dyDescent="0.2">
      <c r="A406" s="362">
        <v>133</v>
      </c>
      <c r="B406" s="383" t="str">
        <f>'01-Mapa de riesgo-UO'!D407</f>
        <v>GESTIÓN_DEL_CONTEXTO_Y_VISIBILIDAD_NACIONAL_E_INTERNACIONAL</v>
      </c>
      <c r="C406" s="383" t="str">
        <f>+'01-Mapa de riesgo-UO'!F407</f>
        <v>SI</v>
      </c>
      <c r="D406" s="383" t="str">
        <f>'01-Mapa de riesgo-UO'!J407</f>
        <v>Estratégico</v>
      </c>
      <c r="E406" s="383"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83"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83"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50" t="str">
        <f>'01-Mapa de riesgo-UO'!AT407</f>
        <v>LEVE</v>
      </c>
      <c r="J406" s="276" t="str">
        <f>'01-Mapa de riesgo-UO'!AW407</f>
        <v>ASUMIR</v>
      </c>
      <c r="K406" s="383" t="str">
        <f t="shared" ref="K406:K469" si="6">IF(I406="GRAVE","Debe formularse",IF(I406="MODERADO", "Si el proceso lo requiere","NO"))</f>
        <v>NO</v>
      </c>
      <c r="L406" s="364"/>
      <c r="M406" s="364"/>
      <c r="N406" s="364"/>
      <c r="O406" s="364"/>
      <c r="P406" s="364"/>
      <c r="Q406" s="364"/>
      <c r="R406" s="364"/>
      <c r="S406" s="453"/>
    </row>
    <row r="407" spans="1:19" ht="24" hidden="1" customHeight="1" x14ac:dyDescent="0.2">
      <c r="A407" s="362"/>
      <c r="B407" s="383"/>
      <c r="C407" s="383"/>
      <c r="D407" s="383"/>
      <c r="E407" s="383"/>
      <c r="F407" s="383"/>
      <c r="G407" s="133" t="str">
        <f>'01-Mapa de riesgo-UO'!I408</f>
        <v>Ausencia de liderazgo transformacional y de conocimiento frente a la dinámica institucional, regional, nacional e internacional.</v>
      </c>
      <c r="H407" s="383"/>
      <c r="I407" s="450"/>
      <c r="J407" s="276" t="str">
        <f>'01-Mapa de riesgo-UO'!AW408</f>
        <v>ASUMIR</v>
      </c>
      <c r="K407" s="383"/>
      <c r="L407" s="364"/>
      <c r="M407" s="364"/>
      <c r="N407" s="364"/>
      <c r="O407" s="364"/>
      <c r="P407" s="364"/>
      <c r="Q407" s="364"/>
      <c r="R407" s="364"/>
      <c r="S407" s="453"/>
    </row>
    <row r="408" spans="1:19" ht="22.5" hidden="1" x14ac:dyDescent="0.2">
      <c r="A408" s="362"/>
      <c r="B408" s="383"/>
      <c r="C408" s="383"/>
      <c r="D408" s="383"/>
      <c r="E408" s="383"/>
      <c r="F408" s="383"/>
      <c r="G408" s="133" t="str">
        <f>'01-Mapa de riesgo-UO'!I409</f>
        <v>Escasa retroalimentación efectiva entre la universidad y el medio.</v>
      </c>
      <c r="H408" s="383"/>
      <c r="I408" s="450"/>
      <c r="J408" s="276" t="str">
        <f>'01-Mapa de riesgo-UO'!AW409</f>
        <v>ASUMIR</v>
      </c>
      <c r="K408" s="383"/>
      <c r="L408" s="364"/>
      <c r="M408" s="364"/>
      <c r="N408" s="364"/>
      <c r="O408" s="364"/>
      <c r="P408" s="364"/>
      <c r="Q408" s="364"/>
      <c r="R408" s="364"/>
      <c r="S408" s="453"/>
    </row>
    <row r="409" spans="1:19" ht="36" hidden="1" customHeight="1" x14ac:dyDescent="0.2">
      <c r="A409" s="362">
        <v>134</v>
      </c>
      <c r="B409" s="383" t="str">
        <f>'01-Mapa de riesgo-UO'!D410</f>
        <v>GESTIÓN_Y_SOSTENIBILIDAD_INSTITUCIONAL</v>
      </c>
      <c r="C409" s="383" t="str">
        <f>+'01-Mapa de riesgo-UO'!F410</f>
        <v>SI</v>
      </c>
      <c r="D409" s="383" t="str">
        <f>'01-Mapa de riesgo-UO'!J410</f>
        <v>Estratégico</v>
      </c>
      <c r="E409" s="383"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83"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83"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50" t="str">
        <f>'01-Mapa de riesgo-UO'!AT410</f>
        <v>LEVE</v>
      </c>
      <c r="J409" s="276" t="str">
        <f>'01-Mapa de riesgo-UO'!AW410</f>
        <v>ASUMIR</v>
      </c>
      <c r="K409" s="383" t="str">
        <f t="shared" si="6"/>
        <v>NO</v>
      </c>
      <c r="L409" s="364"/>
      <c r="M409" s="364"/>
      <c r="N409" s="364"/>
      <c r="O409" s="364"/>
      <c r="P409" s="364"/>
      <c r="Q409" s="364"/>
      <c r="R409" s="364"/>
      <c r="S409" s="453"/>
    </row>
    <row r="410" spans="1:19" ht="24" hidden="1" customHeight="1" x14ac:dyDescent="0.2">
      <c r="A410" s="362"/>
      <c r="B410" s="383"/>
      <c r="C410" s="383"/>
      <c r="D410" s="383"/>
      <c r="E410" s="383"/>
      <c r="F410" s="383"/>
      <c r="G410" s="133" t="str">
        <f>'01-Mapa de riesgo-UO'!I411</f>
        <v>Aprobación de normas y leyes gubernamentales que le generan mayor obligación a la institución o cambios en el funcionamiento.</v>
      </c>
      <c r="H410" s="383"/>
      <c r="I410" s="450"/>
      <c r="J410" s="276" t="str">
        <f>'01-Mapa de riesgo-UO'!AW411</f>
        <v>ASUMIR</v>
      </c>
      <c r="K410" s="383"/>
      <c r="L410" s="364"/>
      <c r="M410" s="364"/>
      <c r="N410" s="364"/>
      <c r="O410" s="364"/>
      <c r="P410" s="364"/>
      <c r="Q410" s="364"/>
      <c r="R410" s="364"/>
      <c r="S410" s="453"/>
    </row>
    <row r="411" spans="1:19" ht="24" hidden="1" customHeight="1" x14ac:dyDescent="0.2">
      <c r="A411" s="362"/>
      <c r="B411" s="383"/>
      <c r="C411" s="383"/>
      <c r="D411" s="383"/>
      <c r="E411" s="383"/>
      <c r="F411" s="383"/>
      <c r="G411" s="133" t="str">
        <f>'01-Mapa de riesgo-UO'!I412</f>
        <v>Disminución en el recaudo de los recursos apropiados en el presupuesto de la Universidad aprobado por el Consejo Superior.</v>
      </c>
      <c r="H411" s="383"/>
      <c r="I411" s="450"/>
      <c r="J411" s="276" t="str">
        <f>'01-Mapa de riesgo-UO'!AW412</f>
        <v>ASUMIR</v>
      </c>
      <c r="K411" s="383"/>
      <c r="L411" s="364"/>
      <c r="M411" s="364"/>
      <c r="N411" s="364"/>
      <c r="O411" s="364"/>
      <c r="P411" s="364"/>
      <c r="Q411" s="364"/>
      <c r="R411" s="364"/>
      <c r="S411" s="453"/>
    </row>
    <row r="412" spans="1:19" ht="36" hidden="1" customHeight="1" x14ac:dyDescent="0.2">
      <c r="A412" s="362">
        <v>135</v>
      </c>
      <c r="B412" s="383" t="str">
        <f>'01-Mapa de riesgo-UO'!D413</f>
        <v>CREACIÓN_GESTIÓN_Y_TRANSFERENCIA_DEL_CONOCIMIENTO</v>
      </c>
      <c r="C412" s="383" t="str">
        <f>+'01-Mapa de riesgo-UO'!F413</f>
        <v>NO</v>
      </c>
      <c r="D412" s="383" t="str">
        <f>'01-Mapa de riesgo-UO'!J413</f>
        <v>Estratégico</v>
      </c>
      <c r="E412" s="383" t="str">
        <f>'01-Mapa de riesgo-UO'!K413</f>
        <v xml:space="preserve">Disminución de proyectos y servicios  de extensión en la Universidad Tecnológica de Pereira. </v>
      </c>
      <c r="F412" s="383"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83" t="str">
        <f>'01-Mapa de riesgo-UO'!M413</f>
        <v xml:space="preserve">Desfinanciación de la Institución por falta de recursos internos. 
Bajo posicionamiento de la institución a nivel local, regional, nacional e internacional. 
Incumplimiento en los indicadores. </v>
      </c>
      <c r="I412" s="450" t="str">
        <f>'01-Mapa de riesgo-UO'!AT413</f>
        <v>LEVE</v>
      </c>
      <c r="J412" s="276" t="str">
        <f>'01-Mapa de riesgo-UO'!AW413</f>
        <v>ASUMIR</v>
      </c>
      <c r="K412" s="383" t="str">
        <f t="shared" si="6"/>
        <v>NO</v>
      </c>
      <c r="L412" s="364"/>
      <c r="M412" s="364"/>
      <c r="N412" s="364"/>
      <c r="O412" s="364"/>
      <c r="P412" s="364"/>
      <c r="Q412" s="364"/>
      <c r="R412" s="364"/>
      <c r="S412" s="453"/>
    </row>
    <row r="413" spans="1:19" ht="24" hidden="1" customHeight="1" x14ac:dyDescent="0.2">
      <c r="A413" s="362"/>
      <c r="B413" s="383"/>
      <c r="C413" s="383"/>
      <c r="D413" s="383"/>
      <c r="E413" s="383"/>
      <c r="F413" s="383"/>
      <c r="G413" s="133">
        <f>'01-Mapa de riesgo-UO'!I414</f>
        <v>0</v>
      </c>
      <c r="H413" s="383"/>
      <c r="I413" s="450"/>
      <c r="J413" s="276" t="str">
        <f>'01-Mapa de riesgo-UO'!AW414</f>
        <v>ASUMIR</v>
      </c>
      <c r="K413" s="383"/>
      <c r="L413" s="364"/>
      <c r="M413" s="364"/>
      <c r="N413" s="364"/>
      <c r="O413" s="364"/>
      <c r="P413" s="364"/>
      <c r="Q413" s="364"/>
      <c r="R413" s="364"/>
      <c r="S413" s="453"/>
    </row>
    <row r="414" spans="1:19" ht="24" hidden="1" customHeight="1" x14ac:dyDescent="0.2">
      <c r="A414" s="362"/>
      <c r="B414" s="383"/>
      <c r="C414" s="383"/>
      <c r="D414" s="383"/>
      <c r="E414" s="383"/>
      <c r="F414" s="383"/>
      <c r="G414" s="133">
        <f>'01-Mapa de riesgo-UO'!I415</f>
        <v>0</v>
      </c>
      <c r="H414" s="383"/>
      <c r="I414" s="450"/>
      <c r="J414" s="276" t="str">
        <f>'01-Mapa de riesgo-UO'!AW415</f>
        <v>ASUMIR</v>
      </c>
      <c r="K414" s="383"/>
      <c r="L414" s="364"/>
      <c r="M414" s="364"/>
      <c r="N414" s="364"/>
      <c r="O414" s="364"/>
      <c r="P414" s="364"/>
      <c r="Q414" s="364"/>
      <c r="R414" s="364"/>
      <c r="S414" s="453"/>
    </row>
    <row r="415" spans="1:19" ht="36" hidden="1" customHeight="1" x14ac:dyDescent="0.2">
      <c r="A415" s="362">
        <v>136</v>
      </c>
      <c r="B415" s="383" t="str">
        <f>'01-Mapa de riesgo-UO'!D416</f>
        <v>CREACIÓN_GESTIÓN_Y_TRANSFERENCIA_DEL_CONOCIMIENTO</v>
      </c>
      <c r="C415" s="383" t="str">
        <f>+'01-Mapa de riesgo-UO'!F416</f>
        <v>SI</v>
      </c>
      <c r="D415" s="383" t="str">
        <f>'01-Mapa de riesgo-UO'!J416</f>
        <v>Estratégico</v>
      </c>
      <c r="E415" s="383" t="str">
        <f>'01-Mapa de riesgo-UO'!K416</f>
        <v xml:space="preserve">Reducción en la cantidad de activos de conocimiento transferidos a la sociedad </v>
      </c>
      <c r="F415" s="383"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83"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50" t="str">
        <f>'01-Mapa de riesgo-UO'!AT416</f>
        <v>LEVE</v>
      </c>
      <c r="J415" s="276" t="str">
        <f>'01-Mapa de riesgo-UO'!AW416</f>
        <v>ASUMIR</v>
      </c>
      <c r="K415" s="383" t="str">
        <f t="shared" si="6"/>
        <v>NO</v>
      </c>
      <c r="L415" s="364"/>
      <c r="M415" s="364"/>
      <c r="N415" s="364"/>
      <c r="O415" s="364"/>
      <c r="P415" s="364"/>
      <c r="Q415" s="364"/>
      <c r="R415" s="364"/>
      <c r="S415" s="453"/>
    </row>
    <row r="416" spans="1:19" ht="24" hidden="1" customHeight="1" x14ac:dyDescent="0.2">
      <c r="A416" s="362"/>
      <c r="B416" s="383"/>
      <c r="C416" s="383"/>
      <c r="D416" s="383"/>
      <c r="E416" s="383"/>
      <c r="F416" s="383"/>
      <c r="G416" s="133" t="str">
        <f>'01-Mapa de riesgo-UO'!I417</f>
        <v>Cambios en la normatividad que dificulten el proceso de transferencia de los activos de conocimiento</v>
      </c>
      <c r="H416" s="383"/>
      <c r="I416" s="450"/>
      <c r="J416" s="276" t="str">
        <f>'01-Mapa de riesgo-UO'!AW417</f>
        <v>ASUMIR</v>
      </c>
      <c r="K416" s="383"/>
      <c r="L416" s="364"/>
      <c r="M416" s="364"/>
      <c r="N416" s="364"/>
      <c r="O416" s="364"/>
      <c r="P416" s="364"/>
      <c r="Q416" s="364"/>
      <c r="R416" s="364"/>
      <c r="S416" s="453"/>
    </row>
    <row r="417" spans="1:19" ht="24" hidden="1" customHeight="1" x14ac:dyDescent="0.2">
      <c r="A417" s="362"/>
      <c r="B417" s="383"/>
      <c r="C417" s="383"/>
      <c r="D417" s="383"/>
      <c r="E417" s="383"/>
      <c r="F417" s="383"/>
      <c r="G417" s="133" t="str">
        <f>'01-Mapa de riesgo-UO'!I418</f>
        <v xml:space="preserve">Incipiente presupuesto para financiar convocatorias de desarrollo tecnológico e innovación </v>
      </c>
      <c r="H417" s="383"/>
      <c r="I417" s="450"/>
      <c r="J417" s="276" t="str">
        <f>'01-Mapa de riesgo-UO'!AW418</f>
        <v>ASUMIR</v>
      </c>
      <c r="K417" s="383"/>
      <c r="L417" s="364"/>
      <c r="M417" s="364"/>
      <c r="N417" s="364"/>
      <c r="O417" s="364"/>
      <c r="P417" s="364"/>
      <c r="Q417" s="364"/>
      <c r="R417" s="364"/>
      <c r="S417" s="453"/>
    </row>
    <row r="418" spans="1:19" ht="36" hidden="1" customHeight="1" x14ac:dyDescent="0.2">
      <c r="A418" s="362">
        <v>137</v>
      </c>
      <c r="B418" s="383" t="str">
        <f>'01-Mapa de riesgo-UO'!D419</f>
        <v>CREACIÓN_GESTIÓN_Y_TRANSFERENCIA_DEL_CONOCIMIENTO</v>
      </c>
      <c r="C418" s="383" t="str">
        <f>+'01-Mapa de riesgo-UO'!F419</f>
        <v>SI</v>
      </c>
      <c r="D418" s="383" t="str">
        <f>'01-Mapa de riesgo-UO'!J419</f>
        <v>Estratégico</v>
      </c>
      <c r="E418" s="383" t="str">
        <f>'01-Mapa de riesgo-UO'!K419</f>
        <v xml:space="preserve">Grupos de Investigación sin reconocimiento por MinCiencias </v>
      </c>
      <c r="F418" s="383"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83" t="str">
        <f>'01-Mapa de riesgo-UO'!M419</f>
        <v xml:space="preserve">Pérdida de Acreditación Institucional y registros calificados. Incumplimiento de los indicadores institucionales. Disminución en la imagen y reconocimiento como universidad investigativa. </v>
      </c>
      <c r="I418" s="450" t="str">
        <f>'01-Mapa de riesgo-UO'!AT419</f>
        <v>MODERADO</v>
      </c>
      <c r="J418" s="276" t="str">
        <f>'01-Mapa de riesgo-UO'!AW419</f>
        <v>REDUCIR</v>
      </c>
      <c r="K418" s="383" t="str">
        <f t="shared" si="6"/>
        <v>Si el proceso lo requiere</v>
      </c>
      <c r="L418" s="364"/>
      <c r="M418" s="364"/>
      <c r="N418" s="364"/>
      <c r="O418" s="364"/>
      <c r="P418" s="364"/>
      <c r="Q418" s="364"/>
      <c r="R418" s="364"/>
      <c r="S418" s="453"/>
    </row>
    <row r="419" spans="1:19" ht="24" hidden="1" customHeight="1" x14ac:dyDescent="0.2">
      <c r="A419" s="362"/>
      <c r="B419" s="383"/>
      <c r="C419" s="383"/>
      <c r="D419" s="383"/>
      <c r="E419" s="383"/>
      <c r="F419" s="383"/>
      <c r="G419" s="133" t="str">
        <f>'01-Mapa de riesgo-UO'!I420</f>
        <v xml:space="preserve">Falta de financiación externa o interna para el fortalecimiento de los Grupos de Investigación. </v>
      </c>
      <c r="H419" s="383"/>
      <c r="I419" s="450"/>
      <c r="J419" s="276">
        <f>'01-Mapa de riesgo-UO'!AW420</f>
        <v>0</v>
      </c>
      <c r="K419" s="383"/>
      <c r="L419" s="364"/>
      <c r="M419" s="364"/>
      <c r="N419" s="364"/>
      <c r="O419" s="364"/>
      <c r="P419" s="364"/>
      <c r="Q419" s="364"/>
      <c r="R419" s="364"/>
      <c r="S419" s="453"/>
    </row>
    <row r="420" spans="1:19" ht="24" hidden="1" customHeight="1" x14ac:dyDescent="0.2">
      <c r="A420" s="362"/>
      <c r="B420" s="383"/>
      <c r="C420" s="383"/>
      <c r="D420" s="383"/>
      <c r="E420" s="383"/>
      <c r="F420" s="383"/>
      <c r="G420" s="133" t="str">
        <f>'01-Mapa de riesgo-UO'!I421</f>
        <v xml:space="preserve">Desactualización de procedimientos y reglamentación interna relacionada a los Grupos de Investigación. </v>
      </c>
      <c r="H420" s="383"/>
      <c r="I420" s="450"/>
      <c r="J420" s="276">
        <f>'01-Mapa de riesgo-UO'!AW421</f>
        <v>0</v>
      </c>
      <c r="K420" s="383"/>
      <c r="L420" s="364"/>
      <c r="M420" s="364"/>
      <c r="N420" s="364"/>
      <c r="O420" s="364"/>
      <c r="P420" s="364"/>
      <c r="Q420" s="364"/>
      <c r="R420" s="364"/>
      <c r="S420" s="453"/>
    </row>
    <row r="421" spans="1:19" ht="36" hidden="1" customHeight="1" x14ac:dyDescent="0.2">
      <c r="A421" s="362">
        <v>138</v>
      </c>
      <c r="B421" s="383" t="str">
        <f>'01-Mapa de riesgo-UO'!D422</f>
        <v>CREACIÓN_GESTIÓN_Y_TRANSFERENCIA_DEL_CONOCIMIENTO</v>
      </c>
      <c r="C421" s="383" t="str">
        <f>+'01-Mapa de riesgo-UO'!F422</f>
        <v>SI</v>
      </c>
      <c r="D421" s="383" t="str">
        <f>'01-Mapa de riesgo-UO'!J422</f>
        <v>Estratégico</v>
      </c>
      <c r="E421" s="383" t="str">
        <f>'01-Mapa de riesgo-UO'!K422</f>
        <v xml:space="preserve">Investigadores sin reconocimiento ante MinCiencias </v>
      </c>
      <c r="F421" s="383"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83" t="str">
        <f>'01-Mapa de riesgo-UO'!M422</f>
        <v xml:space="preserve">Pérdida de Acreditación Institucional y registros calificados. 
Incumplimiento de los indicadores institucionales. 
Disminución en la imagen y reconocimiento como universidad investigativa. 
</v>
      </c>
      <c r="I421" s="450" t="str">
        <f>'01-Mapa de riesgo-UO'!AT422</f>
        <v>MODERADO</v>
      </c>
      <c r="J421" s="276" t="str">
        <f>'01-Mapa de riesgo-UO'!AW422</f>
        <v>REDUCIR</v>
      </c>
      <c r="K421" s="383" t="str">
        <f t="shared" si="6"/>
        <v>Si el proceso lo requiere</v>
      </c>
      <c r="L421" s="364"/>
      <c r="M421" s="364"/>
      <c r="N421" s="364"/>
      <c r="O421" s="364"/>
      <c r="P421" s="364"/>
      <c r="Q421" s="364"/>
      <c r="R421" s="364"/>
      <c r="S421" s="453"/>
    </row>
    <row r="422" spans="1:19" ht="36" hidden="1" customHeight="1" x14ac:dyDescent="0.2">
      <c r="A422" s="362"/>
      <c r="B422" s="383"/>
      <c r="C422" s="383"/>
      <c r="D422" s="383"/>
      <c r="E422" s="383"/>
      <c r="F422" s="383"/>
      <c r="G422" s="133" t="str">
        <f>'01-Mapa de riesgo-UO'!I423</f>
        <v xml:space="preserve">Falta de financiación externa o interna para el fortalecimiento de los investigadores. </v>
      </c>
      <c r="H422" s="383"/>
      <c r="I422" s="450"/>
      <c r="J422" s="276">
        <f>'01-Mapa de riesgo-UO'!AW423</f>
        <v>0</v>
      </c>
      <c r="K422" s="383"/>
      <c r="L422" s="364"/>
      <c r="M422" s="364"/>
      <c r="N422" s="364"/>
      <c r="O422" s="364"/>
      <c r="P422" s="364"/>
      <c r="Q422" s="364"/>
      <c r="R422" s="364"/>
      <c r="S422" s="453"/>
    </row>
    <row r="423" spans="1:19" ht="72" hidden="1" customHeight="1" x14ac:dyDescent="0.2">
      <c r="A423" s="362"/>
      <c r="B423" s="383"/>
      <c r="C423" s="383"/>
      <c r="D423" s="383"/>
      <c r="E423" s="383"/>
      <c r="F423" s="383"/>
      <c r="G423" s="133" t="str">
        <f>'01-Mapa de riesgo-UO'!I424</f>
        <v xml:space="preserve">Desactualización de procedimientos y reglamentación interna relacionada a los Grupos de Investigación. </v>
      </c>
      <c r="H423" s="383"/>
      <c r="I423" s="450"/>
      <c r="J423" s="276">
        <f>'01-Mapa de riesgo-UO'!AW424</f>
        <v>0</v>
      </c>
      <c r="K423" s="383"/>
      <c r="L423" s="364"/>
      <c r="M423" s="364"/>
      <c r="N423" s="364"/>
      <c r="O423" s="364"/>
      <c r="P423" s="364"/>
      <c r="Q423" s="364"/>
      <c r="R423" s="364"/>
      <c r="S423" s="453"/>
    </row>
    <row r="424" spans="1:19" ht="36" hidden="1" customHeight="1" x14ac:dyDescent="0.2">
      <c r="A424" s="362">
        <v>139</v>
      </c>
      <c r="B424" s="383" t="str">
        <f>'01-Mapa de riesgo-UO'!D425</f>
        <v>BIENESTAR_INSTITUCIONAL_CALIDAD_DE_VIDA_E_INCLUSIÓN_EN_CONTEXTOS_UNIVERSITARIOS</v>
      </c>
      <c r="C424" s="383" t="str">
        <f>+'01-Mapa de riesgo-UO'!F425</f>
        <v>NO</v>
      </c>
      <c r="D424" s="383" t="str">
        <f>'01-Mapa de riesgo-UO'!J425</f>
        <v>Estratégico</v>
      </c>
      <c r="E424" s="383" t="str">
        <f>'01-Mapa de riesgo-UO'!K425</f>
        <v>Programas de bienestar institucional que no generan impacto en la calidad de vida e inclusión de la comunidad universitaria</v>
      </c>
      <c r="F424" s="383"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83" t="str">
        <f>'01-Mapa de riesgo-UO'!M425</f>
        <v xml:space="preserve">Deserción estudiantil.
Falta de credibilidad en los procesos  de la Vicerrectoría de Responsabilidad Social y Bienestar Universitario.
Disminución en el cumplimiento de los indicadores del PDI </v>
      </c>
      <c r="I424" s="450" t="str">
        <f>'01-Mapa de riesgo-UO'!AT425</f>
        <v>LEVE</v>
      </c>
      <c r="J424" s="276" t="str">
        <f>'01-Mapa de riesgo-UO'!AW425</f>
        <v>ASUMIR</v>
      </c>
      <c r="K424" s="383" t="str">
        <f t="shared" si="6"/>
        <v>NO</v>
      </c>
      <c r="L424" s="364"/>
      <c r="M424" s="364"/>
      <c r="N424" s="364"/>
      <c r="O424" s="364"/>
      <c r="P424" s="364"/>
      <c r="Q424" s="364"/>
      <c r="R424" s="364"/>
      <c r="S424" s="453"/>
    </row>
    <row r="425" spans="1:19" ht="24" hidden="1" customHeight="1" x14ac:dyDescent="0.2">
      <c r="A425" s="362"/>
      <c r="B425" s="383"/>
      <c r="C425" s="383"/>
      <c r="D425" s="383"/>
      <c r="E425" s="383"/>
      <c r="F425" s="383"/>
      <c r="G425" s="133" t="str">
        <f>'01-Mapa de riesgo-UO'!I426</f>
        <v>Cambios en la normatividad y reglamentación interna  que no permitan el desarrollo de los elementos orientados a lo establecido en el pilar del PDI</v>
      </c>
      <c r="H425" s="383"/>
      <c r="I425" s="450"/>
      <c r="J425" s="276" t="str">
        <f>'01-Mapa de riesgo-UO'!AW426</f>
        <v>ASUMIR</v>
      </c>
      <c r="K425" s="383"/>
      <c r="L425" s="364"/>
      <c r="M425" s="364"/>
      <c r="N425" s="364"/>
      <c r="O425" s="364"/>
      <c r="P425" s="364"/>
      <c r="Q425" s="364"/>
      <c r="R425" s="364"/>
      <c r="S425" s="453"/>
    </row>
    <row r="426" spans="1:19" ht="24" hidden="1" customHeight="1" x14ac:dyDescent="0.2">
      <c r="A426" s="362"/>
      <c r="B426" s="383"/>
      <c r="C426" s="383"/>
      <c r="D426" s="383"/>
      <c r="E426" s="383"/>
      <c r="F426" s="383"/>
      <c r="G426" s="133" t="str">
        <f>'01-Mapa de riesgo-UO'!I427</f>
        <v>Falta de interes de los usuarios en los programas y estrategias orientadas al Bienestar Institucional, la calidad de vida e inclusión en contextos universitarios.</v>
      </c>
      <c r="H426" s="383"/>
      <c r="I426" s="450"/>
      <c r="J426" s="276" t="str">
        <f>'01-Mapa de riesgo-UO'!AW427</f>
        <v>ASUMIR</v>
      </c>
      <c r="K426" s="383"/>
      <c r="L426" s="364"/>
      <c r="M426" s="364"/>
      <c r="N426" s="364"/>
      <c r="O426" s="364"/>
      <c r="P426" s="364"/>
      <c r="Q426" s="364"/>
      <c r="R426" s="364"/>
      <c r="S426" s="453"/>
    </row>
    <row r="427" spans="1:19" ht="69" customHeight="1" x14ac:dyDescent="0.2">
      <c r="A427" s="362">
        <v>140</v>
      </c>
      <c r="B427" s="383" t="str">
        <f>'01-Mapa de riesgo-UO'!D428</f>
        <v>ADMINISTRACIÓN_INSTITUCIONAL</v>
      </c>
      <c r="C427" s="383" t="str">
        <f>+'01-Mapa de riesgo-UO'!F428</f>
        <v>NO</v>
      </c>
      <c r="D427" s="383" t="str">
        <f>'01-Mapa de riesgo-UO'!J428</f>
        <v>Información</v>
      </c>
      <c r="E427" s="383" t="str">
        <f>'01-Mapa de riesgo-UO'!K428</f>
        <v>No contar con copias de seguridad, si se daña o no se tiene contrato de soporte.</v>
      </c>
      <c r="F427" s="383" t="str">
        <f>'01-Mapa de riesgo-UO'!L428</f>
        <v>Daño en equipo que realiza las copias y no tener contrato de soporte</v>
      </c>
      <c r="G427" s="133" t="str">
        <f>'01-Mapa de riesgo-UO'!I428</f>
        <v>Daño de equipo o falta de presupuesto para el contrato de soporte</v>
      </c>
      <c r="H427" s="383" t="str">
        <f>'01-Mapa de riesgo-UO'!M428</f>
        <v>Perdida o modificación de la información.</v>
      </c>
      <c r="I427" s="450" t="str">
        <f>'01-Mapa de riesgo-UO'!AT428</f>
        <v>MODERADO</v>
      </c>
      <c r="J427" s="276" t="str">
        <f>'01-Mapa de riesgo-UO'!AW428</f>
        <v>REDUCIR</v>
      </c>
      <c r="K427" s="383" t="str">
        <f t="shared" si="6"/>
        <v>Si el proceso lo requiere</v>
      </c>
      <c r="L427" s="275"/>
      <c r="M427" s="275"/>
      <c r="N427" s="275"/>
      <c r="O427" s="275"/>
      <c r="P427" s="275"/>
      <c r="Q427" s="275"/>
      <c r="R427" s="275"/>
      <c r="S427" s="279"/>
    </row>
    <row r="428" spans="1:19" hidden="1" x14ac:dyDescent="0.2">
      <c r="A428" s="362"/>
      <c r="B428" s="383"/>
      <c r="C428" s="383"/>
      <c r="D428" s="383"/>
      <c r="E428" s="383"/>
      <c r="F428" s="383"/>
      <c r="G428" s="133">
        <f>'01-Mapa de riesgo-UO'!I429</f>
        <v>0</v>
      </c>
      <c r="H428" s="383"/>
      <c r="I428" s="450"/>
      <c r="J428" s="276">
        <f>'01-Mapa de riesgo-UO'!AW429</f>
        <v>0</v>
      </c>
      <c r="K428" s="383"/>
      <c r="L428" s="275"/>
      <c r="M428" s="275"/>
      <c r="N428" s="275"/>
      <c r="O428" s="275"/>
      <c r="P428" s="275"/>
      <c r="Q428" s="275"/>
      <c r="R428" s="275"/>
      <c r="S428" s="279"/>
    </row>
    <row r="429" spans="1:19" hidden="1" x14ac:dyDescent="0.2">
      <c r="A429" s="362"/>
      <c r="B429" s="383"/>
      <c r="C429" s="383"/>
      <c r="D429" s="383"/>
      <c r="E429" s="383"/>
      <c r="F429" s="383"/>
      <c r="G429" s="133">
        <f>'01-Mapa de riesgo-UO'!I430</f>
        <v>0</v>
      </c>
      <c r="H429" s="383"/>
      <c r="I429" s="450"/>
      <c r="J429" s="276">
        <f>'01-Mapa de riesgo-UO'!AW430</f>
        <v>0</v>
      </c>
      <c r="K429" s="383"/>
      <c r="L429" s="275"/>
      <c r="M429" s="275"/>
      <c r="N429" s="275"/>
      <c r="O429" s="275"/>
      <c r="P429" s="275"/>
      <c r="Q429" s="275"/>
      <c r="R429" s="275"/>
      <c r="S429" s="279"/>
    </row>
    <row r="430" spans="1:19" ht="24" hidden="1" customHeight="1" x14ac:dyDescent="0.2">
      <c r="A430" s="362">
        <v>141</v>
      </c>
      <c r="B430" s="383" t="str">
        <f>'01-Mapa de riesgo-UO'!D431</f>
        <v>DOCENCIA</v>
      </c>
      <c r="C430" s="383" t="str">
        <f>+'01-Mapa de riesgo-UO'!F431</f>
        <v>NO</v>
      </c>
      <c r="D430" s="383" t="str">
        <f>'01-Mapa de riesgo-UO'!J431</f>
        <v>Operacional</v>
      </c>
      <c r="E430" s="383" t="str">
        <f>'01-Mapa de riesgo-UO'!K431</f>
        <v>Pérdida de material bibliográfico</v>
      </c>
      <c r="F430" s="383"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83" t="str">
        <f>'01-Mapa de riesgo-UO'!M431</f>
        <v>Menor número de volúmenes
Duplicidad en las compras</v>
      </c>
      <c r="I430" s="450" t="str">
        <f>'01-Mapa de riesgo-UO'!AT431</f>
        <v>LEVE</v>
      </c>
      <c r="J430" s="276" t="str">
        <f>'01-Mapa de riesgo-UO'!AW431</f>
        <v>ASUMIR</v>
      </c>
      <c r="K430" s="383" t="str">
        <f t="shared" si="6"/>
        <v>NO</v>
      </c>
      <c r="L430" s="364"/>
      <c r="M430" s="364"/>
      <c r="N430" s="364"/>
      <c r="O430" s="364"/>
      <c r="P430" s="364"/>
      <c r="Q430" s="364"/>
      <c r="R430" s="364"/>
      <c r="S430" s="453"/>
    </row>
    <row r="431" spans="1:19" ht="24" hidden="1" customHeight="1" x14ac:dyDescent="0.2">
      <c r="A431" s="362"/>
      <c r="B431" s="383"/>
      <c r="C431" s="383"/>
      <c r="D431" s="383"/>
      <c r="E431" s="383"/>
      <c r="F431" s="383"/>
      <c r="G431" s="133">
        <f>'01-Mapa de riesgo-UO'!I432</f>
        <v>0</v>
      </c>
      <c r="H431" s="383"/>
      <c r="I431" s="450"/>
      <c r="J431" s="276" t="str">
        <f>'01-Mapa de riesgo-UO'!AW432</f>
        <v>ASUMIR</v>
      </c>
      <c r="K431" s="383"/>
      <c r="L431" s="364"/>
      <c r="M431" s="364"/>
      <c r="N431" s="364"/>
      <c r="O431" s="364"/>
      <c r="P431" s="364"/>
      <c r="Q431" s="364"/>
      <c r="R431" s="364"/>
      <c r="S431" s="453"/>
    </row>
    <row r="432" spans="1:19" ht="24" hidden="1" customHeight="1" x14ac:dyDescent="0.2">
      <c r="A432" s="362"/>
      <c r="B432" s="383"/>
      <c r="C432" s="383"/>
      <c r="D432" s="383"/>
      <c r="E432" s="383"/>
      <c r="F432" s="383"/>
      <c r="G432" s="133">
        <f>'01-Mapa de riesgo-UO'!I433</f>
        <v>0</v>
      </c>
      <c r="H432" s="383"/>
      <c r="I432" s="450"/>
      <c r="J432" s="276" t="str">
        <f>'01-Mapa de riesgo-UO'!AW433</f>
        <v>ASUMIR</v>
      </c>
      <c r="K432" s="383"/>
      <c r="L432" s="364"/>
      <c r="M432" s="364"/>
      <c r="N432" s="364"/>
      <c r="O432" s="364"/>
      <c r="P432" s="364"/>
      <c r="Q432" s="364"/>
      <c r="R432" s="364"/>
      <c r="S432" s="453"/>
    </row>
    <row r="433" spans="1:19" ht="24" hidden="1" customHeight="1" x14ac:dyDescent="0.2">
      <c r="A433" s="362">
        <v>142</v>
      </c>
      <c r="B433" s="383" t="str">
        <f>'01-Mapa de riesgo-UO'!D434</f>
        <v>CONTROL_SEGUIMIENTO</v>
      </c>
      <c r="C433" s="383" t="str">
        <f>+'01-Mapa de riesgo-UO'!F434</f>
        <v>NO</v>
      </c>
      <c r="D433" s="383" t="str">
        <f>'01-Mapa de riesgo-UO'!J434</f>
        <v>Cumplimiento</v>
      </c>
      <c r="E433" s="383" t="str">
        <f>'01-Mapa de riesgo-UO'!K434</f>
        <v>Presentación inoportuna de los informes establecidos por  la Contraloría General de la República</v>
      </c>
      <c r="F433" s="383"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83" t="str">
        <f>'01-Mapa de riesgo-UO'!M434</f>
        <v>Sanciones y/o multas impuestas a la institución o a sus funcionarios.</v>
      </c>
      <c r="I433" s="450" t="str">
        <f>'01-Mapa de riesgo-UO'!AT434</f>
        <v>LEVE</v>
      </c>
      <c r="J433" s="276" t="str">
        <f>'01-Mapa de riesgo-UO'!AW434</f>
        <v>ASUMIR</v>
      </c>
      <c r="K433" s="383" t="str">
        <f t="shared" si="6"/>
        <v>NO</v>
      </c>
      <c r="L433" s="364"/>
      <c r="M433" s="364"/>
      <c r="N433" s="364"/>
      <c r="O433" s="364"/>
      <c r="P433" s="364"/>
      <c r="Q433" s="364"/>
      <c r="R433" s="364"/>
      <c r="S433" s="453"/>
    </row>
    <row r="434" spans="1:19" ht="24" hidden="1" customHeight="1" x14ac:dyDescent="0.2">
      <c r="A434" s="362"/>
      <c r="B434" s="383"/>
      <c r="C434" s="383"/>
      <c r="D434" s="383"/>
      <c r="E434" s="383"/>
      <c r="F434" s="383"/>
      <c r="G434" s="133" t="str">
        <f>'01-Mapa de riesgo-UO'!I435</f>
        <v>La información requerida por el ente de control no se encuentra sistematizada y requiere ser construida manualmente</v>
      </c>
      <c r="H434" s="383"/>
      <c r="I434" s="450"/>
      <c r="J434" s="276" t="str">
        <f>'01-Mapa de riesgo-UO'!AW435</f>
        <v>ASUMIR</v>
      </c>
      <c r="K434" s="383"/>
      <c r="L434" s="364"/>
      <c r="M434" s="364"/>
      <c r="N434" s="364"/>
      <c r="O434" s="364"/>
      <c r="P434" s="364"/>
      <c r="Q434" s="364"/>
      <c r="R434" s="364"/>
      <c r="S434" s="453"/>
    </row>
    <row r="435" spans="1:19" ht="24" hidden="1" customHeight="1" x14ac:dyDescent="0.2">
      <c r="A435" s="362"/>
      <c r="B435" s="383"/>
      <c r="C435" s="383"/>
      <c r="D435" s="383"/>
      <c r="E435" s="383"/>
      <c r="F435" s="383"/>
      <c r="G435" s="133">
        <f>'01-Mapa de riesgo-UO'!I436</f>
        <v>0</v>
      </c>
      <c r="H435" s="383"/>
      <c r="I435" s="450"/>
      <c r="J435" s="276" t="str">
        <f>'01-Mapa de riesgo-UO'!AW436</f>
        <v>ASUMIR</v>
      </c>
      <c r="K435" s="383"/>
      <c r="L435" s="364"/>
      <c r="M435" s="364"/>
      <c r="N435" s="364"/>
      <c r="O435" s="364"/>
      <c r="P435" s="364"/>
      <c r="Q435" s="364"/>
      <c r="R435" s="364"/>
      <c r="S435" s="453"/>
    </row>
    <row r="436" spans="1:19" ht="36" hidden="1" customHeight="1" x14ac:dyDescent="0.2">
      <c r="A436" s="362">
        <v>143</v>
      </c>
      <c r="B436" s="383" t="str">
        <f>'01-Mapa de riesgo-UO'!D437</f>
        <v>CONTROL_SEGUIMIENTO</v>
      </c>
      <c r="C436" s="383" t="str">
        <f>+'01-Mapa de riesgo-UO'!F437</f>
        <v>NO</v>
      </c>
      <c r="D436" s="383" t="str">
        <f>'01-Mapa de riesgo-UO'!J437</f>
        <v>Cumplimiento</v>
      </c>
      <c r="E436" s="383" t="str">
        <f>'01-Mapa de riesgo-UO'!K437</f>
        <v>Baja cobertura de las auditorías de Control Interno</v>
      </c>
      <c r="F436" s="383"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83" t="str">
        <f>'01-Mapa de riesgo-UO'!M437</f>
        <v>Información insuficiente para la alta dirección que permita tomar decisiones para la mejora
Incumplimiento del programa anual de auditoria
Hallazgos de auditoria de CGR</v>
      </c>
      <c r="I436" s="450" t="str">
        <f>'01-Mapa de riesgo-UO'!AT437</f>
        <v>LEVE</v>
      </c>
      <c r="J436" s="276" t="str">
        <f>'01-Mapa de riesgo-UO'!AW437</f>
        <v>ASUMIR</v>
      </c>
      <c r="K436" s="383" t="str">
        <f t="shared" si="6"/>
        <v>NO</v>
      </c>
      <c r="L436" s="364"/>
      <c r="M436" s="364"/>
      <c r="N436" s="364"/>
      <c r="O436" s="364"/>
      <c r="P436" s="364"/>
      <c r="Q436" s="364"/>
      <c r="R436" s="364"/>
      <c r="S436" s="453"/>
    </row>
    <row r="437" spans="1:19" ht="24" hidden="1" customHeight="1" x14ac:dyDescent="0.2">
      <c r="A437" s="362"/>
      <c r="B437" s="383"/>
      <c r="C437" s="383"/>
      <c r="D437" s="383"/>
      <c r="E437" s="383"/>
      <c r="F437" s="383"/>
      <c r="G437" s="133" t="str">
        <f>'01-Mapa de riesgo-UO'!I438</f>
        <v>Solicitudes de auditoria de parte del CICI o de otras dependencias que no están priorizadas en el programa de auditoria</v>
      </c>
      <c r="H437" s="383"/>
      <c r="I437" s="450"/>
      <c r="J437" s="276" t="str">
        <f>'01-Mapa de riesgo-UO'!AW438</f>
        <v>ASUMIR</v>
      </c>
      <c r="K437" s="383"/>
      <c r="L437" s="364"/>
      <c r="M437" s="364"/>
      <c r="N437" s="364"/>
      <c r="O437" s="364"/>
      <c r="P437" s="364"/>
      <c r="Q437" s="364"/>
      <c r="R437" s="364"/>
      <c r="S437" s="453"/>
    </row>
    <row r="438" spans="1:19" ht="24" hidden="1" customHeight="1" x14ac:dyDescent="0.2">
      <c r="A438" s="362"/>
      <c r="B438" s="383"/>
      <c r="C438" s="383"/>
      <c r="D438" s="383"/>
      <c r="E438" s="383"/>
      <c r="F438" s="383"/>
      <c r="G438" s="133">
        <f>'01-Mapa de riesgo-UO'!I439</f>
        <v>0</v>
      </c>
      <c r="H438" s="383"/>
      <c r="I438" s="450"/>
      <c r="J438" s="276" t="str">
        <f>'01-Mapa de riesgo-UO'!AW439</f>
        <v>ASUMIR</v>
      </c>
      <c r="K438" s="383"/>
      <c r="L438" s="364"/>
      <c r="M438" s="364"/>
      <c r="N438" s="364"/>
      <c r="O438" s="364"/>
      <c r="P438" s="364"/>
      <c r="Q438" s="364"/>
      <c r="R438" s="364"/>
      <c r="S438" s="453"/>
    </row>
    <row r="439" spans="1:19" ht="36" hidden="1" customHeight="1" x14ac:dyDescent="0.2">
      <c r="A439" s="362">
        <v>144</v>
      </c>
      <c r="B439" s="383" t="str">
        <f>'01-Mapa de riesgo-UO'!D440</f>
        <v>CONTROL_SEGUIMIENTO</v>
      </c>
      <c r="C439" s="383" t="str">
        <f>+'01-Mapa de riesgo-UO'!F440</f>
        <v>SI</v>
      </c>
      <c r="D439" s="383" t="str">
        <f>'01-Mapa de riesgo-UO'!J440</f>
        <v>Operacional</v>
      </c>
      <c r="E439" s="383" t="str">
        <f>'01-Mapa de riesgo-UO'!K440</f>
        <v>Favorecimiento en informes de auditoria o evaluación por intereses personales</v>
      </c>
      <c r="F439" s="383"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83" t="str">
        <f>'01-Mapa de riesgo-UO'!M440</f>
        <v>Información deficiente para la alta dirección que permita tomar decisiones para la mejora
Investigaciones disciplinarias
Afectación del buen nombre y reconocimiento de la Universidad</v>
      </c>
      <c r="I439" s="450" t="str">
        <f>'01-Mapa de riesgo-UO'!AT440</f>
        <v>LEVE</v>
      </c>
      <c r="J439" s="276" t="str">
        <f>'01-Mapa de riesgo-UO'!AW440</f>
        <v>ASUMIR</v>
      </c>
      <c r="K439" s="383" t="str">
        <f t="shared" si="6"/>
        <v>NO</v>
      </c>
      <c r="L439" s="364"/>
      <c r="M439" s="364"/>
      <c r="N439" s="364"/>
      <c r="O439" s="364"/>
      <c r="P439" s="364"/>
      <c r="Q439" s="364"/>
      <c r="R439" s="364"/>
      <c r="S439" s="453"/>
    </row>
    <row r="440" spans="1:19" ht="22.5" hidden="1" x14ac:dyDescent="0.2">
      <c r="A440" s="362"/>
      <c r="B440" s="383"/>
      <c r="C440" s="383"/>
      <c r="D440" s="383"/>
      <c r="E440" s="383"/>
      <c r="F440" s="383"/>
      <c r="G440" s="133" t="str">
        <f>'01-Mapa de riesgo-UO'!I441</f>
        <v>Presión externa  al personal de control interno para favorecer a terceros</v>
      </c>
      <c r="H440" s="383"/>
      <c r="I440" s="450"/>
      <c r="J440" s="276" t="str">
        <f>'01-Mapa de riesgo-UO'!AW441</f>
        <v>ASUMIR</v>
      </c>
      <c r="K440" s="383"/>
      <c r="L440" s="364"/>
      <c r="M440" s="364"/>
      <c r="N440" s="364"/>
      <c r="O440" s="364"/>
      <c r="P440" s="364"/>
      <c r="Q440" s="364"/>
      <c r="R440" s="364"/>
      <c r="S440" s="453"/>
    </row>
    <row r="441" spans="1:19" ht="24" hidden="1" customHeight="1" x14ac:dyDescent="0.2">
      <c r="A441" s="362"/>
      <c r="B441" s="383"/>
      <c r="C441" s="383"/>
      <c r="D441" s="383"/>
      <c r="E441" s="383"/>
      <c r="F441" s="383"/>
      <c r="G441" s="133">
        <f>'01-Mapa de riesgo-UO'!I442</f>
        <v>0</v>
      </c>
      <c r="H441" s="383"/>
      <c r="I441" s="450"/>
      <c r="J441" s="276" t="str">
        <f>'01-Mapa de riesgo-UO'!AW442</f>
        <v>ASUMIR</v>
      </c>
      <c r="K441" s="383"/>
      <c r="L441" s="364"/>
      <c r="M441" s="364"/>
      <c r="N441" s="364"/>
      <c r="O441" s="364"/>
      <c r="P441" s="364"/>
      <c r="Q441" s="364"/>
      <c r="R441" s="364"/>
      <c r="S441" s="453"/>
    </row>
    <row r="442" spans="1:19" ht="24" hidden="1" customHeight="1" x14ac:dyDescent="0.2">
      <c r="A442" s="362">
        <v>145</v>
      </c>
      <c r="B442" s="383" t="str">
        <f>'01-Mapa de riesgo-UO'!D443</f>
        <v>CONTROL_SEGUIMIENTO</v>
      </c>
      <c r="C442" s="383" t="str">
        <f>+'01-Mapa de riesgo-UO'!F443</f>
        <v>NO</v>
      </c>
      <c r="D442" s="383" t="str">
        <f>'01-Mapa de riesgo-UO'!J443</f>
        <v>Operacional</v>
      </c>
      <c r="E442" s="383" t="str">
        <f>'01-Mapa de riesgo-UO'!K443</f>
        <v>Incumplimiento del programa anual de auditoria de la Oficina de Control Interno</v>
      </c>
      <c r="F442" s="383" t="str">
        <f>'01-Mapa de riesgo-UO'!L443</f>
        <v>Baja ejecucion del programa de auditoria de la Oficina de Control Interno</v>
      </c>
      <c r="G442" s="133" t="str">
        <f>'01-Mapa de riesgo-UO'!I443</f>
        <v>Incumplimiento de los planes de auditoria establecidos</v>
      </c>
      <c r="H442" s="383" t="str">
        <f>'01-Mapa de riesgo-UO'!M443</f>
        <v>Información inoportuna para la alta dirección que permita tomar decisiones para la mejora
No generación de planes de mejoramiento
Pérdida de credibilidad de Control Interno</v>
      </c>
      <c r="I442" s="450" t="str">
        <f>'01-Mapa de riesgo-UO'!AT443</f>
        <v>LEVE</v>
      </c>
      <c r="J442" s="276" t="str">
        <f>'01-Mapa de riesgo-UO'!AW443</f>
        <v>ASUMIR</v>
      </c>
      <c r="K442" s="383" t="str">
        <f t="shared" si="6"/>
        <v>NO</v>
      </c>
      <c r="L442" s="364"/>
      <c r="M442" s="364"/>
      <c r="N442" s="364"/>
      <c r="O442" s="364"/>
      <c r="P442" s="364"/>
      <c r="Q442" s="364"/>
      <c r="R442" s="364"/>
      <c r="S442" s="453"/>
    </row>
    <row r="443" spans="1:19" ht="24" hidden="1" customHeight="1" x14ac:dyDescent="0.2">
      <c r="A443" s="362"/>
      <c r="B443" s="383"/>
      <c r="C443" s="383"/>
      <c r="D443" s="383"/>
      <c r="E443" s="383"/>
      <c r="F443" s="383"/>
      <c r="G443" s="133" t="str">
        <f>'01-Mapa de riesgo-UO'!I444</f>
        <v>El Programa de auditoria tiene un alcance mayor a la capacidad de Control Interno</v>
      </c>
      <c r="H443" s="383"/>
      <c r="I443" s="450"/>
      <c r="J443" s="276" t="str">
        <f>'01-Mapa de riesgo-UO'!AW444</f>
        <v>ASUMIR</v>
      </c>
      <c r="K443" s="383"/>
      <c r="L443" s="364"/>
      <c r="M443" s="364"/>
      <c r="N443" s="364"/>
      <c r="O443" s="364"/>
      <c r="P443" s="364"/>
      <c r="Q443" s="364"/>
      <c r="R443" s="364"/>
      <c r="S443" s="453"/>
    </row>
    <row r="444" spans="1:19" ht="24" hidden="1" customHeight="1" x14ac:dyDescent="0.2">
      <c r="A444" s="362"/>
      <c r="B444" s="383"/>
      <c r="C444" s="383"/>
      <c r="D444" s="383"/>
      <c r="E444" s="383"/>
      <c r="F444" s="383"/>
      <c r="G444" s="133" t="str">
        <f>'01-Mapa de riesgo-UO'!I445</f>
        <v>Atencion de requerimientos  legales, de entes de control o de dependencias de la Universidad que no habian sido contemplados en el programa anual de auditoria</v>
      </c>
      <c r="H444" s="383"/>
      <c r="I444" s="450"/>
      <c r="J444" s="276" t="str">
        <f>'01-Mapa de riesgo-UO'!AW445</f>
        <v>ASUMIR</v>
      </c>
      <c r="K444" s="383"/>
      <c r="L444" s="364"/>
      <c r="M444" s="364"/>
      <c r="N444" s="364"/>
      <c r="O444" s="364"/>
      <c r="P444" s="364"/>
      <c r="Q444" s="364"/>
      <c r="R444" s="364"/>
      <c r="S444" s="453"/>
    </row>
    <row r="445" spans="1:19" ht="24" hidden="1" customHeight="1" x14ac:dyDescent="0.2">
      <c r="A445" s="362">
        <v>146</v>
      </c>
      <c r="B445" s="383" t="str">
        <f>'01-Mapa de riesgo-UO'!D446</f>
        <v>CONTROL_SEGUIMIENTO</v>
      </c>
      <c r="C445" s="383" t="str">
        <f>+'01-Mapa de riesgo-UO'!F446</f>
        <v>NO</v>
      </c>
      <c r="D445" s="383" t="str">
        <f>'01-Mapa de riesgo-UO'!J446</f>
        <v>Cumplimiento</v>
      </c>
      <c r="E445" s="383" t="str">
        <f>'01-Mapa de riesgo-UO'!K446</f>
        <v>Perdida de la objetividad e independencia en el ejercicio de auditoria</v>
      </c>
      <c r="F445" s="383"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83" t="str">
        <f>'01-Mapa de riesgo-UO'!M446</f>
        <v>Informes de auditoria no objetivos
Faltas disciplinarias para el personal de Control Interno
Pérdida de credibilidad de Control Interno</v>
      </c>
      <c r="I445" s="450" t="str">
        <f>'01-Mapa de riesgo-UO'!AT446</f>
        <v>LEVE</v>
      </c>
      <c r="J445" s="276" t="str">
        <f>'01-Mapa de riesgo-UO'!AW446</f>
        <v>ASUMIR</v>
      </c>
      <c r="K445" s="383" t="str">
        <f t="shared" si="6"/>
        <v>NO</v>
      </c>
      <c r="L445" s="364"/>
      <c r="M445" s="364"/>
      <c r="N445" s="364"/>
      <c r="O445" s="364"/>
      <c r="P445" s="364"/>
      <c r="Q445" s="364"/>
      <c r="R445" s="364"/>
      <c r="S445" s="453"/>
    </row>
    <row r="446" spans="1:19" ht="22.5" hidden="1" x14ac:dyDescent="0.2">
      <c r="A446" s="362"/>
      <c r="B446" s="383"/>
      <c r="C446" s="383"/>
      <c r="D446" s="383"/>
      <c r="E446" s="383"/>
      <c r="F446" s="383"/>
      <c r="G446" s="133" t="str">
        <f>'01-Mapa de riesgo-UO'!I447</f>
        <v>Comites en los cuales Control Interno participe con voz y voto</v>
      </c>
      <c r="H446" s="383"/>
      <c r="I446" s="450"/>
      <c r="J446" s="276" t="str">
        <f>'01-Mapa de riesgo-UO'!AW447</f>
        <v>ASUMIR</v>
      </c>
      <c r="K446" s="383"/>
      <c r="L446" s="364"/>
      <c r="M446" s="364"/>
      <c r="N446" s="364"/>
      <c r="O446" s="364"/>
      <c r="P446" s="364"/>
      <c r="Q446" s="364"/>
      <c r="R446" s="364"/>
      <c r="S446" s="453"/>
    </row>
    <row r="447" spans="1:19" ht="24" hidden="1" customHeight="1" x14ac:dyDescent="0.2">
      <c r="A447" s="362"/>
      <c r="B447" s="383"/>
      <c r="C447" s="383"/>
      <c r="D447" s="383"/>
      <c r="E447" s="383"/>
      <c r="F447" s="383"/>
      <c r="G447" s="133" t="str">
        <f>'01-Mapa de riesgo-UO'!I448</f>
        <v>Funcion de consultoria (Asesorias) realizada por Control Interno en la cuales no se define o no se tiene claro  el alcance.</v>
      </c>
      <c r="H447" s="383"/>
      <c r="I447" s="450"/>
      <c r="J447" s="276" t="str">
        <f>'01-Mapa de riesgo-UO'!AW448</f>
        <v>ASUMIR</v>
      </c>
      <c r="K447" s="383"/>
      <c r="L447" s="364"/>
      <c r="M447" s="364"/>
      <c r="N447" s="364"/>
      <c r="O447" s="364"/>
      <c r="P447" s="364"/>
      <c r="Q447" s="364"/>
      <c r="R447" s="364"/>
      <c r="S447" s="453"/>
    </row>
    <row r="448" spans="1:19" ht="24" hidden="1" customHeight="1" x14ac:dyDescent="0.2">
      <c r="A448" s="362">
        <v>147</v>
      </c>
      <c r="B448" s="383" t="str">
        <f>'01-Mapa de riesgo-UO'!D449</f>
        <v>CONTROL_SEGUIMIENTO</v>
      </c>
      <c r="C448" s="383" t="str">
        <f>+'01-Mapa de riesgo-UO'!F449</f>
        <v>NO</v>
      </c>
      <c r="D448" s="383" t="str">
        <f>'01-Mapa de riesgo-UO'!J449</f>
        <v>Cumplimiento</v>
      </c>
      <c r="E448" s="383" t="str">
        <f>'01-Mapa de riesgo-UO'!K449</f>
        <v>Ausencia de notificación personal y oportuna de los autos de apertura de notificación disciplinaria</v>
      </c>
      <c r="F448" s="383"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83" t="str">
        <f>'01-Mapa de riesgo-UO'!M449</f>
        <v>Que se genere una nulidad total o parcial del proceso</v>
      </c>
      <c r="I448" s="450" t="str">
        <f>'01-Mapa de riesgo-UO'!AT449</f>
        <v>LEVE</v>
      </c>
      <c r="J448" s="276" t="str">
        <f>'01-Mapa de riesgo-UO'!AW449</f>
        <v>ASUMIR</v>
      </c>
      <c r="K448" s="383" t="str">
        <f t="shared" si="6"/>
        <v>NO</v>
      </c>
      <c r="L448" s="364"/>
      <c r="M448" s="364"/>
      <c r="N448" s="364"/>
      <c r="O448" s="364"/>
      <c r="P448" s="364"/>
      <c r="Q448" s="364"/>
      <c r="R448" s="364"/>
      <c r="S448" s="453"/>
    </row>
    <row r="449" spans="1:19" ht="24" hidden="1" customHeight="1" x14ac:dyDescent="0.2">
      <c r="A449" s="362"/>
      <c r="B449" s="383"/>
      <c r="C449" s="383"/>
      <c r="D449" s="383"/>
      <c r="E449" s="383"/>
      <c r="F449" s="383"/>
      <c r="G449" s="133">
        <f>'01-Mapa de riesgo-UO'!I450</f>
        <v>0</v>
      </c>
      <c r="H449" s="383"/>
      <c r="I449" s="450"/>
      <c r="J449" s="276" t="str">
        <f>'01-Mapa de riesgo-UO'!AW450</f>
        <v>ASUMIR</v>
      </c>
      <c r="K449" s="383"/>
      <c r="L449" s="364"/>
      <c r="M449" s="364"/>
      <c r="N449" s="364"/>
      <c r="O449" s="364"/>
      <c r="P449" s="364"/>
      <c r="Q449" s="364"/>
      <c r="R449" s="364"/>
      <c r="S449" s="453"/>
    </row>
    <row r="450" spans="1:19" ht="24" hidden="1" customHeight="1" x14ac:dyDescent="0.2">
      <c r="A450" s="362"/>
      <c r="B450" s="383"/>
      <c r="C450" s="383"/>
      <c r="D450" s="383"/>
      <c r="E450" s="383"/>
      <c r="F450" s="383"/>
      <c r="G450" s="133">
        <f>'01-Mapa de riesgo-UO'!I451</f>
        <v>0</v>
      </c>
      <c r="H450" s="383"/>
      <c r="I450" s="450"/>
      <c r="J450" s="276" t="str">
        <f>'01-Mapa de riesgo-UO'!AW451</f>
        <v>ASUMIR</v>
      </c>
      <c r="K450" s="383"/>
      <c r="L450" s="364"/>
      <c r="M450" s="364"/>
      <c r="N450" s="364"/>
      <c r="O450" s="364"/>
      <c r="P450" s="364"/>
      <c r="Q450" s="364"/>
      <c r="R450" s="364"/>
      <c r="S450" s="453"/>
    </row>
    <row r="451" spans="1:19" ht="24" hidden="1" customHeight="1" x14ac:dyDescent="0.2">
      <c r="A451" s="362">
        <v>148</v>
      </c>
      <c r="B451" s="383" t="str">
        <f>'01-Mapa de riesgo-UO'!D452</f>
        <v>CONTROL_SEGUIMIENTO</v>
      </c>
      <c r="C451" s="383" t="str">
        <f>+'01-Mapa de riesgo-UO'!F452</f>
        <v>NO</v>
      </c>
      <c r="D451" s="383" t="str">
        <f>'01-Mapa de riesgo-UO'!J452</f>
        <v>Cumplimiento</v>
      </c>
      <c r="E451" s="383" t="str">
        <f>'01-Mapa de riesgo-UO'!K452</f>
        <v xml:space="preserve">Incumplimiento con el procedimiento establecido en la legislación disciplinaria </v>
      </c>
      <c r="F451" s="383"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83" t="str">
        <f>'01-Mapa de riesgo-UO'!M452</f>
        <v xml:space="preserve">Que se genere una situación adversa a la Universidad  . Sanción disciplinaria. Que se genere una acción de repetición. 
</v>
      </c>
      <c r="I451" s="450" t="str">
        <f>'01-Mapa de riesgo-UO'!AT452</f>
        <v>LEVE</v>
      </c>
      <c r="J451" s="276" t="str">
        <f>'01-Mapa de riesgo-UO'!AW452</f>
        <v>ASUMIR</v>
      </c>
      <c r="K451" s="383" t="str">
        <f t="shared" si="6"/>
        <v>NO</v>
      </c>
      <c r="L451" s="364"/>
      <c r="M451" s="364"/>
      <c r="N451" s="364"/>
      <c r="O451" s="364"/>
      <c r="P451" s="364"/>
      <c r="Q451" s="364"/>
      <c r="R451" s="364"/>
      <c r="S451" s="453"/>
    </row>
    <row r="452" spans="1:19" ht="22.5" hidden="1" x14ac:dyDescent="0.2">
      <c r="A452" s="362"/>
      <c r="B452" s="383"/>
      <c r="C452" s="383"/>
      <c r="D452" s="383"/>
      <c r="E452" s="383"/>
      <c r="F452" s="383"/>
      <c r="G452" s="133" t="str">
        <f>'01-Mapa de riesgo-UO'!I453</f>
        <v xml:space="preserve">Didlatación de las actuaciones por Apoderados en el proceso. </v>
      </c>
      <c r="H452" s="383"/>
      <c r="I452" s="450"/>
      <c r="J452" s="276" t="str">
        <f>'01-Mapa de riesgo-UO'!AW453</f>
        <v>ASUMIR</v>
      </c>
      <c r="K452" s="383"/>
      <c r="L452" s="364"/>
      <c r="M452" s="364"/>
      <c r="N452" s="364"/>
      <c r="O452" s="364"/>
      <c r="P452" s="364"/>
      <c r="Q452" s="364"/>
      <c r="R452" s="364"/>
      <c r="S452" s="453"/>
    </row>
    <row r="453" spans="1:19" ht="22.5" hidden="1" x14ac:dyDescent="0.2">
      <c r="A453" s="362"/>
      <c r="B453" s="383"/>
      <c r="C453" s="383"/>
      <c r="D453" s="383"/>
      <c r="E453" s="383"/>
      <c r="F453" s="383"/>
      <c r="G453" s="133" t="str">
        <f>'01-Mapa de riesgo-UO'!I454</f>
        <v>Se presenten dificultades en el recaudo de  las pruebas.</v>
      </c>
      <c r="H453" s="383"/>
      <c r="I453" s="450"/>
      <c r="J453" s="276" t="str">
        <f>'01-Mapa de riesgo-UO'!AW454</f>
        <v>ASUMIR</v>
      </c>
      <c r="K453" s="383"/>
      <c r="L453" s="364"/>
      <c r="M453" s="364"/>
      <c r="N453" s="364"/>
      <c r="O453" s="364"/>
      <c r="P453" s="364"/>
      <c r="Q453" s="364"/>
      <c r="R453" s="364"/>
      <c r="S453" s="453"/>
    </row>
    <row r="454" spans="1:19" ht="69" customHeight="1" x14ac:dyDescent="0.2">
      <c r="A454" s="362">
        <v>149</v>
      </c>
      <c r="B454" s="383" t="str">
        <f>'01-Mapa de riesgo-UO'!D455</f>
        <v>ADMINISTRACIÓN_INSTITUCIONAL</v>
      </c>
      <c r="C454" s="383" t="str">
        <f>+'01-Mapa de riesgo-UO'!F455</f>
        <v>NO</v>
      </c>
      <c r="D454" s="383" t="str">
        <f>'01-Mapa de riesgo-UO'!J455</f>
        <v>Financiero</v>
      </c>
      <c r="E454" s="383" t="str">
        <f>'01-Mapa de riesgo-UO'!K455</f>
        <v>Giro de la Nación por fuera de los tiempos establecidos en el PAC</v>
      </c>
      <c r="F454" s="383"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83" t="str">
        <f>'01-Mapa de riesgo-UO'!M455</f>
        <v>1. Falta de disponibilidad de recursos para efectuar el pago de las obligaciones certificadas.
2. Reprocesos en las actividades a desarrollar en el SIIF Nación</v>
      </c>
      <c r="I454" s="450" t="str">
        <f>'01-Mapa de riesgo-UO'!AT455</f>
        <v>LEVE</v>
      </c>
      <c r="J454" s="276" t="str">
        <f>'01-Mapa de riesgo-UO'!AW455</f>
        <v>ASUMIR</v>
      </c>
      <c r="K454" s="383" t="str">
        <f t="shared" si="6"/>
        <v>NO</v>
      </c>
      <c r="L454" s="364"/>
      <c r="M454" s="364"/>
      <c r="N454" s="364"/>
      <c r="O454" s="364"/>
      <c r="P454" s="364"/>
      <c r="Q454" s="364"/>
      <c r="R454" s="364"/>
      <c r="S454" s="453"/>
    </row>
    <row r="455" spans="1:19" ht="24" hidden="1" customHeight="1" x14ac:dyDescent="0.2">
      <c r="A455" s="362"/>
      <c r="B455" s="383"/>
      <c r="C455" s="383"/>
      <c r="D455" s="383"/>
      <c r="E455" s="383"/>
      <c r="F455" s="383"/>
      <c r="G455" s="133" t="str">
        <f>'01-Mapa de riesgo-UO'!I456</f>
        <v>Dificultades en la plataforma del SIIF Nación para generar los diferentes registros relacionados con la cadena presupuestal.</v>
      </c>
      <c r="H455" s="383"/>
      <c r="I455" s="450"/>
      <c r="J455" s="276" t="str">
        <f>'01-Mapa de riesgo-UO'!AW456</f>
        <v>ASUMIR</v>
      </c>
      <c r="K455" s="383"/>
      <c r="L455" s="364"/>
      <c r="M455" s="364"/>
      <c r="N455" s="364"/>
      <c r="O455" s="364"/>
      <c r="P455" s="364"/>
      <c r="Q455" s="364"/>
      <c r="R455" s="364"/>
      <c r="S455" s="453"/>
    </row>
    <row r="456" spans="1:19" ht="24" hidden="1" customHeight="1" x14ac:dyDescent="0.2">
      <c r="A456" s="362"/>
      <c r="B456" s="383"/>
      <c r="C456" s="383"/>
      <c r="D456" s="383"/>
      <c r="E456" s="383"/>
      <c r="F456" s="383"/>
      <c r="G456" s="133">
        <f>'01-Mapa de riesgo-UO'!I457</f>
        <v>0</v>
      </c>
      <c r="H456" s="383"/>
      <c r="I456" s="450"/>
      <c r="J456" s="276" t="str">
        <f>'01-Mapa de riesgo-UO'!AW457</f>
        <v>ASUMIR</v>
      </c>
      <c r="K456" s="383"/>
      <c r="L456" s="364"/>
      <c r="M456" s="364"/>
      <c r="N456" s="364"/>
      <c r="O456" s="364"/>
      <c r="P456" s="364"/>
      <c r="Q456" s="364"/>
      <c r="R456" s="364"/>
      <c r="S456" s="453"/>
    </row>
    <row r="457" spans="1:19" ht="69" customHeight="1" x14ac:dyDescent="0.2">
      <c r="A457" s="362">
        <v>150</v>
      </c>
      <c r="B457" s="383" t="str">
        <f>'01-Mapa de riesgo-UO'!D458</f>
        <v>ADMINISTRACIÓN_INSTITUCIONAL</v>
      </c>
      <c r="C457" s="383" t="str">
        <f>+'01-Mapa de riesgo-UO'!F458</f>
        <v>NO</v>
      </c>
      <c r="D457" s="383" t="str">
        <f>'01-Mapa de riesgo-UO'!J458</f>
        <v>Cumplimiento</v>
      </c>
      <c r="E457" s="383" t="str">
        <f>'01-Mapa de riesgo-UO'!K458</f>
        <v>Registros presupuestales generados después de que se inicie la ejecución de los compromisos u obligaciones</v>
      </c>
      <c r="F457" s="383"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83" t="str">
        <f>'01-Mapa de riesgo-UO'!M458</f>
        <v>1. No contar con el Registro Presupuestal que ampara el compromiso antes de ejecución.
2. Investigaciones disciplinarias
3. Demandas</v>
      </c>
      <c r="I457" s="450" t="str">
        <f>'01-Mapa de riesgo-UO'!AT458</f>
        <v>LEVE</v>
      </c>
      <c r="J457" s="276" t="str">
        <f>'01-Mapa de riesgo-UO'!AW458</f>
        <v>ASUMIR</v>
      </c>
      <c r="K457" s="383" t="str">
        <f t="shared" si="6"/>
        <v>NO</v>
      </c>
      <c r="L457" s="364"/>
      <c r="M457" s="364"/>
      <c r="N457" s="364"/>
      <c r="O457" s="364"/>
      <c r="P457" s="364"/>
      <c r="Q457" s="364"/>
      <c r="R457" s="364"/>
      <c r="S457" s="453"/>
    </row>
    <row r="458" spans="1:19" ht="24" hidden="1" customHeight="1" x14ac:dyDescent="0.2">
      <c r="A458" s="362"/>
      <c r="B458" s="383"/>
      <c r="C458" s="383"/>
      <c r="D458" s="383"/>
      <c r="E458" s="383"/>
      <c r="F458" s="383"/>
      <c r="G458" s="133">
        <f>'01-Mapa de riesgo-UO'!I459</f>
        <v>0</v>
      </c>
      <c r="H458" s="383"/>
      <c r="I458" s="450"/>
      <c r="J458" s="276" t="str">
        <f>'01-Mapa de riesgo-UO'!AW459</f>
        <v>ASUMIR</v>
      </c>
      <c r="K458" s="383"/>
      <c r="L458" s="364"/>
      <c r="M458" s="364"/>
      <c r="N458" s="364"/>
      <c r="O458" s="364"/>
      <c r="P458" s="364"/>
      <c r="Q458" s="364"/>
      <c r="R458" s="364"/>
      <c r="S458" s="453"/>
    </row>
    <row r="459" spans="1:19" ht="24" hidden="1" customHeight="1" x14ac:dyDescent="0.2">
      <c r="A459" s="362"/>
      <c r="B459" s="383"/>
      <c r="C459" s="383"/>
      <c r="D459" s="383"/>
      <c r="E459" s="383"/>
      <c r="F459" s="383"/>
      <c r="G459" s="133">
        <f>'01-Mapa de riesgo-UO'!I460</f>
        <v>0</v>
      </c>
      <c r="H459" s="383"/>
      <c r="I459" s="450"/>
      <c r="J459" s="276" t="str">
        <f>'01-Mapa de riesgo-UO'!AW460</f>
        <v>ASUMIR</v>
      </c>
      <c r="K459" s="383"/>
      <c r="L459" s="364"/>
      <c r="M459" s="364"/>
      <c r="N459" s="364"/>
      <c r="O459" s="364"/>
      <c r="P459" s="364"/>
      <c r="Q459" s="364"/>
      <c r="R459" s="364"/>
      <c r="S459" s="453"/>
    </row>
    <row r="460" spans="1:19" ht="69" customHeight="1" x14ac:dyDescent="0.2">
      <c r="A460" s="362">
        <v>151</v>
      </c>
      <c r="B460" s="383" t="str">
        <f>'01-Mapa de riesgo-UO'!D461</f>
        <v>ADMINISTRACIÓN_INSTITUCIONAL</v>
      </c>
      <c r="C460" s="383" t="str">
        <f>+'01-Mapa de riesgo-UO'!F461</f>
        <v>SI</v>
      </c>
      <c r="D460" s="383" t="str">
        <f>'01-Mapa de riesgo-UO'!J461</f>
        <v>Financiero</v>
      </c>
      <c r="E460" s="383" t="str">
        <f>'01-Mapa de riesgo-UO'!K461</f>
        <v xml:space="preserve">Fraude Eléctronico </v>
      </c>
      <c r="F460" s="383" t="str">
        <f>'01-Mapa de riesgo-UO'!L461</f>
        <v xml:space="preserve">   Acceso no autorizado a la banca virtual</v>
      </c>
      <c r="G460" s="133" t="str">
        <f>'01-Mapa de riesgo-UO'!I461</f>
        <v>Falta de seguimiento a los protocolos definidos.</v>
      </c>
      <c r="H460" s="383" t="str">
        <f>'01-Mapa de riesgo-UO'!M461</f>
        <v xml:space="preserve">1. Detrimento Patrimonial.    2. Exposición   de la            información financiera de la Universidad.                      </v>
      </c>
      <c r="I460" s="450" t="str">
        <f>'01-Mapa de riesgo-UO'!AT461</f>
        <v>LEVE</v>
      </c>
      <c r="J460" s="276" t="str">
        <f>'01-Mapa de riesgo-UO'!AW461</f>
        <v>ASUMIR</v>
      </c>
      <c r="K460" s="383" t="str">
        <f t="shared" si="6"/>
        <v>NO</v>
      </c>
      <c r="L460" s="364"/>
      <c r="M460" s="364"/>
      <c r="N460" s="364"/>
      <c r="O460" s="364"/>
      <c r="P460" s="364"/>
      <c r="Q460" s="364"/>
      <c r="R460" s="364"/>
      <c r="S460" s="453"/>
    </row>
    <row r="461" spans="1:19" ht="24" hidden="1" customHeight="1" x14ac:dyDescent="0.2">
      <c r="A461" s="362"/>
      <c r="B461" s="383"/>
      <c r="C461" s="383"/>
      <c r="D461" s="383"/>
      <c r="E461" s="383"/>
      <c r="F461" s="383"/>
      <c r="G461" s="133" t="str">
        <f>'01-Mapa de riesgo-UO'!I462</f>
        <v>Incumplimiento de los protocolos</v>
      </c>
      <c r="H461" s="383"/>
      <c r="I461" s="450"/>
      <c r="J461" s="276" t="str">
        <f>'01-Mapa de riesgo-UO'!AW462</f>
        <v>ASUMIR</v>
      </c>
      <c r="K461" s="383"/>
      <c r="L461" s="364"/>
      <c r="M461" s="364"/>
      <c r="N461" s="364"/>
      <c r="O461" s="364"/>
      <c r="P461" s="364"/>
      <c r="Q461" s="364"/>
      <c r="R461" s="364"/>
      <c r="S461" s="453"/>
    </row>
    <row r="462" spans="1:19" ht="24" hidden="1" customHeight="1" x14ac:dyDescent="0.2">
      <c r="A462" s="362"/>
      <c r="B462" s="383"/>
      <c r="C462" s="383"/>
      <c r="D462" s="383"/>
      <c r="E462" s="383"/>
      <c r="F462" s="383"/>
      <c r="G462" s="133" t="str">
        <f>'01-Mapa de riesgo-UO'!I463</f>
        <v>Ataques cibernéticos.</v>
      </c>
      <c r="H462" s="383"/>
      <c r="I462" s="450"/>
      <c r="J462" s="276" t="str">
        <f>'01-Mapa de riesgo-UO'!AW463</f>
        <v>ASUMIR</v>
      </c>
      <c r="K462" s="383"/>
      <c r="L462" s="364"/>
      <c r="M462" s="364"/>
      <c r="N462" s="364"/>
      <c r="O462" s="364"/>
      <c r="P462" s="364"/>
      <c r="Q462" s="364"/>
      <c r="R462" s="364"/>
      <c r="S462" s="453"/>
    </row>
    <row r="463" spans="1:19" ht="69" customHeight="1" x14ac:dyDescent="0.2">
      <c r="A463" s="362">
        <v>152</v>
      </c>
      <c r="B463" s="383" t="str">
        <f>'01-Mapa de riesgo-UO'!D464</f>
        <v>ADMINISTRACIÓN_INSTITUCIONAL</v>
      </c>
      <c r="C463" s="383" t="str">
        <f>+'01-Mapa de riesgo-UO'!F464</f>
        <v>NO</v>
      </c>
      <c r="D463" s="383" t="str">
        <f>'01-Mapa de riesgo-UO'!J464</f>
        <v>Contable</v>
      </c>
      <c r="E463" s="383" t="str">
        <f>'01-Mapa de riesgo-UO'!K464</f>
        <v>Hechos económicos no incluidos en el proceso contable.</v>
      </c>
      <c r="F463" s="383"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83" t="str">
        <f>'01-Mapa de riesgo-UO'!M464</f>
        <v xml:space="preserve">1. Estados Financieros no razonables para la toma de decisiones 
2. Decrimento Patrimonial.
3. Hallazgos por parte del Ente de Control disciplinarios y fiscales. </v>
      </c>
      <c r="I463" s="450" t="str">
        <f>'01-Mapa de riesgo-UO'!AT464</f>
        <v>LEVE</v>
      </c>
      <c r="J463" s="276" t="str">
        <f>'01-Mapa de riesgo-UO'!AW464</f>
        <v>ASUMIR</v>
      </c>
      <c r="K463" s="383" t="str">
        <f t="shared" si="6"/>
        <v>NO</v>
      </c>
      <c r="L463" s="364"/>
      <c r="M463" s="364"/>
      <c r="N463" s="364"/>
      <c r="O463" s="364"/>
      <c r="P463" s="364"/>
      <c r="Q463" s="364"/>
      <c r="R463" s="364"/>
      <c r="S463" s="453"/>
    </row>
    <row r="464" spans="1:19" ht="24" hidden="1" customHeight="1" x14ac:dyDescent="0.2">
      <c r="A464" s="362"/>
      <c r="B464" s="383"/>
      <c r="C464" s="383"/>
      <c r="D464" s="383"/>
      <c r="E464" s="383"/>
      <c r="F464" s="383"/>
      <c r="G464" s="133">
        <f>'01-Mapa de riesgo-UO'!I465</f>
        <v>0</v>
      </c>
      <c r="H464" s="383"/>
      <c r="I464" s="450"/>
      <c r="J464" s="276" t="str">
        <f>'01-Mapa de riesgo-UO'!AW465</f>
        <v>ASUMIR</v>
      </c>
      <c r="K464" s="383"/>
      <c r="L464" s="364"/>
      <c r="M464" s="364"/>
      <c r="N464" s="364"/>
      <c r="O464" s="364"/>
      <c r="P464" s="364"/>
      <c r="Q464" s="364"/>
      <c r="R464" s="364"/>
      <c r="S464" s="453"/>
    </row>
    <row r="465" spans="1:19" ht="24" hidden="1" customHeight="1" x14ac:dyDescent="0.2">
      <c r="A465" s="362"/>
      <c r="B465" s="383"/>
      <c r="C465" s="383"/>
      <c r="D465" s="383"/>
      <c r="E465" s="383"/>
      <c r="F465" s="383"/>
      <c r="G465" s="133">
        <f>'01-Mapa de riesgo-UO'!I466</f>
        <v>0</v>
      </c>
      <c r="H465" s="383"/>
      <c r="I465" s="450"/>
      <c r="J465" s="276" t="str">
        <f>'01-Mapa de riesgo-UO'!AW466</f>
        <v>ASUMIR</v>
      </c>
      <c r="K465" s="383"/>
      <c r="L465" s="364"/>
      <c r="M465" s="364"/>
      <c r="N465" s="364"/>
      <c r="O465" s="364"/>
      <c r="P465" s="364"/>
      <c r="Q465" s="364"/>
      <c r="R465" s="364"/>
      <c r="S465" s="453"/>
    </row>
    <row r="466" spans="1:19" ht="69" customHeight="1" x14ac:dyDescent="0.2">
      <c r="A466" s="362">
        <v>153</v>
      </c>
      <c r="B466" s="383" t="str">
        <f>'01-Mapa de riesgo-UO'!D467</f>
        <v>ADMINISTRACIÓN_INSTITUCIONAL</v>
      </c>
      <c r="C466" s="383" t="str">
        <f>+'01-Mapa de riesgo-UO'!F467</f>
        <v>SI</v>
      </c>
      <c r="D466" s="383" t="str">
        <f>'01-Mapa de riesgo-UO'!J467</f>
        <v>Contable</v>
      </c>
      <c r="E466" s="383" t="str">
        <f>'01-Mapa de riesgo-UO'!K467</f>
        <v>No fenecimiento de la cuenta debido al incumplimiento normativo y del manual de políticas contables en el desarrollo de actividades financieras</v>
      </c>
      <c r="F466" s="383" t="str">
        <f>'01-Mapa de riesgo-UO'!L467</f>
        <v>Registros contables no consistentes con la normas expedidades por el ente regulardor en la materia</v>
      </c>
      <c r="G466" s="133" t="str">
        <f>'01-Mapa de riesgo-UO'!I467</f>
        <v>Estados Financieros inconsistentes.</v>
      </c>
      <c r="H466" s="383" t="str">
        <f>'01-Mapa de riesgo-UO'!M467</f>
        <v>1. Hechos economicos sobre o subestimados,
2. Sanciones Disciplinarias
3. Estados Financieros no aprobados.</v>
      </c>
      <c r="I466" s="450" t="str">
        <f>'01-Mapa de riesgo-UO'!AT467</f>
        <v>GRAVE</v>
      </c>
      <c r="J466" s="276" t="str">
        <f>'01-Mapa de riesgo-UO'!AW467</f>
        <v>EVITAR</v>
      </c>
      <c r="K466" s="383" t="str">
        <f t="shared" si="6"/>
        <v>Debe formularse</v>
      </c>
      <c r="L466" s="364" t="s">
        <v>2809</v>
      </c>
      <c r="M466" s="364"/>
      <c r="N466" s="364"/>
      <c r="O466" s="364" t="s">
        <v>2184</v>
      </c>
      <c r="P466" s="364" t="s">
        <v>2809</v>
      </c>
      <c r="Q466" s="364"/>
      <c r="R466" s="364"/>
      <c r="S466" s="453" t="s">
        <v>2810</v>
      </c>
    </row>
    <row r="467" spans="1:19" ht="24" hidden="1" customHeight="1" x14ac:dyDescent="0.2">
      <c r="A467" s="362"/>
      <c r="B467" s="383"/>
      <c r="C467" s="383"/>
      <c r="D467" s="383"/>
      <c r="E467" s="383"/>
      <c r="F467" s="383"/>
      <c r="G467" s="133">
        <f>'01-Mapa de riesgo-UO'!I468</f>
        <v>0</v>
      </c>
      <c r="H467" s="383"/>
      <c r="I467" s="450"/>
      <c r="J467" s="276">
        <f>'01-Mapa de riesgo-UO'!AW468</f>
        <v>0</v>
      </c>
      <c r="K467" s="383"/>
      <c r="L467" s="364"/>
      <c r="M467" s="364"/>
      <c r="N467" s="364"/>
      <c r="O467" s="364"/>
      <c r="P467" s="364"/>
      <c r="Q467" s="364"/>
      <c r="R467" s="364"/>
      <c r="S467" s="453"/>
    </row>
    <row r="468" spans="1:19" ht="24" hidden="1" customHeight="1" x14ac:dyDescent="0.2">
      <c r="A468" s="362"/>
      <c r="B468" s="383"/>
      <c r="C468" s="383"/>
      <c r="D468" s="383"/>
      <c r="E468" s="383"/>
      <c r="F468" s="383"/>
      <c r="G468" s="133">
        <f>'01-Mapa de riesgo-UO'!I469</f>
        <v>0</v>
      </c>
      <c r="H468" s="383"/>
      <c r="I468" s="450"/>
      <c r="J468" s="276">
        <f>'01-Mapa de riesgo-UO'!AW469</f>
        <v>0</v>
      </c>
      <c r="K468" s="383"/>
      <c r="L468" s="364"/>
      <c r="M468" s="364"/>
      <c r="N468" s="364"/>
      <c r="O468" s="364"/>
      <c r="P468" s="364"/>
      <c r="Q468" s="364"/>
      <c r="R468" s="364"/>
      <c r="S468" s="453"/>
    </row>
    <row r="469" spans="1:19" ht="69" customHeight="1" x14ac:dyDescent="0.2">
      <c r="A469" s="362">
        <v>154</v>
      </c>
      <c r="B469" s="383" t="str">
        <f>'01-Mapa de riesgo-UO'!D470</f>
        <v>ADMINISTRACIÓN_INSTITUCIONAL</v>
      </c>
      <c r="C469" s="383" t="str">
        <f>+'01-Mapa de riesgo-UO'!F470</f>
        <v>NO</v>
      </c>
      <c r="D469" s="383" t="str">
        <f>'01-Mapa de riesgo-UO'!J470</f>
        <v>Cumplimiento</v>
      </c>
      <c r="E469" s="383" t="str">
        <f>'01-Mapa de riesgo-UO'!K470</f>
        <v xml:space="preserve">Colaboradores sin las afiliaciones al sistema de seguridad social integral y sin contrato formalizado </v>
      </c>
      <c r="F469" s="383"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83"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50" t="str">
        <f>'01-Mapa de riesgo-UO'!AT470</f>
        <v>MODERADO</v>
      </c>
      <c r="J469" s="276" t="str">
        <f>'01-Mapa de riesgo-UO'!AW470</f>
        <v>REDUCIR</v>
      </c>
      <c r="K469" s="383" t="str">
        <f t="shared" si="6"/>
        <v>Si el proceso lo requiere</v>
      </c>
      <c r="L469" s="364"/>
      <c r="M469" s="364"/>
      <c r="N469" s="364"/>
      <c r="O469" s="364"/>
      <c r="P469" s="364"/>
      <c r="Q469" s="364"/>
      <c r="R469" s="364"/>
      <c r="S469" s="453"/>
    </row>
    <row r="470" spans="1:19" ht="22.5" hidden="1" x14ac:dyDescent="0.2">
      <c r="A470" s="362"/>
      <c r="B470" s="383"/>
      <c r="C470" s="383"/>
      <c r="D470" s="383"/>
      <c r="E470" s="383"/>
      <c r="F470" s="383"/>
      <c r="G470" s="133" t="str">
        <f>'01-Mapa de riesgo-UO'!I471</f>
        <v xml:space="preserve">Dificultades en la sincronización de la información de las personas a vincular </v>
      </c>
      <c r="H470" s="383"/>
      <c r="I470" s="450"/>
      <c r="J470" s="276" t="str">
        <f>'01-Mapa de riesgo-UO'!AW471</f>
        <v>REDUCIR</v>
      </c>
      <c r="K470" s="383"/>
      <c r="L470" s="364"/>
      <c r="M470" s="364"/>
      <c r="N470" s="364"/>
      <c r="O470" s="364"/>
      <c r="P470" s="364"/>
      <c r="Q470" s="364"/>
      <c r="R470" s="364"/>
      <c r="S470" s="453"/>
    </row>
    <row r="471" spans="1:19" ht="24" hidden="1" customHeight="1" x14ac:dyDescent="0.2">
      <c r="A471" s="362"/>
      <c r="B471" s="383"/>
      <c r="C471" s="383"/>
      <c r="D471" s="383"/>
      <c r="E471" s="383"/>
      <c r="F471" s="383"/>
      <c r="G471" s="133" t="str">
        <f>'01-Mapa de riesgo-UO'!I472</f>
        <v xml:space="preserve">Incumplimiento del procedimiento y los lineamientos establecidos por parte de las personas responsables de las novedades de ingreso </v>
      </c>
      <c r="H471" s="383"/>
      <c r="I471" s="450"/>
      <c r="J471" s="276">
        <f>'01-Mapa de riesgo-UO'!AW472</f>
        <v>0</v>
      </c>
      <c r="K471" s="383"/>
      <c r="L471" s="364"/>
      <c r="M471" s="364"/>
      <c r="N471" s="364"/>
      <c r="O471" s="364"/>
      <c r="P471" s="364"/>
      <c r="Q471" s="364"/>
      <c r="R471" s="364"/>
      <c r="S471" s="453"/>
    </row>
    <row r="472" spans="1:19" ht="64.5" customHeight="1" x14ac:dyDescent="0.2">
      <c r="A472" s="362">
        <v>155</v>
      </c>
      <c r="B472" s="383" t="str">
        <f>'01-Mapa de riesgo-UO'!D473</f>
        <v>ADMINISTRACIÓN_INSTITUCIONAL</v>
      </c>
      <c r="C472" s="383" t="str">
        <f>+'01-Mapa de riesgo-UO'!F473</f>
        <v>NO</v>
      </c>
      <c r="D472" s="383" t="str">
        <f>'01-Mapa de riesgo-UO'!J473</f>
        <v>Tecnológico</v>
      </c>
      <c r="E472" s="383" t="str">
        <f>'01-Mapa de riesgo-UO'!K473</f>
        <v xml:space="preserve">Nomina mensual generada por fuera del plazo establecido </v>
      </c>
      <c r="F472" s="383"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83" t="str">
        <f>'01-Mapa de riesgo-UO'!M473</f>
        <v xml:space="preserve">
*Afecta el bienestar y clima organizacional
*Repercusión en la liquidación de la seguridad social que genere Intereses de mora
</v>
      </c>
      <c r="I472" s="450" t="str">
        <f>'01-Mapa de riesgo-UO'!AT473</f>
        <v>GRAVE</v>
      </c>
      <c r="J472" s="276" t="str">
        <f>'01-Mapa de riesgo-UO'!AW473</f>
        <v>COMPARTIR</v>
      </c>
      <c r="K472" s="383" t="str">
        <f t="shared" ref="K472:K535" si="7">IF(I472="GRAVE","Debe formularse",IF(I472="MODERADO", "Si el proceso lo requiere","NO"))</f>
        <v>Debe formularse</v>
      </c>
      <c r="L472" s="374" t="s">
        <v>2808</v>
      </c>
      <c r="M472" s="374"/>
      <c r="N472" s="374"/>
      <c r="O472" s="364"/>
      <c r="P472" s="364"/>
      <c r="Q472" s="364"/>
      <c r="R472" s="364"/>
      <c r="S472" s="453"/>
    </row>
    <row r="473" spans="1:19" ht="22.5" hidden="1" x14ac:dyDescent="0.2">
      <c r="A473" s="362"/>
      <c r="B473" s="383"/>
      <c r="C473" s="383"/>
      <c r="D473" s="383"/>
      <c r="E473" s="383"/>
      <c r="F473" s="383"/>
      <c r="G473" s="133" t="str">
        <f>'01-Mapa de riesgo-UO'!I474</f>
        <v xml:space="preserve">Deficiencia en el soporte técnico del software de  nómina </v>
      </c>
      <c r="H473" s="383"/>
      <c r="I473" s="450"/>
      <c r="J473" s="276" t="str">
        <f>'01-Mapa de riesgo-UO'!AW474</f>
        <v>COMPARTIR</v>
      </c>
      <c r="K473" s="383"/>
      <c r="L473" s="374"/>
      <c r="M473" s="374"/>
      <c r="N473" s="374"/>
      <c r="O473" s="364"/>
      <c r="P473" s="364"/>
      <c r="Q473" s="364"/>
      <c r="R473" s="364"/>
      <c r="S473" s="453"/>
    </row>
    <row r="474" spans="1:19" ht="24" hidden="1" customHeight="1" x14ac:dyDescent="0.2">
      <c r="A474" s="362"/>
      <c r="B474" s="383"/>
      <c r="C474" s="383"/>
      <c r="D474" s="383"/>
      <c r="E474" s="383"/>
      <c r="F474" s="383"/>
      <c r="G474" s="133" t="str">
        <f>'01-Mapa de riesgo-UO'!I475</f>
        <v xml:space="preserve">Reproceso en la nomina por la omisión de la información en la manualidad del procesamiento y verificación de los datos </v>
      </c>
      <c r="H474" s="383"/>
      <c r="I474" s="450"/>
      <c r="J474" s="276" t="str">
        <f>'01-Mapa de riesgo-UO'!AW475</f>
        <v>REDUCIR</v>
      </c>
      <c r="K474" s="383"/>
      <c r="L474" s="374"/>
      <c r="M474" s="374"/>
      <c r="N474" s="374"/>
      <c r="O474" s="364"/>
      <c r="P474" s="364"/>
      <c r="Q474" s="364"/>
      <c r="R474" s="364"/>
      <c r="S474" s="453"/>
    </row>
    <row r="475" spans="1:19" ht="36" hidden="1" customHeight="1" x14ac:dyDescent="0.2">
      <c r="A475" s="362">
        <v>156</v>
      </c>
      <c r="B475" s="383" t="str">
        <f>'01-Mapa de riesgo-UO'!D476</f>
        <v>BIENESTAR_INSTITUCIONAL</v>
      </c>
      <c r="C475" s="383" t="str">
        <f>+'01-Mapa de riesgo-UO'!F476</f>
        <v>NO</v>
      </c>
      <c r="D475" s="383" t="str">
        <f>'01-Mapa de riesgo-UO'!J476</f>
        <v>Cumplimiento</v>
      </c>
      <c r="E475" s="383" t="str">
        <f>'01-Mapa de riesgo-UO'!K476</f>
        <v>Materialización de un riesgo que se no se tenga identificado en la matriz de peligros y riesgos ocupacionales en las áreas de la universidad</v>
      </c>
      <c r="F475" s="383"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83" t="str">
        <f>'01-Mapa de riesgo-UO'!M476</f>
        <v xml:space="preserve">*Consecuencias para la salud del colaborador
*Aumento de la siniestralidad laboral 
*Consecuencias económicas y legales  para la Institución 
</v>
      </c>
      <c r="I475" s="450" t="str">
        <f>'01-Mapa de riesgo-UO'!AT476</f>
        <v>MODERADO</v>
      </c>
      <c r="J475" s="276" t="str">
        <f>'01-Mapa de riesgo-UO'!AW476</f>
        <v>REDUCIR</v>
      </c>
      <c r="K475" s="383" t="str">
        <f t="shared" si="7"/>
        <v>Si el proceso lo requiere</v>
      </c>
      <c r="L475" s="364"/>
      <c r="M475" s="364"/>
      <c r="N475" s="364"/>
      <c r="O475" s="364"/>
      <c r="P475" s="364"/>
      <c r="Q475" s="364"/>
      <c r="R475" s="364"/>
      <c r="S475" s="453"/>
    </row>
    <row r="476" spans="1:19" ht="24" hidden="1" customHeight="1" x14ac:dyDescent="0.2">
      <c r="A476" s="362"/>
      <c r="B476" s="383"/>
      <c r="C476" s="383"/>
      <c r="D476" s="383"/>
      <c r="E476" s="383"/>
      <c r="F476" s="383"/>
      <c r="G476" s="133" t="str">
        <f>'01-Mapa de riesgo-UO'!I477</f>
        <v>Que no se tengan en cuenta todas las sedes y centros de trabajo de la Universidad, tanto internas como externas</v>
      </c>
      <c r="H476" s="383"/>
      <c r="I476" s="450"/>
      <c r="J476" s="276" t="str">
        <f>'01-Mapa de riesgo-UO'!AW477</f>
        <v>REDUCIR</v>
      </c>
      <c r="K476" s="383"/>
      <c r="L476" s="364"/>
      <c r="M476" s="364"/>
      <c r="N476" s="364"/>
      <c r="O476" s="364"/>
      <c r="P476" s="364"/>
      <c r="Q476" s="364"/>
      <c r="R476" s="364"/>
      <c r="S476" s="453"/>
    </row>
    <row r="477" spans="1:19" ht="24" hidden="1" customHeight="1" x14ac:dyDescent="0.2">
      <c r="A477" s="362"/>
      <c r="B477" s="383"/>
      <c r="C477" s="383"/>
      <c r="D477" s="383"/>
      <c r="E477" s="383"/>
      <c r="F477" s="383"/>
      <c r="G477" s="133" t="str">
        <f>'01-Mapa de riesgo-UO'!I478</f>
        <v>Deficiente intervención de los riesgos de acuerdo a la priorización y controles definidos</v>
      </c>
      <c r="H477" s="383"/>
      <c r="I477" s="450"/>
      <c r="J477" s="276" t="str">
        <f>'01-Mapa de riesgo-UO'!AW478</f>
        <v>REDUCIR</v>
      </c>
      <c r="K477" s="383"/>
      <c r="L477" s="364"/>
      <c r="M477" s="364"/>
      <c r="N477" s="364"/>
      <c r="O477" s="364"/>
      <c r="P477" s="364"/>
      <c r="Q477" s="364"/>
      <c r="R477" s="364"/>
      <c r="S477" s="453"/>
    </row>
    <row r="478" spans="1:19" ht="36" hidden="1" customHeight="1" x14ac:dyDescent="0.2">
      <c r="A478" s="362">
        <v>157</v>
      </c>
      <c r="B478" s="383" t="str">
        <f>'01-Mapa de riesgo-UO'!D479</f>
        <v>BIENESTAR_INSTITUCIONAL</v>
      </c>
      <c r="C478" s="383" t="str">
        <f>+'01-Mapa de riesgo-UO'!F479</f>
        <v>NO</v>
      </c>
      <c r="D478" s="383" t="str">
        <f>'01-Mapa de riesgo-UO'!J479</f>
        <v>Operacional</v>
      </c>
      <c r="E478" s="383" t="str">
        <f>'01-Mapa de riesgo-UO'!K479</f>
        <v>No intervención de los resultados de las diferentes mediciones realizadas por Gestión del Talento Humano  que pueden afectar el clima organizacional</v>
      </c>
      <c r="F478" s="383"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83" t="str">
        <f>'01-Mapa de riesgo-UO'!M479</f>
        <v xml:space="preserve">1. Aumento de la insatisfacción del
personal
2. Deficiencias en la calidad de vida
laboral
3. Impacto en el proceso de calidad de la Institución no solo en lo academico sino en el mismo proceso </v>
      </c>
      <c r="I478" s="450" t="str">
        <f>'01-Mapa de riesgo-UO'!AT479</f>
        <v>LEVE</v>
      </c>
      <c r="J478" s="276" t="str">
        <f>'01-Mapa de riesgo-UO'!AW479</f>
        <v>ASUMIR</v>
      </c>
      <c r="K478" s="383" t="str">
        <f t="shared" si="7"/>
        <v>NO</v>
      </c>
      <c r="L478" s="364"/>
      <c r="M478" s="364"/>
      <c r="N478" s="364"/>
      <c r="O478" s="364"/>
      <c r="P478" s="364"/>
      <c r="Q478" s="364"/>
      <c r="R478" s="364"/>
      <c r="S478" s="453"/>
    </row>
    <row r="479" spans="1:19" ht="24" hidden="1" customHeight="1" x14ac:dyDescent="0.2">
      <c r="A479" s="362"/>
      <c r="B479" s="383"/>
      <c r="C479" s="383"/>
      <c r="D479" s="383"/>
      <c r="E479" s="383"/>
      <c r="F479" s="383"/>
      <c r="G479" s="133" t="str">
        <f>'01-Mapa de riesgo-UO'!I480</f>
        <v xml:space="preserve">Insuficiente participación y compromiso por parte de los Lideres tanto en la medición como la intervención </v>
      </c>
      <c r="H479" s="383"/>
      <c r="I479" s="450"/>
      <c r="J479" s="276" t="str">
        <f>'01-Mapa de riesgo-UO'!AW480</f>
        <v>ASUMIR</v>
      </c>
      <c r="K479" s="383"/>
      <c r="L479" s="364"/>
      <c r="M479" s="364"/>
      <c r="N479" s="364"/>
      <c r="O479" s="364"/>
      <c r="P479" s="364"/>
      <c r="Q479" s="364"/>
      <c r="R479" s="364"/>
      <c r="S479" s="453"/>
    </row>
    <row r="480" spans="1:19" ht="22.5" hidden="1" x14ac:dyDescent="0.2">
      <c r="A480" s="362"/>
      <c r="B480" s="383"/>
      <c r="C480" s="383"/>
      <c r="D480" s="383"/>
      <c r="E480" s="383"/>
      <c r="F480" s="383"/>
      <c r="G480" s="133" t="str">
        <f>'01-Mapa de riesgo-UO'!I481</f>
        <v>No se cuenta con el recurso para realizar la intervención (capacidad)</v>
      </c>
      <c r="H480" s="383"/>
      <c r="I480" s="450"/>
      <c r="J480" s="276" t="str">
        <f>'01-Mapa de riesgo-UO'!AW481</f>
        <v>ASUMIR</v>
      </c>
      <c r="K480" s="383"/>
      <c r="L480" s="364"/>
      <c r="M480" s="364"/>
      <c r="N480" s="364"/>
      <c r="O480" s="364"/>
      <c r="P480" s="364"/>
      <c r="Q480" s="364"/>
      <c r="R480" s="364"/>
      <c r="S480" s="453"/>
    </row>
    <row r="481" spans="1:19" ht="36" hidden="1" customHeight="1" x14ac:dyDescent="0.2">
      <c r="A481" s="362">
        <v>158</v>
      </c>
      <c r="B481" s="383" t="str">
        <f>'01-Mapa de riesgo-UO'!D482</f>
        <v>BIENESTAR_INSTITUCIONAL</v>
      </c>
      <c r="C481" s="383" t="str">
        <f>+'01-Mapa de riesgo-UO'!F482</f>
        <v>NO</v>
      </c>
      <c r="D481" s="383" t="str">
        <f>'01-Mapa de riesgo-UO'!J482</f>
        <v>Información</v>
      </c>
      <c r="E481" s="383" t="str">
        <f>'01-Mapa de riesgo-UO'!K482</f>
        <v xml:space="preserve">Fuga del conocimiento clave adquirido durante la permanencia en la Institución del colaborador </v>
      </c>
      <c r="F481" s="383"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83"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50" t="str">
        <f>'01-Mapa de riesgo-UO'!AT482</f>
        <v>MODERADO</v>
      </c>
      <c r="J481" s="276" t="str">
        <f>'01-Mapa de riesgo-UO'!AW482</f>
        <v>REDUCIR</v>
      </c>
      <c r="K481" s="383" t="str">
        <f t="shared" si="7"/>
        <v>Si el proceso lo requiere</v>
      </c>
      <c r="L481" s="364"/>
      <c r="M481" s="364"/>
      <c r="N481" s="364"/>
      <c r="O481" s="364"/>
      <c r="P481" s="364"/>
      <c r="Q481" s="364"/>
      <c r="R481" s="364"/>
      <c r="S481" s="453"/>
    </row>
    <row r="482" spans="1:19" ht="24" hidden="1" customHeight="1" x14ac:dyDescent="0.2">
      <c r="A482" s="362"/>
      <c r="B482" s="383"/>
      <c r="C482" s="383"/>
      <c r="D482" s="383"/>
      <c r="E482" s="383"/>
      <c r="F482" s="383"/>
      <c r="G482" s="133" t="str">
        <f>'01-Mapa de riesgo-UO'!I483</f>
        <v>*Falta de aplicación de mecanismos 
para transferir y capitalizar el
conocimiento.</v>
      </c>
      <c r="H482" s="383"/>
      <c r="I482" s="450"/>
      <c r="J482" s="276" t="str">
        <f>'01-Mapa de riesgo-UO'!AW483</f>
        <v>REDUCIR</v>
      </c>
      <c r="K482" s="383"/>
      <c r="L482" s="364"/>
      <c r="M482" s="364"/>
      <c r="N482" s="364"/>
      <c r="O482" s="364"/>
      <c r="P482" s="364"/>
      <c r="Q482" s="364"/>
      <c r="R482" s="364"/>
      <c r="S482" s="453"/>
    </row>
    <row r="483" spans="1:19" ht="24" hidden="1" customHeight="1" x14ac:dyDescent="0.2">
      <c r="A483" s="362"/>
      <c r="B483" s="383"/>
      <c r="C483" s="383"/>
      <c r="D483" s="383"/>
      <c r="E483" s="383"/>
      <c r="F483" s="383"/>
      <c r="G483" s="133" t="str">
        <f>'01-Mapa de riesgo-UO'!I484</f>
        <v xml:space="preserve">* Retiro de personas con
conocimiento clave en
la Institución </v>
      </c>
      <c r="H483" s="383"/>
      <c r="I483" s="450"/>
      <c r="J483" s="276" t="str">
        <f>'01-Mapa de riesgo-UO'!AW484</f>
        <v>COMPARTIR</v>
      </c>
      <c r="K483" s="383"/>
      <c r="L483" s="364"/>
      <c r="M483" s="364"/>
      <c r="N483" s="364"/>
      <c r="O483" s="364"/>
      <c r="P483" s="364"/>
      <c r="Q483" s="364"/>
      <c r="R483" s="364"/>
      <c r="S483" s="453"/>
    </row>
    <row r="484" spans="1:19" ht="64.5" customHeight="1" x14ac:dyDescent="0.2">
      <c r="A484" s="362">
        <v>159</v>
      </c>
      <c r="B484" s="383" t="str">
        <f>'01-Mapa de riesgo-UO'!D485</f>
        <v>ADMINISTRACIÓN_INSTITUCIONAL</v>
      </c>
      <c r="C484" s="383" t="str">
        <f>+'01-Mapa de riesgo-UO'!F485</f>
        <v>SI</v>
      </c>
      <c r="D484" s="383" t="str">
        <f>'01-Mapa de riesgo-UO'!J485</f>
        <v>Tecnológico</v>
      </c>
      <c r="E484" s="383" t="str">
        <f>'01-Mapa de riesgo-UO'!K485</f>
        <v>Software con errores de funcionamiento</v>
      </c>
      <c r="F484" s="383" t="str">
        <f>'01-Mapa de riesgo-UO'!L485</f>
        <v>Reprocesos de revisión y ajuste de código o de datos inconsistentes.</v>
      </c>
      <c r="G484" s="133" t="str">
        <f>'01-Mapa de riesgo-UO'!I485</f>
        <v>Falta de Tiempo para hacer las pruebas respectiva.</v>
      </c>
      <c r="H484" s="383" t="str">
        <f>'01-Mapa de riesgo-UO'!M485</f>
        <v>Software en funcionamiento sin cumplir todas las especificaciones del usuario, con problemas de funcionamiento, mala toma de desiciones y mala imagen de la dependencia</v>
      </c>
      <c r="I484" s="450" t="str">
        <f>'01-Mapa de riesgo-UO'!AT485</f>
        <v>MODERADO</v>
      </c>
      <c r="J484" s="276" t="str">
        <f>'01-Mapa de riesgo-UO'!AW485</f>
        <v>REDUCIR</v>
      </c>
      <c r="K484" s="383" t="str">
        <f t="shared" si="7"/>
        <v>Si el proceso lo requiere</v>
      </c>
      <c r="L484" s="364"/>
      <c r="M484" s="364"/>
      <c r="N484" s="364"/>
      <c r="O484" s="364"/>
      <c r="P484" s="364"/>
      <c r="Q484" s="364"/>
      <c r="R484" s="364"/>
      <c r="S484" s="453"/>
    </row>
    <row r="485" spans="1:19" ht="24" hidden="1" customHeight="1" x14ac:dyDescent="0.2">
      <c r="A485" s="362"/>
      <c r="B485" s="383"/>
      <c r="C485" s="383"/>
      <c r="D485" s="383"/>
      <c r="E485" s="383"/>
      <c r="F485" s="383"/>
      <c r="G485" s="133">
        <f>'01-Mapa de riesgo-UO'!I486</f>
        <v>0</v>
      </c>
      <c r="H485" s="383"/>
      <c r="I485" s="450"/>
      <c r="J485" s="276">
        <f>'01-Mapa de riesgo-UO'!AW486</f>
        <v>0</v>
      </c>
      <c r="K485" s="383"/>
      <c r="L485" s="364"/>
      <c r="M485" s="364"/>
      <c r="N485" s="364"/>
      <c r="O485" s="364"/>
      <c r="P485" s="364"/>
      <c r="Q485" s="364"/>
      <c r="R485" s="364"/>
      <c r="S485" s="453"/>
    </row>
    <row r="486" spans="1:19" ht="24" hidden="1" customHeight="1" x14ac:dyDescent="0.2">
      <c r="A486" s="362"/>
      <c r="B486" s="383"/>
      <c r="C486" s="383"/>
      <c r="D486" s="383"/>
      <c r="E486" s="383"/>
      <c r="F486" s="383"/>
      <c r="G486" s="133">
        <f>'01-Mapa de riesgo-UO'!I487</f>
        <v>0</v>
      </c>
      <c r="H486" s="383"/>
      <c r="I486" s="450"/>
      <c r="J486" s="276">
        <f>'01-Mapa de riesgo-UO'!AW487</f>
        <v>0</v>
      </c>
      <c r="K486" s="383"/>
      <c r="L486" s="364"/>
      <c r="M486" s="364"/>
      <c r="N486" s="364"/>
      <c r="O486" s="364"/>
      <c r="P486" s="364"/>
      <c r="Q486" s="364"/>
      <c r="R486" s="364"/>
      <c r="S486" s="453"/>
    </row>
    <row r="487" spans="1:19" ht="64.5" customHeight="1" x14ac:dyDescent="0.2">
      <c r="A487" s="362">
        <v>160</v>
      </c>
      <c r="B487" s="383" t="str">
        <f>'01-Mapa de riesgo-UO'!D488</f>
        <v>ADMINISTRACIÓN_INSTITUCIONAL</v>
      </c>
      <c r="C487" s="383" t="str">
        <f>+'01-Mapa de riesgo-UO'!F488</f>
        <v>SI</v>
      </c>
      <c r="D487" s="383" t="str">
        <f>'01-Mapa de riesgo-UO'!J488</f>
        <v>Tecnológico</v>
      </c>
      <c r="E487" s="383" t="str">
        <f>'01-Mapa de riesgo-UO'!K488</f>
        <v>No disponibilidad de  los servidores que soportan las aplicaciones institucionales.</v>
      </c>
      <c r="F487" s="383"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83" t="str">
        <f>'01-Mapa de riesgo-UO'!M488</f>
        <v xml:space="preserve">Falla en la prestación del servicio, paralisis de los servicios, retrasos en las actividades propias de las dependencias, mala imagen. </v>
      </c>
      <c r="I487" s="450" t="str">
        <f>'01-Mapa de riesgo-UO'!AT488</f>
        <v>MODERADO</v>
      </c>
      <c r="J487" s="276" t="str">
        <f>'01-Mapa de riesgo-UO'!AW488</f>
        <v>REDUCIR</v>
      </c>
      <c r="K487" s="383" t="str">
        <f t="shared" si="7"/>
        <v>Si el proceso lo requiere</v>
      </c>
      <c r="L487" s="364"/>
      <c r="M487" s="364"/>
      <c r="N487" s="364"/>
      <c r="O487" s="364"/>
      <c r="P487" s="364"/>
      <c r="Q487" s="364"/>
      <c r="R487" s="364"/>
      <c r="S487" s="453"/>
    </row>
    <row r="488" spans="1:19" ht="24" hidden="1" customHeight="1" x14ac:dyDescent="0.2">
      <c r="A488" s="362"/>
      <c r="B488" s="383"/>
      <c r="C488" s="383"/>
      <c r="D488" s="383"/>
      <c r="E488" s="383"/>
      <c r="F488" s="383"/>
      <c r="G488" s="133">
        <f>'01-Mapa de riesgo-UO'!I489</f>
        <v>0</v>
      </c>
      <c r="H488" s="383"/>
      <c r="I488" s="450"/>
      <c r="J488" s="276">
        <f>'01-Mapa de riesgo-UO'!AW489</f>
        <v>0</v>
      </c>
      <c r="K488" s="383"/>
      <c r="L488" s="364"/>
      <c r="M488" s="364"/>
      <c r="N488" s="364"/>
      <c r="O488" s="364"/>
      <c r="P488" s="364"/>
      <c r="Q488" s="364"/>
      <c r="R488" s="364"/>
      <c r="S488" s="453"/>
    </row>
    <row r="489" spans="1:19" ht="24" hidden="1" customHeight="1" x14ac:dyDescent="0.2">
      <c r="A489" s="362"/>
      <c r="B489" s="383"/>
      <c r="C489" s="383"/>
      <c r="D489" s="383"/>
      <c r="E489" s="383"/>
      <c r="F489" s="383"/>
      <c r="G489" s="133">
        <f>'01-Mapa de riesgo-UO'!I490</f>
        <v>0</v>
      </c>
      <c r="H489" s="383"/>
      <c r="I489" s="450"/>
      <c r="J489" s="276">
        <f>'01-Mapa de riesgo-UO'!AW490</f>
        <v>0</v>
      </c>
      <c r="K489" s="383"/>
      <c r="L489" s="364"/>
      <c r="M489" s="364"/>
      <c r="N489" s="364"/>
      <c r="O489" s="364"/>
      <c r="P489" s="364"/>
      <c r="Q489" s="364"/>
      <c r="R489" s="364"/>
      <c r="S489" s="453"/>
    </row>
    <row r="490" spans="1:19" ht="64.5" customHeight="1" x14ac:dyDescent="0.2">
      <c r="A490" s="362">
        <v>161</v>
      </c>
      <c r="B490" s="383" t="str">
        <f>'01-Mapa de riesgo-UO'!D491</f>
        <v>ADMINISTRACIÓN_INSTITUCIONAL</v>
      </c>
      <c r="C490" s="383" t="str">
        <f>+'01-Mapa de riesgo-UO'!F491</f>
        <v>NO</v>
      </c>
      <c r="D490" s="383" t="str">
        <f>'01-Mapa de riesgo-UO'!J491</f>
        <v>Operacional</v>
      </c>
      <c r="E490" s="383" t="str">
        <f>'01-Mapa de riesgo-UO'!K491</f>
        <v>Pérdida o no ubicación de equipos (PC, Monitores, Portátiles, Impresoras, Escaner)</v>
      </c>
      <c r="F490" s="383"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83" t="str">
        <f>'01-Mapa de riesgo-UO'!M491</f>
        <v>Perdida de tiempo en ubicación del elemento, reposición del elemento</v>
      </c>
      <c r="I490" s="450" t="str">
        <f>'01-Mapa de riesgo-UO'!AT491</f>
        <v>LEVE</v>
      </c>
      <c r="J490" s="276" t="str">
        <f>'01-Mapa de riesgo-UO'!AW491</f>
        <v>ASUMIR</v>
      </c>
      <c r="K490" s="383" t="str">
        <f t="shared" si="7"/>
        <v>NO</v>
      </c>
      <c r="L490" s="364"/>
      <c r="M490" s="364"/>
      <c r="N490" s="364"/>
      <c r="O490" s="364"/>
      <c r="P490" s="364"/>
      <c r="Q490" s="364"/>
      <c r="R490" s="364"/>
      <c r="S490" s="453"/>
    </row>
    <row r="491" spans="1:19" ht="24" hidden="1" customHeight="1" x14ac:dyDescent="0.2">
      <c r="A491" s="362"/>
      <c r="B491" s="383"/>
      <c r="C491" s="383"/>
      <c r="D491" s="383"/>
      <c r="E491" s="383"/>
      <c r="F491" s="383"/>
      <c r="G491" s="133">
        <f>'01-Mapa de riesgo-UO'!I492</f>
        <v>0</v>
      </c>
      <c r="H491" s="383"/>
      <c r="I491" s="450"/>
      <c r="J491" s="276" t="str">
        <f>'01-Mapa de riesgo-UO'!AW492</f>
        <v>ASUMIR</v>
      </c>
      <c r="K491" s="383"/>
      <c r="L491" s="364"/>
      <c r="M491" s="364"/>
      <c r="N491" s="364"/>
      <c r="O491" s="364"/>
      <c r="P491" s="364"/>
      <c r="Q491" s="364"/>
      <c r="R491" s="364"/>
      <c r="S491" s="453"/>
    </row>
    <row r="492" spans="1:19" ht="24" hidden="1" customHeight="1" x14ac:dyDescent="0.2">
      <c r="A492" s="362"/>
      <c r="B492" s="383"/>
      <c r="C492" s="383"/>
      <c r="D492" s="383"/>
      <c r="E492" s="383"/>
      <c r="F492" s="383"/>
      <c r="G492" s="133">
        <f>'01-Mapa de riesgo-UO'!I493</f>
        <v>0</v>
      </c>
      <c r="H492" s="383"/>
      <c r="I492" s="450"/>
      <c r="J492" s="276" t="str">
        <f>'01-Mapa de riesgo-UO'!AW493</f>
        <v>ASUMIR</v>
      </c>
      <c r="K492" s="383"/>
      <c r="L492" s="364"/>
      <c r="M492" s="364"/>
      <c r="N492" s="364"/>
      <c r="O492" s="364"/>
      <c r="P492" s="364"/>
      <c r="Q492" s="364"/>
      <c r="R492" s="364"/>
      <c r="S492" s="453"/>
    </row>
    <row r="493" spans="1:19" ht="64.5" customHeight="1" x14ac:dyDescent="0.2">
      <c r="A493" s="362">
        <v>162</v>
      </c>
      <c r="B493" s="383" t="str">
        <f>'01-Mapa de riesgo-UO'!D494</f>
        <v>ADMINISTRACIÓN_INSTITUCIONAL</v>
      </c>
      <c r="C493" s="383" t="str">
        <f>+'01-Mapa de riesgo-UO'!F494</f>
        <v>NO</v>
      </c>
      <c r="D493" s="383" t="str">
        <f>'01-Mapa de riesgo-UO'!J494</f>
        <v>Cumplimiento</v>
      </c>
      <c r="E493" s="383" t="str">
        <f>'01-Mapa de riesgo-UO'!K494</f>
        <v>Vencimiento de los términos etablecidos por la ley</v>
      </c>
      <c r="F493" s="383"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83" t="str">
        <f>'01-Mapa de riesgo-UO'!M494</f>
        <v>Apertura de procesos disciplinarios.
Investigaciones administrativa.
Investigaciones Fiscales.
Investigaciones Penales</v>
      </c>
      <c r="I493" s="450" t="str">
        <f>'01-Mapa de riesgo-UO'!AT494</f>
        <v>LEVE</v>
      </c>
      <c r="J493" s="276" t="str">
        <f>'01-Mapa de riesgo-UO'!AW494</f>
        <v>ASUMIR</v>
      </c>
      <c r="K493" s="383" t="str">
        <f t="shared" si="7"/>
        <v>NO</v>
      </c>
      <c r="L493" s="364"/>
      <c r="M493" s="364"/>
      <c r="N493" s="364"/>
      <c r="O493" s="364"/>
      <c r="P493" s="364"/>
      <c r="Q493" s="364"/>
      <c r="R493" s="364"/>
      <c r="S493" s="453"/>
    </row>
    <row r="494" spans="1:19" ht="24" hidden="1" customHeight="1" x14ac:dyDescent="0.2">
      <c r="A494" s="362"/>
      <c r="B494" s="383"/>
      <c r="C494" s="383"/>
      <c r="D494" s="383"/>
      <c r="E494" s="383"/>
      <c r="F494" s="383"/>
      <c r="G494" s="133">
        <f>'01-Mapa de riesgo-UO'!I495</f>
        <v>0</v>
      </c>
      <c r="H494" s="383"/>
      <c r="I494" s="450"/>
      <c r="J494" s="276" t="str">
        <f>'01-Mapa de riesgo-UO'!AW495</f>
        <v>ASUMIR</v>
      </c>
      <c r="K494" s="383"/>
      <c r="L494" s="364"/>
      <c r="M494" s="364"/>
      <c r="N494" s="364"/>
      <c r="O494" s="364"/>
      <c r="P494" s="364"/>
      <c r="Q494" s="364"/>
      <c r="R494" s="364"/>
      <c r="S494" s="453"/>
    </row>
    <row r="495" spans="1:19" ht="24" hidden="1" customHeight="1" x14ac:dyDescent="0.2">
      <c r="A495" s="362"/>
      <c r="B495" s="383"/>
      <c r="C495" s="383"/>
      <c r="D495" s="383"/>
      <c r="E495" s="383"/>
      <c r="F495" s="383"/>
      <c r="G495" s="133">
        <f>'01-Mapa de riesgo-UO'!I496</f>
        <v>0</v>
      </c>
      <c r="H495" s="383"/>
      <c r="I495" s="450"/>
      <c r="J495" s="276" t="str">
        <f>'01-Mapa de riesgo-UO'!AW496</f>
        <v>ASUMIR</v>
      </c>
      <c r="K495" s="383"/>
      <c r="L495" s="364"/>
      <c r="M495" s="364"/>
      <c r="N495" s="364"/>
      <c r="O495" s="364"/>
      <c r="P495" s="364"/>
      <c r="Q495" s="364"/>
      <c r="R495" s="364"/>
      <c r="S495" s="453"/>
    </row>
    <row r="496" spans="1:19" ht="64.5" customHeight="1" x14ac:dyDescent="0.2">
      <c r="A496" s="362">
        <v>163</v>
      </c>
      <c r="B496" s="383" t="str">
        <f>'01-Mapa de riesgo-UO'!D497</f>
        <v>ADMINISTRACIÓN_INSTITUCIONAL</v>
      </c>
      <c r="C496" s="383" t="str">
        <f>+'01-Mapa de riesgo-UO'!F497</f>
        <v>NO</v>
      </c>
      <c r="D496" s="383" t="str">
        <f>'01-Mapa de riesgo-UO'!J497</f>
        <v>Operacional</v>
      </c>
      <c r="E496" s="383" t="str">
        <f>'01-Mapa de riesgo-UO'!K497</f>
        <v>Incumplimiento en los plazos establecidos para gestionar las necesidades de tipo contractual de las dependencias</v>
      </c>
      <c r="F496" s="383"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83" t="str">
        <f>'01-Mapa de riesgo-UO'!M497</f>
        <v>Vencimiento de terminos legales de la gestión contractual</v>
      </c>
      <c r="I496" s="450" t="str">
        <f>'01-Mapa de riesgo-UO'!AT497</f>
        <v>MODERADO</v>
      </c>
      <c r="J496" s="276" t="str">
        <f>'01-Mapa de riesgo-UO'!AW497</f>
        <v>COMPARTIR</v>
      </c>
      <c r="K496" s="383" t="str">
        <f t="shared" si="7"/>
        <v>Si el proceso lo requiere</v>
      </c>
      <c r="L496" s="364"/>
      <c r="M496" s="364"/>
      <c r="N496" s="364"/>
      <c r="O496" s="364"/>
      <c r="P496" s="364"/>
      <c r="Q496" s="364"/>
      <c r="R496" s="364"/>
      <c r="S496" s="453"/>
    </row>
    <row r="497" spans="1:19" ht="24" hidden="1" customHeight="1" x14ac:dyDescent="0.2">
      <c r="A497" s="362"/>
      <c r="B497" s="383"/>
      <c r="C497" s="383"/>
      <c r="D497" s="383"/>
      <c r="E497" s="383"/>
      <c r="F497" s="383"/>
      <c r="G497" s="133">
        <f>'01-Mapa de riesgo-UO'!I498</f>
        <v>0</v>
      </c>
      <c r="H497" s="383"/>
      <c r="I497" s="450"/>
      <c r="J497" s="276" t="str">
        <f>'01-Mapa de riesgo-UO'!AW498</f>
        <v>COMPARTIR</v>
      </c>
      <c r="K497" s="383"/>
      <c r="L497" s="364"/>
      <c r="M497" s="364"/>
      <c r="N497" s="364"/>
      <c r="O497" s="364"/>
      <c r="P497" s="364"/>
      <c r="Q497" s="364"/>
      <c r="R497" s="364"/>
      <c r="S497" s="453"/>
    </row>
    <row r="498" spans="1:19" ht="24" hidden="1" customHeight="1" x14ac:dyDescent="0.2">
      <c r="A498" s="362"/>
      <c r="B498" s="383"/>
      <c r="C498" s="383"/>
      <c r="D498" s="383"/>
      <c r="E498" s="383"/>
      <c r="F498" s="383"/>
      <c r="G498" s="133">
        <f>'01-Mapa de riesgo-UO'!I499</f>
        <v>0</v>
      </c>
      <c r="H498" s="383"/>
      <c r="I498" s="450"/>
      <c r="J498" s="276" t="str">
        <f>'01-Mapa de riesgo-UO'!AW499</f>
        <v>COMPARTIR</v>
      </c>
      <c r="K498" s="383"/>
      <c r="L498" s="364"/>
      <c r="M498" s="364"/>
      <c r="N498" s="364"/>
      <c r="O498" s="364"/>
      <c r="P498" s="364"/>
      <c r="Q498" s="364"/>
      <c r="R498" s="364"/>
      <c r="S498" s="453"/>
    </row>
    <row r="499" spans="1:19" ht="64.5" customHeight="1" x14ac:dyDescent="0.2">
      <c r="A499" s="362">
        <v>164</v>
      </c>
      <c r="B499" s="383" t="str">
        <f>'01-Mapa de riesgo-UO'!D500</f>
        <v>ADMINISTRACIÓN_INSTITUCIONAL</v>
      </c>
      <c r="C499" s="383" t="str">
        <f>+'01-Mapa de riesgo-UO'!F500</f>
        <v>SI</v>
      </c>
      <c r="D499" s="383" t="str">
        <f>'01-Mapa de riesgo-UO'!J500</f>
        <v>Operacional</v>
      </c>
      <c r="E499" s="383" t="str">
        <f>'01-Mapa de riesgo-UO'!K500</f>
        <v>Incumplimiento de los plazos dispuestos por Colombia Eficiente para publicar en el Secop II</v>
      </c>
      <c r="F499" s="383" t="str">
        <f>'01-Mapa de riesgo-UO'!L500</f>
        <v>Demora de mas de tres dias habiles para cargar la documetacion contractual en la plataforma SECOP II</v>
      </c>
      <c r="G499" s="133" t="str">
        <f>'01-Mapa de riesgo-UO'!I500</f>
        <v>Falta de seguimiento a los procesos de contratación.</v>
      </c>
      <c r="H499" s="383" t="str">
        <f>'01-Mapa de riesgo-UO'!M500</f>
        <v>Procesos disciplinarios por no publicar en el SECOP II en los términos establecidos por la ley y las circulares de Colombia Compra.</v>
      </c>
      <c r="I499" s="450" t="str">
        <f>'01-Mapa de riesgo-UO'!AT500</f>
        <v>MODERADO</v>
      </c>
      <c r="J499" s="276" t="str">
        <f>'01-Mapa de riesgo-UO'!AW500</f>
        <v>COMPARTIR</v>
      </c>
      <c r="K499" s="383" t="str">
        <f t="shared" si="7"/>
        <v>Si el proceso lo requiere</v>
      </c>
      <c r="L499" s="364"/>
      <c r="M499" s="364"/>
      <c r="N499" s="364"/>
      <c r="O499" s="364"/>
      <c r="P499" s="364"/>
      <c r="Q499" s="364"/>
      <c r="R499" s="364"/>
      <c r="S499" s="453"/>
    </row>
    <row r="500" spans="1:19" ht="24" hidden="1" customHeight="1" x14ac:dyDescent="0.2">
      <c r="A500" s="362"/>
      <c r="B500" s="383"/>
      <c r="C500" s="383"/>
      <c r="D500" s="383"/>
      <c r="E500" s="383"/>
      <c r="F500" s="383"/>
      <c r="G500" s="133">
        <f>'01-Mapa de riesgo-UO'!I501</f>
        <v>0</v>
      </c>
      <c r="H500" s="383"/>
      <c r="I500" s="450"/>
      <c r="J500" s="276">
        <f>'01-Mapa de riesgo-UO'!AW501</f>
        <v>0</v>
      </c>
      <c r="K500" s="383"/>
      <c r="L500" s="364"/>
      <c r="M500" s="364"/>
      <c r="N500" s="364"/>
      <c r="O500" s="364"/>
      <c r="P500" s="364"/>
      <c r="Q500" s="364"/>
      <c r="R500" s="364"/>
      <c r="S500" s="453"/>
    </row>
    <row r="501" spans="1:19" ht="24" hidden="1" customHeight="1" x14ac:dyDescent="0.2">
      <c r="A501" s="362"/>
      <c r="B501" s="383"/>
      <c r="C501" s="383"/>
      <c r="D501" s="383"/>
      <c r="E501" s="383"/>
      <c r="F501" s="383"/>
      <c r="G501" s="133">
        <f>'01-Mapa de riesgo-UO'!I502</f>
        <v>0</v>
      </c>
      <c r="H501" s="383"/>
      <c r="I501" s="450"/>
      <c r="J501" s="276">
        <f>'01-Mapa de riesgo-UO'!AW502</f>
        <v>0</v>
      </c>
      <c r="K501" s="383"/>
      <c r="L501" s="364"/>
      <c r="M501" s="364"/>
      <c r="N501" s="364"/>
      <c r="O501" s="364"/>
      <c r="P501" s="364"/>
      <c r="Q501" s="364"/>
      <c r="R501" s="364"/>
      <c r="S501" s="453"/>
    </row>
    <row r="502" spans="1:19" ht="64.5" customHeight="1" x14ac:dyDescent="0.2">
      <c r="A502" s="362">
        <v>165</v>
      </c>
      <c r="B502" s="383" t="str">
        <f>'01-Mapa de riesgo-UO'!D503</f>
        <v>ADMINISTRACIÓN_INSTITUCIONAL</v>
      </c>
      <c r="C502" s="383" t="str">
        <f>+'01-Mapa de riesgo-UO'!F503</f>
        <v>NO</v>
      </c>
      <c r="D502" s="383" t="str">
        <f>'01-Mapa de riesgo-UO'!J503</f>
        <v>Financiero</v>
      </c>
      <c r="E502" s="383" t="str">
        <f>'01-Mapa de riesgo-UO'!K503</f>
        <v>Incremento en el pago de condenas en litigios que pueden ser solucionados antes de que se dé trámite a la acción judicial.</v>
      </c>
      <c r="F502" s="383"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83" t="str">
        <f>'01-Mapa de riesgo-UO'!M503</f>
        <v>Aumento en el volumen de demandas y condenas a la entidad
Carga laboral adicional. 
Afectaciones financieras adicionales.</v>
      </c>
      <c r="I502" s="450" t="str">
        <f>'01-Mapa de riesgo-UO'!AT503</f>
        <v>LEVE</v>
      </c>
      <c r="J502" s="276" t="str">
        <f>'01-Mapa de riesgo-UO'!AW503</f>
        <v>ASUMIR</v>
      </c>
      <c r="K502" s="383" t="str">
        <f t="shared" si="7"/>
        <v>NO</v>
      </c>
      <c r="L502" s="364"/>
      <c r="M502" s="364"/>
      <c r="N502" s="364"/>
      <c r="O502" s="364"/>
      <c r="P502" s="364"/>
      <c r="Q502" s="364"/>
      <c r="R502" s="364"/>
      <c r="S502" s="453"/>
    </row>
    <row r="503" spans="1:19" ht="22.5" hidden="1" x14ac:dyDescent="0.2">
      <c r="A503" s="362"/>
      <c r="B503" s="383"/>
      <c r="C503" s="383"/>
      <c r="D503" s="383"/>
      <c r="E503" s="383"/>
      <c r="F503" s="383"/>
      <c r="G503" s="133" t="str">
        <f>'01-Mapa de riesgo-UO'!I504</f>
        <v>Falta de unificación de criterios de las autoridades judiciales.</v>
      </c>
      <c r="H503" s="383"/>
      <c r="I503" s="450"/>
      <c r="J503" s="276" t="str">
        <f>'01-Mapa de riesgo-UO'!AW504</f>
        <v>ASUMIR</v>
      </c>
      <c r="K503" s="383"/>
      <c r="L503" s="364"/>
      <c r="M503" s="364"/>
      <c r="N503" s="364"/>
      <c r="O503" s="364"/>
      <c r="P503" s="364"/>
      <c r="Q503" s="364"/>
      <c r="R503" s="364"/>
      <c r="S503" s="453"/>
    </row>
    <row r="504" spans="1:19" ht="24" hidden="1" customHeight="1" x14ac:dyDescent="0.2">
      <c r="A504" s="362"/>
      <c r="B504" s="383"/>
      <c r="C504" s="383"/>
      <c r="D504" s="383"/>
      <c r="E504" s="383"/>
      <c r="F504" s="383"/>
      <c r="G504" s="133">
        <f>'01-Mapa de riesgo-UO'!I505</f>
        <v>0</v>
      </c>
      <c r="H504" s="383"/>
      <c r="I504" s="450"/>
      <c r="J504" s="276" t="str">
        <f>'01-Mapa de riesgo-UO'!AW505</f>
        <v>ASUMIR</v>
      </c>
      <c r="K504" s="383"/>
      <c r="L504" s="364"/>
      <c r="M504" s="364"/>
      <c r="N504" s="364"/>
      <c r="O504" s="364"/>
      <c r="P504" s="364"/>
      <c r="Q504" s="364"/>
      <c r="R504" s="364"/>
      <c r="S504" s="453"/>
    </row>
    <row r="505" spans="1:19" ht="64.5" customHeight="1" x14ac:dyDescent="0.2">
      <c r="A505" s="362">
        <v>166</v>
      </c>
      <c r="B505" s="383" t="str">
        <f>'01-Mapa de riesgo-UO'!D506</f>
        <v>ADMINISTRACIÓN_INSTITUCIONAL</v>
      </c>
      <c r="C505" s="383" t="str">
        <f>+'01-Mapa de riesgo-UO'!F506</f>
        <v>NO</v>
      </c>
      <c r="D505" s="383" t="str">
        <f>'01-Mapa de riesgo-UO'!J506</f>
        <v>Financiero</v>
      </c>
      <c r="E505" s="383" t="str">
        <f>'01-Mapa de riesgo-UO'!K506</f>
        <v>Aumento del número de demandas de la causa con politica de prevención del daño antijuridico (PPDA) con respecto a la vigencia anterior.</v>
      </c>
      <c r="F505" s="383"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83" t="str">
        <f>'01-Mapa de riesgo-UO'!M506</f>
        <v>Aumento en el volumen de demandas y condenas a la entidad
Carga laboral adicional. 
Afectaciones financieras adicionales.</v>
      </c>
      <c r="I505" s="450" t="str">
        <f>'01-Mapa de riesgo-UO'!AT506</f>
        <v>LEVE</v>
      </c>
      <c r="J505" s="276" t="str">
        <f>'01-Mapa de riesgo-UO'!AW506</f>
        <v>ASUMIR</v>
      </c>
      <c r="K505" s="383" t="str">
        <f t="shared" si="7"/>
        <v>NO</v>
      </c>
      <c r="L505" s="364"/>
      <c r="M505" s="364"/>
      <c r="N505" s="364"/>
      <c r="O505" s="364"/>
      <c r="P505" s="364"/>
      <c r="Q505" s="364"/>
      <c r="R505" s="364"/>
      <c r="S505" s="453"/>
    </row>
    <row r="506" spans="1:19" ht="22.5" hidden="1" x14ac:dyDescent="0.2">
      <c r="A506" s="362"/>
      <c r="B506" s="383"/>
      <c r="C506" s="383"/>
      <c r="D506" s="383"/>
      <c r="E506" s="383"/>
      <c r="F506" s="383"/>
      <c r="G506" s="133" t="str">
        <f>'01-Mapa de riesgo-UO'!I507</f>
        <v>Falta de unificación de criterios de las autoridades judiciales.</v>
      </c>
      <c r="H506" s="383"/>
      <c r="I506" s="450"/>
      <c r="J506" s="276" t="str">
        <f>'01-Mapa de riesgo-UO'!AW507</f>
        <v>ASUMIR</v>
      </c>
      <c r="K506" s="383"/>
      <c r="L506" s="364"/>
      <c r="M506" s="364"/>
      <c r="N506" s="364"/>
      <c r="O506" s="364"/>
      <c r="P506" s="364"/>
      <c r="Q506" s="364"/>
      <c r="R506" s="364"/>
      <c r="S506" s="453"/>
    </row>
    <row r="507" spans="1:19" ht="24" hidden="1" customHeight="1" x14ac:dyDescent="0.2">
      <c r="A507" s="362"/>
      <c r="B507" s="383"/>
      <c r="C507" s="383"/>
      <c r="D507" s="383"/>
      <c r="E507" s="383"/>
      <c r="F507" s="383"/>
      <c r="G507" s="133">
        <f>'01-Mapa de riesgo-UO'!I508</f>
        <v>0</v>
      </c>
      <c r="H507" s="383"/>
      <c r="I507" s="450"/>
      <c r="J507" s="276" t="str">
        <f>'01-Mapa de riesgo-UO'!AW508</f>
        <v>ASUMIR</v>
      </c>
      <c r="K507" s="383"/>
      <c r="L507" s="364"/>
      <c r="M507" s="364"/>
      <c r="N507" s="364"/>
      <c r="O507" s="364"/>
      <c r="P507" s="364"/>
      <c r="Q507" s="364"/>
      <c r="R507" s="364"/>
      <c r="S507" s="453"/>
    </row>
    <row r="508" spans="1:19" ht="48" hidden="1" customHeight="1" x14ac:dyDescent="0.2">
      <c r="A508" s="362">
        <v>167</v>
      </c>
      <c r="B508" s="383" t="str">
        <f>'01-Mapa de riesgo-UO'!D509</f>
        <v>DIRECCIONAMIENTO_INSTITUCIONAL</v>
      </c>
      <c r="C508" s="383" t="str">
        <f>+'01-Mapa de riesgo-UO'!F509</f>
        <v>NO</v>
      </c>
      <c r="D508" s="383" t="str">
        <f>'01-Mapa de riesgo-UO'!J509</f>
        <v>Cumplimiento</v>
      </c>
      <c r="E508" s="383" t="str">
        <f>'01-Mapa de riesgo-UO'!K509</f>
        <v>La posibilidad de afectación en la gestión institucional por Incumplimiento de las metas en los tres niveles de gestión  del PDI 2020-2028, debido a la ejecución inadecuada  por parte de las redes de trabajo del PDI.</v>
      </c>
      <c r="F508" s="383"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83"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50" t="str">
        <f>'01-Mapa de riesgo-UO'!AT509</f>
        <v>LEVE</v>
      </c>
      <c r="J508" s="276" t="str">
        <f>'01-Mapa de riesgo-UO'!AW509</f>
        <v>ASUMIR</v>
      </c>
      <c r="K508" s="383" t="str">
        <f t="shared" si="7"/>
        <v>NO</v>
      </c>
      <c r="L508" s="364"/>
      <c r="M508" s="364"/>
      <c r="N508" s="364"/>
      <c r="O508" s="364"/>
      <c r="P508" s="364"/>
      <c r="Q508" s="364"/>
      <c r="R508" s="364"/>
      <c r="S508" s="453"/>
    </row>
    <row r="509" spans="1:19" ht="22.5" hidden="1" x14ac:dyDescent="0.2">
      <c r="A509" s="362"/>
      <c r="B509" s="383"/>
      <c r="C509" s="383"/>
      <c r="D509" s="383"/>
      <c r="E509" s="383"/>
      <c r="F509" s="383"/>
      <c r="G509" s="133" t="str">
        <f>'01-Mapa de riesgo-UO'!I510</f>
        <v xml:space="preserve">Reporte inadecuado o incompletopor parte de las redes de trabajo </v>
      </c>
      <c r="H509" s="383"/>
      <c r="I509" s="450"/>
      <c r="J509" s="276" t="str">
        <f>'01-Mapa de riesgo-UO'!AW510</f>
        <v>ASUMIR</v>
      </c>
      <c r="K509" s="383"/>
      <c r="L509" s="364"/>
      <c r="M509" s="364"/>
      <c r="N509" s="364"/>
      <c r="O509" s="364"/>
      <c r="P509" s="364"/>
      <c r="Q509" s="364"/>
      <c r="R509" s="364"/>
      <c r="S509" s="453"/>
    </row>
    <row r="510" spans="1:19" ht="22.5" hidden="1" x14ac:dyDescent="0.2">
      <c r="A510" s="362"/>
      <c r="B510" s="383"/>
      <c r="C510" s="383"/>
      <c r="D510" s="383"/>
      <c r="E510" s="383"/>
      <c r="F510" s="383"/>
      <c r="G510" s="133" t="str">
        <f>'01-Mapa de riesgo-UO'!I511</f>
        <v xml:space="preserve">Baja calidad del reporte en los tres niveles de gestión del PDI </v>
      </c>
      <c r="H510" s="383"/>
      <c r="I510" s="450"/>
      <c r="J510" s="276" t="str">
        <f>'01-Mapa de riesgo-UO'!AW511</f>
        <v>ASUMIR</v>
      </c>
      <c r="K510" s="383"/>
      <c r="L510" s="364"/>
      <c r="M510" s="364"/>
      <c r="N510" s="364"/>
      <c r="O510" s="364"/>
      <c r="P510" s="364"/>
      <c r="Q510" s="364"/>
      <c r="R510" s="364"/>
      <c r="S510" s="453"/>
    </row>
    <row r="511" spans="1:19" ht="36" hidden="1" customHeight="1" x14ac:dyDescent="0.2">
      <c r="A511" s="362">
        <v>168</v>
      </c>
      <c r="B511" s="383" t="str">
        <f>'01-Mapa de riesgo-UO'!D512</f>
        <v>DIRECCIONAMIENTO_INSTITUCIONAL</v>
      </c>
      <c r="C511" s="383" t="str">
        <f>+'01-Mapa de riesgo-UO'!F512</f>
        <v>SI</v>
      </c>
      <c r="D511" s="383" t="str">
        <f>'01-Mapa de riesgo-UO'!J512</f>
        <v>Corrupción</v>
      </c>
      <c r="E511" s="383"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83"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83" t="str">
        <f>'01-Mapa de riesgo-UO'!M512</f>
        <v xml:space="preserve">Hallazgos por parte de entes de control
Detrimiento patrimonial
Incumplimiento de resultados
Afectación de la imagen institucional </v>
      </c>
      <c r="I511" s="450" t="str">
        <f>'01-Mapa de riesgo-UO'!AT512</f>
        <v>MODERADO</v>
      </c>
      <c r="J511" s="276" t="str">
        <f>'01-Mapa de riesgo-UO'!AW512</f>
        <v>REDUCIR</v>
      </c>
      <c r="K511" s="383" t="str">
        <f t="shared" si="7"/>
        <v>Si el proceso lo requiere</v>
      </c>
      <c r="L511" s="364" t="s">
        <v>649</v>
      </c>
      <c r="M511" s="364"/>
      <c r="N511" s="364"/>
      <c r="O511" s="364" t="s">
        <v>650</v>
      </c>
      <c r="P511" s="364" t="s">
        <v>651</v>
      </c>
      <c r="Q511" s="364"/>
      <c r="R511" s="364"/>
      <c r="S511" s="453" t="s">
        <v>652</v>
      </c>
    </row>
    <row r="512" spans="1:19" ht="24" hidden="1" customHeight="1" x14ac:dyDescent="0.2">
      <c r="A512" s="362"/>
      <c r="B512" s="383"/>
      <c r="C512" s="383"/>
      <c r="D512" s="383"/>
      <c r="E512" s="383"/>
      <c r="F512" s="383"/>
      <c r="G512" s="133" t="str">
        <f>'01-Mapa de riesgo-UO'!I513</f>
        <v>Bajo nivel de seguimiento periódico en la ejecución de proyectos (contratos, Ordenes de servicios, proyectos de operación comercial)</v>
      </c>
      <c r="H512" s="383"/>
      <c r="I512" s="450"/>
      <c r="J512" s="276" t="str">
        <f>'01-Mapa de riesgo-UO'!AW513</f>
        <v>REDUCIR</v>
      </c>
      <c r="K512" s="383"/>
      <c r="L512" s="364"/>
      <c r="M512" s="364"/>
      <c r="N512" s="364"/>
      <c r="O512" s="364"/>
      <c r="P512" s="364"/>
      <c r="Q512" s="364"/>
      <c r="R512" s="364"/>
      <c r="S512" s="453"/>
    </row>
    <row r="513" spans="1:19" ht="24" hidden="1" customHeight="1" x14ac:dyDescent="0.2">
      <c r="A513" s="362"/>
      <c r="B513" s="383"/>
      <c r="C513" s="383"/>
      <c r="D513" s="383"/>
      <c r="E513" s="383"/>
      <c r="F513" s="383"/>
      <c r="G513" s="133" t="str">
        <f>'01-Mapa de riesgo-UO'!I514</f>
        <v xml:space="preserve">Desarticulación de los procedimientos institucionales para el desarrollo y ejecución en cada una de sus etapas </v>
      </c>
      <c r="H513" s="383"/>
      <c r="I513" s="450"/>
      <c r="J513" s="276" t="str">
        <f>'01-Mapa de riesgo-UO'!AW514</f>
        <v>REDUCIR</v>
      </c>
      <c r="K513" s="383"/>
      <c r="L513" s="364"/>
      <c r="M513" s="364"/>
      <c r="N513" s="364"/>
      <c r="O513" s="364"/>
      <c r="P513" s="364"/>
      <c r="Q513" s="364"/>
      <c r="R513" s="364"/>
      <c r="S513" s="453"/>
    </row>
    <row r="514" spans="1:19" ht="64.5" customHeight="1" x14ac:dyDescent="0.2">
      <c r="A514" s="362">
        <v>169</v>
      </c>
      <c r="B514" s="383" t="str">
        <f>'01-Mapa de riesgo-UO'!D515</f>
        <v>ADMINISTRACIÓN_INSTITUCIONAL</v>
      </c>
      <c r="C514" s="383" t="str">
        <f>+'01-Mapa de riesgo-UO'!F515</f>
        <v>NO</v>
      </c>
      <c r="D514" s="383" t="str">
        <f>'01-Mapa de riesgo-UO'!J515</f>
        <v>Información</v>
      </c>
      <c r="E514" s="383" t="str">
        <f>'01-Mapa de riesgo-UO'!K515</f>
        <v>Probabilidad de tener inconsistencias en la información estadística e institucional reportada debido a las diversas fuentes de información internas y las reglas de negocio asociadas a su extracción.</v>
      </c>
      <c r="F514" s="383"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83" t="str">
        <f>'01-Mapa de riesgo-UO'!M515</f>
        <v>Hallazgos, multas o sanciones por los entes de control o pérdida de credibilidad por diferencias en los reportes de información</v>
      </c>
      <c r="I514" s="450" t="str">
        <f>'01-Mapa de riesgo-UO'!AT515</f>
        <v>MODERADO</v>
      </c>
      <c r="J514" s="276" t="str">
        <f>'01-Mapa de riesgo-UO'!AW515</f>
        <v>COMPARTIR</v>
      </c>
      <c r="K514" s="383" t="str">
        <f t="shared" si="7"/>
        <v>Si el proceso lo requiere</v>
      </c>
      <c r="L514" s="364"/>
      <c r="M514" s="364"/>
      <c r="N514" s="364"/>
      <c r="O514" s="364"/>
      <c r="P514" s="364"/>
      <c r="Q514" s="364"/>
      <c r="R514" s="364"/>
      <c r="S514" s="453"/>
    </row>
    <row r="515" spans="1:19" ht="24" hidden="1" customHeight="1" x14ac:dyDescent="0.2">
      <c r="A515" s="362"/>
      <c r="B515" s="383"/>
      <c r="C515" s="383"/>
      <c r="D515" s="383"/>
      <c r="E515" s="383"/>
      <c r="F515" s="383"/>
      <c r="G515" s="133">
        <f>'01-Mapa de riesgo-UO'!I516</f>
        <v>0</v>
      </c>
      <c r="H515" s="383"/>
      <c r="I515" s="450"/>
      <c r="J515" s="276" t="str">
        <f>'01-Mapa de riesgo-UO'!AW516</f>
        <v>COMPARTIR</v>
      </c>
      <c r="K515" s="383"/>
      <c r="L515" s="364"/>
      <c r="M515" s="364"/>
      <c r="N515" s="364"/>
      <c r="O515" s="364"/>
      <c r="P515" s="364"/>
      <c r="Q515" s="364"/>
      <c r="R515" s="364"/>
      <c r="S515" s="453"/>
    </row>
    <row r="516" spans="1:19" ht="24" hidden="1" customHeight="1" x14ac:dyDescent="0.2">
      <c r="A516" s="362"/>
      <c r="B516" s="383"/>
      <c r="C516" s="383"/>
      <c r="D516" s="383"/>
      <c r="E516" s="383"/>
      <c r="F516" s="383"/>
      <c r="G516" s="133">
        <f>'01-Mapa de riesgo-UO'!I517</f>
        <v>0</v>
      </c>
      <c r="H516" s="383"/>
      <c r="I516" s="450"/>
      <c r="J516" s="276" t="str">
        <f>'01-Mapa de riesgo-UO'!AW517</f>
        <v>REDUCIR</v>
      </c>
      <c r="K516" s="383"/>
      <c r="L516" s="364"/>
      <c r="M516" s="364"/>
      <c r="N516" s="364"/>
      <c r="O516" s="364"/>
      <c r="P516" s="364"/>
      <c r="Q516" s="364"/>
      <c r="R516" s="364"/>
      <c r="S516" s="453"/>
    </row>
    <row r="517" spans="1:19" ht="64.5" customHeight="1" x14ac:dyDescent="0.2">
      <c r="A517" s="362">
        <v>170</v>
      </c>
      <c r="B517" s="383" t="str">
        <f>'01-Mapa de riesgo-UO'!D518</f>
        <v>ADMINISTRACIÓN_INSTITUCIONAL</v>
      </c>
      <c r="C517" s="383" t="str">
        <f>+'01-Mapa de riesgo-UO'!F518</f>
        <v>NO</v>
      </c>
      <c r="D517" s="383" t="str">
        <f>'01-Mapa de riesgo-UO'!J518</f>
        <v>Información</v>
      </c>
      <c r="E517" s="383" t="str">
        <f>'01-Mapa de riesgo-UO'!K518</f>
        <v>Probabilidad de pérdida de información física y magnética debido a la falta de una política de respaldo en la Universidad, lo que podría ocasionar reprocesos al momento de necesitar su disponibilidad</v>
      </c>
      <c r="F517" s="383"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83" t="str">
        <f>'01-Mapa de riesgo-UO'!M518</f>
        <v>Multas o sanciones por los entes de control por las demoras en reportes de información. Pérdida de estudios o trabajos ya realizados.</v>
      </c>
      <c r="I517" s="450" t="str">
        <f>'01-Mapa de riesgo-UO'!AT518</f>
        <v>MODERADO</v>
      </c>
      <c r="J517" s="276" t="str">
        <f>'01-Mapa de riesgo-UO'!AW518</f>
        <v>REDUCIR</v>
      </c>
      <c r="K517" s="383" t="str">
        <f t="shared" si="7"/>
        <v>Si el proceso lo requiere</v>
      </c>
      <c r="L517" s="364"/>
      <c r="M517" s="364"/>
      <c r="N517" s="364"/>
      <c r="O517" s="364"/>
      <c r="P517" s="364"/>
      <c r="Q517" s="364"/>
      <c r="R517" s="364"/>
      <c r="S517" s="453"/>
    </row>
    <row r="518" spans="1:19" ht="24" hidden="1" customHeight="1" x14ac:dyDescent="0.2">
      <c r="A518" s="362"/>
      <c r="B518" s="383"/>
      <c r="C518" s="383"/>
      <c r="D518" s="383"/>
      <c r="E518" s="383"/>
      <c r="F518" s="383"/>
      <c r="G518" s="133">
        <f>'01-Mapa de riesgo-UO'!I519</f>
        <v>0</v>
      </c>
      <c r="H518" s="383"/>
      <c r="I518" s="450"/>
      <c r="J518" s="276">
        <f>'01-Mapa de riesgo-UO'!AW519</f>
        <v>0</v>
      </c>
      <c r="K518" s="383"/>
      <c r="L518" s="364"/>
      <c r="M518" s="364"/>
      <c r="N518" s="364"/>
      <c r="O518" s="364"/>
      <c r="P518" s="364"/>
      <c r="Q518" s="364"/>
      <c r="R518" s="364"/>
      <c r="S518" s="453"/>
    </row>
    <row r="519" spans="1:19" ht="24" hidden="1" customHeight="1" x14ac:dyDescent="0.2">
      <c r="A519" s="362"/>
      <c r="B519" s="383"/>
      <c r="C519" s="383"/>
      <c r="D519" s="383"/>
      <c r="E519" s="383"/>
      <c r="F519" s="383"/>
      <c r="G519" s="133">
        <f>'01-Mapa de riesgo-UO'!I520</f>
        <v>0</v>
      </c>
      <c r="H519" s="383"/>
      <c r="I519" s="450"/>
      <c r="J519" s="276">
        <f>'01-Mapa de riesgo-UO'!AW520</f>
        <v>0</v>
      </c>
      <c r="K519" s="383"/>
      <c r="L519" s="364"/>
      <c r="M519" s="364"/>
      <c r="N519" s="364"/>
      <c r="O519" s="364"/>
      <c r="P519" s="364"/>
      <c r="Q519" s="364"/>
      <c r="R519" s="364"/>
      <c r="S519" s="453"/>
    </row>
    <row r="520" spans="1:19" ht="60" hidden="1" customHeight="1" x14ac:dyDescent="0.2">
      <c r="A520" s="362">
        <v>171</v>
      </c>
      <c r="B520" s="383" t="str">
        <f>'01-Mapa de riesgo-UO'!D521</f>
        <v>ASEGURAMIENTO_DE_LA_CALIDAD_INSTITUCIONAL</v>
      </c>
      <c r="C520" s="383" t="str">
        <f>+'01-Mapa de riesgo-UO'!F521</f>
        <v>NO</v>
      </c>
      <c r="D520" s="383" t="str">
        <f>'01-Mapa de riesgo-UO'!J521</f>
        <v>Estratégico</v>
      </c>
      <c r="E520" s="383" t="str">
        <f>'01-Mapa de riesgo-UO'!K521</f>
        <v xml:space="preserve">Posibilidad de Incumplimiento del Plan de Mejoramiento Institucional derivado de la autoevaluación institucional con fines de reacreditación, que afecte su reconocimiento como institución acredita de alta calidad </v>
      </c>
      <c r="F520" s="383"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83" t="str">
        <f>'01-Mapa de riesgo-UO'!M521</f>
        <v>Pérdida del reconocimiento como Institución acreditada en alta calidad
Pérdida de oportunidades en el contexto a nivel departamental, regional, nacional e internacional
Pérdida de la imagen institucional</v>
      </c>
      <c r="I520" s="450" t="str">
        <f>'01-Mapa de riesgo-UO'!AT521</f>
        <v>LEVE</v>
      </c>
      <c r="J520" s="276" t="str">
        <f>'01-Mapa de riesgo-UO'!AW521</f>
        <v>ASUMIR</v>
      </c>
      <c r="K520" s="383" t="str">
        <f t="shared" si="7"/>
        <v>NO</v>
      </c>
      <c r="L520" s="364"/>
      <c r="M520" s="364"/>
      <c r="N520" s="364"/>
      <c r="O520" s="364"/>
      <c r="P520" s="364"/>
      <c r="Q520" s="364"/>
      <c r="R520" s="364"/>
      <c r="S520" s="453"/>
    </row>
    <row r="521" spans="1:19" ht="24" hidden="1" customHeight="1" x14ac:dyDescent="0.2">
      <c r="A521" s="362"/>
      <c r="B521" s="383"/>
      <c r="C521" s="383"/>
      <c r="D521" s="383"/>
      <c r="E521" s="383"/>
      <c r="F521" s="383"/>
      <c r="G521" s="133">
        <f>'01-Mapa de riesgo-UO'!I522</f>
        <v>0</v>
      </c>
      <c r="H521" s="383"/>
      <c r="I521" s="450"/>
      <c r="J521" s="276" t="str">
        <f>'01-Mapa de riesgo-UO'!AW522</f>
        <v>ASUMIR</v>
      </c>
      <c r="K521" s="383"/>
      <c r="L521" s="364"/>
      <c r="M521" s="364"/>
      <c r="N521" s="364"/>
      <c r="O521" s="364"/>
      <c r="P521" s="364"/>
      <c r="Q521" s="364"/>
      <c r="R521" s="364"/>
      <c r="S521" s="453"/>
    </row>
    <row r="522" spans="1:19" ht="24" hidden="1" customHeight="1" x14ac:dyDescent="0.2">
      <c r="A522" s="362"/>
      <c r="B522" s="383"/>
      <c r="C522" s="383"/>
      <c r="D522" s="383"/>
      <c r="E522" s="383"/>
      <c r="F522" s="383"/>
      <c r="G522" s="133">
        <f>'01-Mapa de riesgo-UO'!I523</f>
        <v>0</v>
      </c>
      <c r="H522" s="383"/>
      <c r="I522" s="450"/>
      <c r="J522" s="276" t="str">
        <f>'01-Mapa de riesgo-UO'!AW523</f>
        <v>ASUMIR</v>
      </c>
      <c r="K522" s="383"/>
      <c r="L522" s="364"/>
      <c r="M522" s="364"/>
      <c r="N522" s="364"/>
      <c r="O522" s="364"/>
      <c r="P522" s="364"/>
      <c r="Q522" s="364"/>
      <c r="R522" s="364"/>
      <c r="S522" s="453"/>
    </row>
    <row r="523" spans="1:19" ht="64.5" customHeight="1" x14ac:dyDescent="0.2">
      <c r="A523" s="362">
        <v>172</v>
      </c>
      <c r="B523" s="383" t="str">
        <f>'01-Mapa de riesgo-UO'!D524</f>
        <v>ADMINISTRACIÓN_INSTITUCIONAL</v>
      </c>
      <c r="C523" s="383" t="str">
        <f>+'01-Mapa de riesgo-UO'!F524</f>
        <v>NO</v>
      </c>
      <c r="D523" s="383" t="str">
        <f>'01-Mapa de riesgo-UO'!J524</f>
        <v>Estratégico</v>
      </c>
      <c r="E523" s="383" t="str">
        <f>'01-Mapa de riesgo-UO'!K524</f>
        <v xml:space="preserve">Desarticulación 
de los lineamientos del Plan Maestro de la Planta Físca con las apuestas del Plan de Desarrollo Institucional  </v>
      </c>
      <c r="F523" s="383"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83" t="str">
        <f>'01-Mapa de riesgo-UO'!M524</f>
        <v>No se prioricen de manera adecuado los proyectos acordes a la necesidades de la institución
Hallazgos por parte de los entes de control</v>
      </c>
      <c r="I523" s="450" t="str">
        <f>'01-Mapa de riesgo-UO'!AT524</f>
        <v>MODERADO</v>
      </c>
      <c r="J523" s="276" t="str">
        <f>'01-Mapa de riesgo-UO'!AW524</f>
        <v>REDUCIR</v>
      </c>
      <c r="K523" s="383" t="str">
        <f t="shared" si="7"/>
        <v>Si el proceso lo requiere</v>
      </c>
      <c r="L523" s="364"/>
      <c r="M523" s="364"/>
      <c r="N523" s="364"/>
      <c r="O523" s="364"/>
      <c r="P523" s="364"/>
      <c r="Q523" s="364"/>
      <c r="R523" s="364"/>
      <c r="S523" s="453"/>
    </row>
    <row r="524" spans="1:19" ht="24" hidden="1" customHeight="1" x14ac:dyDescent="0.2">
      <c r="A524" s="362"/>
      <c r="B524" s="383"/>
      <c r="C524" s="383"/>
      <c r="D524" s="383"/>
      <c r="E524" s="383"/>
      <c r="F524" s="383"/>
      <c r="G524" s="133" t="str">
        <f>'01-Mapa de riesgo-UO'!I525</f>
        <v>Desconocimiento por parte del equipo GEC del Plan Maestro y del Plan de Desarrollo Institucional, para la adecuada priorización de las obras</v>
      </c>
      <c r="H524" s="383"/>
      <c r="I524" s="450"/>
      <c r="J524" s="276" t="str">
        <f>'01-Mapa de riesgo-UO'!AW525</f>
        <v>REDUCIR</v>
      </c>
      <c r="K524" s="383"/>
      <c r="L524" s="364"/>
      <c r="M524" s="364"/>
      <c r="N524" s="364"/>
      <c r="O524" s="364"/>
      <c r="P524" s="364"/>
      <c r="Q524" s="364"/>
      <c r="R524" s="364"/>
      <c r="S524" s="453"/>
    </row>
    <row r="525" spans="1:19" ht="24" hidden="1" customHeight="1" x14ac:dyDescent="0.2">
      <c r="A525" s="362"/>
      <c r="B525" s="383"/>
      <c r="C525" s="383"/>
      <c r="D525" s="383"/>
      <c r="E525" s="383"/>
      <c r="F525" s="383"/>
      <c r="G525" s="133">
        <f>'01-Mapa de riesgo-UO'!I526</f>
        <v>0</v>
      </c>
      <c r="H525" s="383"/>
      <c r="I525" s="450"/>
      <c r="J525" s="276">
        <f>'01-Mapa de riesgo-UO'!AW526</f>
        <v>0</v>
      </c>
      <c r="K525" s="383"/>
      <c r="L525" s="364"/>
      <c r="M525" s="364"/>
      <c r="N525" s="364"/>
      <c r="O525" s="364"/>
      <c r="P525" s="364"/>
      <c r="Q525" s="364"/>
      <c r="R525" s="364"/>
      <c r="S525" s="453"/>
    </row>
    <row r="526" spans="1:19" ht="64.5" customHeight="1" x14ac:dyDescent="0.2">
      <c r="A526" s="362">
        <v>173</v>
      </c>
      <c r="B526" s="383" t="str">
        <f>'01-Mapa de riesgo-UO'!D527</f>
        <v>ADMINISTRACIÓN_INSTITUCIONAL</v>
      </c>
      <c r="C526" s="383" t="str">
        <f>+'01-Mapa de riesgo-UO'!F527</f>
        <v>NO</v>
      </c>
      <c r="D526" s="383" t="str">
        <f>'01-Mapa de riesgo-UO'!J527</f>
        <v>Cumplimiento</v>
      </c>
      <c r="E526" s="383" t="str">
        <f>'01-Mapa de riesgo-UO'!K527</f>
        <v>Posible afectación  en la gestión institucional y el desarrollo de la infraestructura física por una mala planeación del espacio físico inadecuado para la prestación del servicio para el cual fue concebido.</v>
      </c>
      <c r="F526" s="383"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83" t="str">
        <f>'01-Mapa de riesgo-UO'!M527</f>
        <v>*insatisfaccion del usuario. 
*Imposibilidad de prestacion del servicio. 
*Incremento de costos de construcción. 
*Riesgo juridico con contratistas.  
*Mayores costos de mantenimiento.</v>
      </c>
      <c r="I526" s="450" t="str">
        <f>'01-Mapa de riesgo-UO'!AT527</f>
        <v>LEVE</v>
      </c>
      <c r="J526" s="276" t="str">
        <f>'01-Mapa de riesgo-UO'!AW527</f>
        <v>ASUMIR</v>
      </c>
      <c r="K526" s="383" t="str">
        <f t="shared" si="7"/>
        <v>NO</v>
      </c>
      <c r="L526" s="364"/>
      <c r="M526" s="364"/>
      <c r="N526" s="364"/>
      <c r="O526" s="364"/>
      <c r="P526" s="364"/>
      <c r="Q526" s="364"/>
      <c r="R526" s="364"/>
      <c r="S526" s="453"/>
    </row>
    <row r="527" spans="1:19" ht="24" hidden="1" customHeight="1" x14ac:dyDescent="0.2">
      <c r="A527" s="362"/>
      <c r="B527" s="383"/>
      <c r="C527" s="383"/>
      <c r="D527" s="383"/>
      <c r="E527" s="383"/>
      <c r="F527" s="383"/>
      <c r="G527" s="133" t="str">
        <f>'01-Mapa de riesgo-UO'!I528</f>
        <v xml:space="preserve">Falta de planeacion del proyecto </v>
      </c>
      <c r="H527" s="383"/>
      <c r="I527" s="450"/>
      <c r="J527" s="276" t="str">
        <f>'01-Mapa de riesgo-UO'!AW528</f>
        <v>ASUMIR</v>
      </c>
      <c r="K527" s="383"/>
      <c r="L527" s="364"/>
      <c r="M527" s="364"/>
      <c r="N527" s="364"/>
      <c r="O527" s="364"/>
      <c r="P527" s="364"/>
      <c r="Q527" s="364"/>
      <c r="R527" s="364"/>
      <c r="S527" s="453"/>
    </row>
    <row r="528" spans="1:19" ht="22.5" hidden="1" x14ac:dyDescent="0.2">
      <c r="A528" s="362"/>
      <c r="B528" s="383"/>
      <c r="C528" s="383"/>
      <c r="D528" s="383"/>
      <c r="E528" s="383"/>
      <c r="F528" s="383"/>
      <c r="G528" s="133" t="str">
        <f>'01-Mapa de riesgo-UO'!I529</f>
        <v>Cambio y actualizacion de normativas de construccion.</v>
      </c>
      <c r="H528" s="383"/>
      <c r="I528" s="450"/>
      <c r="J528" s="276" t="str">
        <f>'01-Mapa de riesgo-UO'!AW529</f>
        <v>ASUMIR</v>
      </c>
      <c r="K528" s="383"/>
      <c r="L528" s="364"/>
      <c r="M528" s="364"/>
      <c r="N528" s="364"/>
      <c r="O528" s="364"/>
      <c r="P528" s="364"/>
      <c r="Q528" s="364"/>
      <c r="R528" s="364"/>
      <c r="S528" s="453"/>
    </row>
    <row r="529" spans="1:19" ht="64.5" customHeight="1" x14ac:dyDescent="0.2">
      <c r="A529" s="362">
        <v>174</v>
      </c>
      <c r="B529" s="383" t="str">
        <f>'01-Mapa de riesgo-UO'!D530</f>
        <v>ADMINISTRACIÓN_INSTITUCIONAL</v>
      </c>
      <c r="C529" s="383" t="str">
        <f>+'01-Mapa de riesgo-UO'!F530</f>
        <v>SI</v>
      </c>
      <c r="D529" s="383" t="str">
        <f>'01-Mapa de riesgo-UO'!J530</f>
        <v>Operacional</v>
      </c>
      <c r="E529" s="383" t="str">
        <f>'01-Mapa de riesgo-UO'!K530</f>
        <v xml:space="preserve">Ilegitimidad en resultados electorales 
</v>
      </c>
      <c r="F529" s="383"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83" t="str">
        <f>'01-Mapa de riesgo-UO'!M530</f>
        <v>Impugnación de resultado electorales.                                                                                                                                                                                                                                                                                        Perdida de credibilidad en el sistema electoral de la Universidad</v>
      </c>
      <c r="I529" s="450" t="str">
        <f>'01-Mapa de riesgo-UO'!AT530</f>
        <v>LEVE</v>
      </c>
      <c r="J529" s="276" t="str">
        <f>'01-Mapa de riesgo-UO'!AW530</f>
        <v>ASUMIR</v>
      </c>
      <c r="K529" s="383" t="str">
        <f t="shared" si="7"/>
        <v>NO</v>
      </c>
      <c r="L529" s="364"/>
      <c r="M529" s="364"/>
      <c r="N529" s="364"/>
      <c r="O529" s="364"/>
      <c r="P529" s="364"/>
      <c r="Q529" s="364"/>
      <c r="R529" s="364"/>
      <c r="S529" s="453"/>
    </row>
    <row r="530" spans="1:19" ht="24" hidden="1" customHeight="1" x14ac:dyDescent="0.2">
      <c r="A530" s="362"/>
      <c r="B530" s="383"/>
      <c r="C530" s="383"/>
      <c r="D530" s="383"/>
      <c r="E530" s="383"/>
      <c r="F530" s="383"/>
      <c r="G530" s="133" t="str">
        <f>'01-Mapa de riesgo-UO'!I531</f>
        <v>Errónea configuración de las votaciones, debido a que software requiera demasiadas configuraciones o permisos lo que podría generar fallas en las votaciones</v>
      </c>
      <c r="H530" s="383"/>
      <c r="I530" s="450"/>
      <c r="J530" s="276" t="str">
        <f>'01-Mapa de riesgo-UO'!AW531</f>
        <v>ASUMIR</v>
      </c>
      <c r="K530" s="383"/>
      <c r="L530" s="364"/>
      <c r="M530" s="364"/>
      <c r="N530" s="364"/>
      <c r="O530" s="364"/>
      <c r="P530" s="364"/>
      <c r="Q530" s="364"/>
      <c r="R530" s="364"/>
      <c r="S530" s="453"/>
    </row>
    <row r="531" spans="1:19" ht="24" hidden="1" customHeight="1" x14ac:dyDescent="0.2">
      <c r="A531" s="362"/>
      <c r="B531" s="383"/>
      <c r="C531" s="383"/>
      <c r="D531" s="383"/>
      <c r="E531" s="383"/>
      <c r="F531" s="383"/>
      <c r="G531" s="133" t="str">
        <f>'01-Mapa de riesgo-UO'!I532</f>
        <v>Fallas técnicas del servidor, o por problemas de energía eléctrica o conexión a Internet</v>
      </c>
      <c r="H531" s="383"/>
      <c r="I531" s="450"/>
      <c r="J531" s="276" t="str">
        <f>'01-Mapa de riesgo-UO'!AW532</f>
        <v>ASUMIR</v>
      </c>
      <c r="K531" s="383"/>
      <c r="L531" s="364"/>
      <c r="M531" s="364"/>
      <c r="N531" s="364"/>
      <c r="O531" s="364"/>
      <c r="P531" s="364"/>
      <c r="Q531" s="364"/>
      <c r="R531" s="364"/>
      <c r="S531" s="453"/>
    </row>
    <row r="532" spans="1:19" ht="49.5" customHeight="1" x14ac:dyDescent="0.2">
      <c r="A532" s="362">
        <v>175</v>
      </c>
      <c r="B532" s="383" t="str">
        <f>'01-Mapa de riesgo-UO'!D533</f>
        <v>ADMINISTRACIÓN_INSTITUCIONAL</v>
      </c>
      <c r="C532" s="383" t="str">
        <f>+'01-Mapa de riesgo-UO'!F533</f>
        <v>SI</v>
      </c>
      <c r="D532" s="383" t="str">
        <f>'01-Mapa de riesgo-UO'!J533</f>
        <v>Cumplimiento</v>
      </c>
      <c r="E532" s="383" t="str">
        <f>'01-Mapa de riesgo-UO'!K533</f>
        <v>Vencimiento de términos para la atención de Derechos de Petición que lleguen a la Secretaria General</v>
      </c>
      <c r="F532" s="383" t="str">
        <f>'01-Mapa de riesgo-UO'!L533</f>
        <v>No dar respuesta a un Derecho de Petición dentro de los términos establecidos por la ley</v>
      </c>
      <c r="G532" s="133" t="str">
        <f>'01-Mapa de riesgo-UO'!I533</f>
        <v>Omisión o retraso de respuesta por parte del funcionario encargado en la Secretaria General</v>
      </c>
      <c r="H532" s="383" t="str">
        <f>'01-Mapa de riesgo-UO'!M533</f>
        <v>Interposición de una Acción de Tutela.                                                                                                                                                                                                                                                                           Acciones legales en contra de la Universidad</v>
      </c>
      <c r="I532" s="450" t="str">
        <f>'01-Mapa de riesgo-UO'!AT533</f>
        <v>LEVE</v>
      </c>
      <c r="J532" s="276" t="str">
        <f>'01-Mapa de riesgo-UO'!AW533</f>
        <v>ASUMIR</v>
      </c>
      <c r="K532" s="383" t="str">
        <f t="shared" si="7"/>
        <v>NO</v>
      </c>
      <c r="L532" s="364"/>
      <c r="M532" s="364"/>
      <c r="N532" s="364"/>
      <c r="O532" s="364"/>
      <c r="P532" s="364"/>
      <c r="Q532" s="364"/>
      <c r="R532" s="364"/>
      <c r="S532" s="453"/>
    </row>
    <row r="533" spans="1:19" ht="24" hidden="1" customHeight="1" x14ac:dyDescent="0.2">
      <c r="A533" s="362"/>
      <c r="B533" s="383"/>
      <c r="C533" s="383"/>
      <c r="D533" s="383"/>
      <c r="E533" s="383"/>
      <c r="F533" s="383"/>
      <c r="G533" s="133" t="str">
        <f>'01-Mapa de riesgo-UO'!I534</f>
        <v>Entidades externas que no suministran soportes o información requerida para dar respuesta</v>
      </c>
      <c r="H533" s="383"/>
      <c r="I533" s="450"/>
      <c r="J533" s="276" t="str">
        <f>'01-Mapa de riesgo-UO'!AW534</f>
        <v>ASUMIR</v>
      </c>
      <c r="K533" s="383"/>
      <c r="L533" s="364"/>
      <c r="M533" s="364"/>
      <c r="N533" s="364"/>
      <c r="O533" s="364"/>
      <c r="P533" s="364"/>
      <c r="Q533" s="364"/>
      <c r="R533" s="364"/>
      <c r="S533" s="453"/>
    </row>
    <row r="534" spans="1:19" ht="24" hidden="1" customHeight="1" x14ac:dyDescent="0.2">
      <c r="A534" s="362"/>
      <c r="B534" s="383"/>
      <c r="C534" s="383"/>
      <c r="D534" s="383"/>
      <c r="E534" s="383"/>
      <c r="F534" s="383"/>
      <c r="G534" s="133">
        <f>'01-Mapa de riesgo-UO'!I535</f>
        <v>0</v>
      </c>
      <c r="H534" s="383"/>
      <c r="I534" s="450"/>
      <c r="J534" s="276" t="str">
        <f>'01-Mapa de riesgo-UO'!AW535</f>
        <v>ASUMIR</v>
      </c>
      <c r="K534" s="383"/>
      <c r="L534" s="364"/>
      <c r="M534" s="364"/>
      <c r="N534" s="364"/>
      <c r="O534" s="364"/>
      <c r="P534" s="364"/>
      <c r="Q534" s="364"/>
      <c r="R534" s="364"/>
      <c r="S534" s="453"/>
    </row>
    <row r="535" spans="1:19" ht="49.5" customHeight="1" x14ac:dyDescent="0.2">
      <c r="A535" s="362">
        <v>176</v>
      </c>
      <c r="B535" s="383" t="str">
        <f>'01-Mapa de riesgo-UO'!D536</f>
        <v>ADMINISTRACIÓN_INSTITUCIONAL</v>
      </c>
      <c r="C535" s="383" t="str">
        <f>+'01-Mapa de riesgo-UO'!F536</f>
        <v>NO</v>
      </c>
      <c r="D535" s="383" t="str">
        <f>'01-Mapa de riesgo-UO'!J536</f>
        <v>Cumplimiento</v>
      </c>
      <c r="E535" s="383" t="str">
        <f>'01-Mapa de riesgo-UO'!K536</f>
        <v>Incumplimiento de la normatividad vigente y aplicable a la Universidad</v>
      </c>
      <c r="F535" s="383"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83" t="str">
        <f>'01-Mapa de riesgo-UO'!M536</f>
        <v>Contradicción conceptual con otras dependencias.                                                                                                                                                                                                                                              Otorgamiento o negación de un derecho. Toma de decisiones por fuera del alcance normativo de la Universidad</v>
      </c>
      <c r="I535" s="450" t="str">
        <f>'01-Mapa de riesgo-UO'!AT536</f>
        <v>LEVE</v>
      </c>
      <c r="J535" s="276" t="str">
        <f>'01-Mapa de riesgo-UO'!AW536</f>
        <v>ASUMIR</v>
      </c>
      <c r="K535" s="383" t="str">
        <f t="shared" si="7"/>
        <v>NO</v>
      </c>
      <c r="L535" s="364"/>
      <c r="M535" s="364"/>
      <c r="N535" s="364"/>
      <c r="O535" s="364"/>
      <c r="P535" s="364"/>
      <c r="Q535" s="364"/>
      <c r="R535" s="364"/>
      <c r="S535" s="453"/>
    </row>
    <row r="536" spans="1:19" ht="24" hidden="1" customHeight="1" x14ac:dyDescent="0.2">
      <c r="A536" s="362"/>
      <c r="B536" s="383"/>
      <c r="C536" s="383"/>
      <c r="D536" s="383"/>
      <c r="E536" s="383"/>
      <c r="F536" s="383"/>
      <c r="G536" s="133" t="str">
        <f>'01-Mapa de riesgo-UO'!I537</f>
        <v>Cambios de normas expedidas por órganos o entidades extremas a la Universidad</v>
      </c>
      <c r="H536" s="383"/>
      <c r="I536" s="450"/>
      <c r="J536" s="276" t="str">
        <f>'01-Mapa de riesgo-UO'!AW537</f>
        <v>ASUMIR</v>
      </c>
      <c r="K536" s="383"/>
      <c r="L536" s="364"/>
      <c r="M536" s="364"/>
      <c r="N536" s="364"/>
      <c r="O536" s="364"/>
      <c r="P536" s="364"/>
      <c r="Q536" s="364"/>
      <c r="R536" s="364"/>
      <c r="S536" s="453"/>
    </row>
    <row r="537" spans="1:19" ht="24" hidden="1" customHeight="1" x14ac:dyDescent="0.2">
      <c r="A537" s="362"/>
      <c r="B537" s="383"/>
      <c r="C537" s="383"/>
      <c r="D537" s="383"/>
      <c r="E537" s="383"/>
      <c r="F537" s="383"/>
      <c r="G537" s="133">
        <f>'01-Mapa de riesgo-UO'!I538</f>
        <v>0</v>
      </c>
      <c r="H537" s="383"/>
      <c r="I537" s="450"/>
      <c r="J537" s="276" t="str">
        <f>'01-Mapa de riesgo-UO'!AW538</f>
        <v>ASUMIR</v>
      </c>
      <c r="K537" s="383"/>
      <c r="L537" s="364"/>
      <c r="M537" s="364"/>
      <c r="N537" s="364"/>
      <c r="O537" s="364"/>
      <c r="P537" s="364"/>
      <c r="Q537" s="364"/>
      <c r="R537" s="364"/>
      <c r="S537" s="453"/>
    </row>
    <row r="538" spans="1:19" ht="49.5" customHeight="1" x14ac:dyDescent="0.2">
      <c r="A538" s="362">
        <v>177</v>
      </c>
      <c r="B538" s="383" t="str">
        <f>'01-Mapa de riesgo-UO'!D539</f>
        <v>ADMINISTRACIÓN_INSTITUCIONAL</v>
      </c>
      <c r="C538" s="383" t="str">
        <f>+'01-Mapa de riesgo-UO'!F539</f>
        <v>NO</v>
      </c>
      <c r="D538" s="383" t="str">
        <f>'01-Mapa de riesgo-UO'!J539</f>
        <v>Estratégico</v>
      </c>
      <c r="E538" s="383" t="str">
        <f>'01-Mapa de riesgo-UO'!K539</f>
        <v xml:space="preserve">Pérdida de la información de las series documentales conservadas físicamente </v>
      </c>
      <c r="F538" s="383"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83" t="str">
        <f>'01-Mapa de riesgo-UO'!M539</f>
        <v>Perdida de la memoria institucional
Demandas por perjuicios a los usuarios
Ausencia de apoyo a la misión institucional</v>
      </c>
      <c r="I538" s="450" t="str">
        <f>'01-Mapa de riesgo-UO'!AT539</f>
        <v>LEVE</v>
      </c>
      <c r="J538" s="276" t="str">
        <f>'01-Mapa de riesgo-UO'!AW539</f>
        <v>ASUMIR</v>
      </c>
      <c r="K538" s="383" t="str">
        <f t="shared" ref="K538:K601" si="8">IF(I538="GRAVE","Debe formularse",IF(I538="MODERADO", "Si el proceso lo requiere","NO"))</f>
        <v>NO</v>
      </c>
      <c r="L538" s="364"/>
      <c r="M538" s="364"/>
      <c r="N538" s="364"/>
      <c r="O538" s="364"/>
      <c r="P538" s="364"/>
      <c r="Q538" s="364"/>
      <c r="R538" s="364"/>
      <c r="S538" s="453"/>
    </row>
    <row r="539" spans="1:19" ht="24" hidden="1" customHeight="1" x14ac:dyDescent="0.2">
      <c r="A539" s="362"/>
      <c r="B539" s="383"/>
      <c r="C539" s="383"/>
      <c r="D539" s="383"/>
      <c r="E539" s="383"/>
      <c r="F539" s="383"/>
      <c r="G539" s="133" t="str">
        <f>'01-Mapa de riesgo-UO'!I540</f>
        <v>Controles de acceso deficientes</v>
      </c>
      <c r="H539" s="383"/>
      <c r="I539" s="450"/>
      <c r="J539" s="276" t="str">
        <f>'01-Mapa de riesgo-UO'!AW540</f>
        <v>ASUMIR</v>
      </c>
      <c r="K539" s="383"/>
      <c r="L539" s="364"/>
      <c r="M539" s="364"/>
      <c r="N539" s="364"/>
      <c r="O539" s="364"/>
      <c r="P539" s="364"/>
      <c r="Q539" s="364"/>
      <c r="R539" s="364"/>
      <c r="S539" s="453"/>
    </row>
    <row r="540" spans="1:19" ht="24" hidden="1" customHeight="1" x14ac:dyDescent="0.2">
      <c r="A540" s="362"/>
      <c r="B540" s="383"/>
      <c r="C540" s="383"/>
      <c r="D540" s="383"/>
      <c r="E540" s="383"/>
      <c r="F540" s="383"/>
      <c r="G540" s="133">
        <f>'01-Mapa de riesgo-UO'!I541</f>
        <v>0</v>
      </c>
      <c r="H540" s="383"/>
      <c r="I540" s="450"/>
      <c r="J540" s="276" t="str">
        <f>'01-Mapa de riesgo-UO'!AW541</f>
        <v>ASUMIR</v>
      </c>
      <c r="K540" s="383"/>
      <c r="L540" s="364"/>
      <c r="M540" s="364"/>
      <c r="N540" s="364"/>
      <c r="O540" s="364"/>
      <c r="P540" s="364"/>
      <c r="Q540" s="364"/>
      <c r="R540" s="364"/>
      <c r="S540" s="453"/>
    </row>
    <row r="541" spans="1:19" ht="49.5" customHeight="1" x14ac:dyDescent="0.2">
      <c r="A541" s="362">
        <v>178</v>
      </c>
      <c r="B541" s="383" t="str">
        <f>'01-Mapa de riesgo-UO'!D542</f>
        <v>ADMINISTRACIÓN_INSTITUCIONAL</v>
      </c>
      <c r="C541" s="383" t="str">
        <f>+'01-Mapa de riesgo-UO'!F542</f>
        <v>NO</v>
      </c>
      <c r="D541" s="383" t="str">
        <f>'01-Mapa de riesgo-UO'!J542</f>
        <v>Cumplimiento</v>
      </c>
      <c r="E541" s="383" t="str">
        <f>'01-Mapa de riesgo-UO'!K542</f>
        <v xml:space="preserve">Incumplimiento en Normatividad Archivistica conforme a la actualización de los Instrumentos Archivisticos (TRD, CCD, PGD,  FUID) </v>
      </c>
      <c r="F541" s="383" t="str">
        <f>'01-Mapa de riesgo-UO'!L542</f>
        <v xml:space="preserve">Instrumentos archivisticos desactualizados y no alineados con los cambios institucionales </v>
      </c>
      <c r="G541" s="133" t="str">
        <f>'01-Mapa de riesgo-UO'!I542</f>
        <v>Cambios constantes en la Normativa Archivistica Nacional</v>
      </c>
      <c r="H541" s="383"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50" t="str">
        <f>'01-Mapa de riesgo-UO'!AT542</f>
        <v>LEVE</v>
      </c>
      <c r="J541" s="276" t="str">
        <f>'01-Mapa de riesgo-UO'!AW542</f>
        <v>ASUMIR</v>
      </c>
      <c r="K541" s="383" t="str">
        <f t="shared" si="8"/>
        <v>NO</v>
      </c>
      <c r="L541" s="364"/>
      <c r="M541" s="364"/>
      <c r="N541" s="364"/>
      <c r="O541" s="364"/>
      <c r="P541" s="364"/>
      <c r="Q541" s="364"/>
      <c r="R541" s="364"/>
      <c r="S541" s="453"/>
    </row>
    <row r="542" spans="1:19" ht="24" hidden="1" customHeight="1" x14ac:dyDescent="0.2">
      <c r="A542" s="362"/>
      <c r="B542" s="383"/>
      <c r="C542" s="383"/>
      <c r="D542" s="383"/>
      <c r="E542" s="383"/>
      <c r="F542" s="383"/>
      <c r="G542" s="133" t="str">
        <f>'01-Mapa de riesgo-UO'!I543</f>
        <v>Modificaciones en la Estructura Organizacional y que tienen relación directa con los instrumentos archivisticos</v>
      </c>
      <c r="H542" s="383"/>
      <c r="I542" s="450"/>
      <c r="J542" s="276" t="str">
        <f>'01-Mapa de riesgo-UO'!AW543</f>
        <v>ASUMIR</v>
      </c>
      <c r="K542" s="383"/>
      <c r="L542" s="364"/>
      <c r="M542" s="364"/>
      <c r="N542" s="364"/>
      <c r="O542" s="364"/>
      <c r="P542" s="364"/>
      <c r="Q542" s="364"/>
      <c r="R542" s="364"/>
      <c r="S542" s="453"/>
    </row>
    <row r="543" spans="1:19" ht="24" hidden="1" customHeight="1" x14ac:dyDescent="0.2">
      <c r="A543" s="362"/>
      <c r="B543" s="383"/>
      <c r="C543" s="383"/>
      <c r="D543" s="383"/>
      <c r="E543" s="383"/>
      <c r="F543" s="383"/>
      <c r="G543" s="133">
        <f>'01-Mapa de riesgo-UO'!I544</f>
        <v>0</v>
      </c>
      <c r="H543" s="383"/>
      <c r="I543" s="450"/>
      <c r="J543" s="276" t="str">
        <f>'01-Mapa de riesgo-UO'!AW544</f>
        <v>ASUMIR</v>
      </c>
      <c r="K543" s="383"/>
      <c r="L543" s="364"/>
      <c r="M543" s="364"/>
      <c r="N543" s="364"/>
      <c r="O543" s="364"/>
      <c r="P543" s="364"/>
      <c r="Q543" s="364"/>
      <c r="R543" s="364"/>
      <c r="S543" s="453"/>
    </row>
    <row r="544" spans="1:19" ht="49.5" customHeight="1" x14ac:dyDescent="0.2">
      <c r="A544" s="362">
        <v>179</v>
      </c>
      <c r="B544" s="383" t="str">
        <f>'01-Mapa de riesgo-UO'!D545</f>
        <v>ADMINISTRACIÓN_INSTITUCIONAL</v>
      </c>
      <c r="C544" s="383" t="str">
        <f>+'01-Mapa de riesgo-UO'!F545</f>
        <v>NO</v>
      </c>
      <c r="D544" s="383" t="str">
        <f>'01-Mapa de riesgo-UO'!J545</f>
        <v>Operacional</v>
      </c>
      <c r="E544" s="383" t="str">
        <f>'01-Mapa de riesgo-UO'!K545</f>
        <v xml:space="preserve">Suspensión en el servicio de energia eléctrica en el campus universitario </v>
      </c>
      <c r="F544" s="383" t="str">
        <f>'01-Mapa de riesgo-UO'!L545</f>
        <v>Fallas en el fluido de energía eléctrica por mas de 4 horas</v>
      </c>
      <c r="G544" s="133" t="str">
        <f>'01-Mapa de riesgo-UO'!I545</f>
        <v>Fallos en equipos y redes de media y baja tensión</v>
      </c>
      <c r="H544" s="383" t="str">
        <f>'01-Mapa de riesgo-UO'!M545</f>
        <v xml:space="preserve">Suspensión de actividades académicas y administrativas </v>
      </c>
      <c r="I544" s="450" t="str">
        <f>'01-Mapa de riesgo-UO'!AT545</f>
        <v>MODERADO</v>
      </c>
      <c r="J544" s="276" t="str">
        <f>'01-Mapa de riesgo-UO'!AW545</f>
        <v>REDUCIR</v>
      </c>
      <c r="K544" s="383" t="str">
        <f t="shared" si="8"/>
        <v>Si el proceso lo requiere</v>
      </c>
      <c r="L544" s="364"/>
      <c r="M544" s="364"/>
      <c r="N544" s="364"/>
      <c r="O544" s="364"/>
      <c r="P544" s="364"/>
      <c r="Q544" s="364"/>
      <c r="R544" s="364"/>
      <c r="S544" s="453"/>
    </row>
    <row r="545" spans="1:19" ht="22.5" hidden="1" x14ac:dyDescent="0.2">
      <c r="A545" s="362"/>
      <c r="B545" s="383"/>
      <c r="C545" s="383"/>
      <c r="D545" s="383"/>
      <c r="E545" s="383"/>
      <c r="F545" s="383"/>
      <c r="G545" s="133" t="str">
        <f>'01-Mapa de riesgo-UO'!I546</f>
        <v>Errores humanos en la operación y mantenimiento de equipos y redes.</v>
      </c>
      <c r="H545" s="383"/>
      <c r="I545" s="450"/>
      <c r="J545" s="276" t="str">
        <f>'01-Mapa de riesgo-UO'!AW546</f>
        <v>REDUCIR</v>
      </c>
      <c r="K545" s="383"/>
      <c r="L545" s="364"/>
      <c r="M545" s="364"/>
      <c r="N545" s="364"/>
      <c r="O545" s="364"/>
      <c r="P545" s="364"/>
      <c r="Q545" s="364"/>
      <c r="R545" s="364"/>
      <c r="S545" s="453"/>
    </row>
    <row r="546" spans="1:19" ht="22.5" hidden="1" x14ac:dyDescent="0.2">
      <c r="A546" s="362"/>
      <c r="B546" s="383"/>
      <c r="C546" s="383"/>
      <c r="D546" s="383"/>
      <c r="E546" s="383"/>
      <c r="F546" s="383"/>
      <c r="G546" s="133" t="str">
        <f>'01-Mapa de riesgo-UO'!I547</f>
        <v>Fallos en equipos y redes de media tensión del proveedor de servicio.</v>
      </c>
      <c r="H546" s="383"/>
      <c r="I546" s="450"/>
      <c r="J546" s="276" t="str">
        <f>'01-Mapa de riesgo-UO'!AW547</f>
        <v>REDUCIR</v>
      </c>
      <c r="K546" s="383"/>
      <c r="L546" s="364"/>
      <c r="M546" s="364"/>
      <c r="N546" s="364"/>
      <c r="O546" s="364"/>
      <c r="P546" s="364"/>
      <c r="Q546" s="364"/>
      <c r="R546" s="364"/>
      <c r="S546" s="453"/>
    </row>
    <row r="547" spans="1:19" ht="49.5" customHeight="1" x14ac:dyDescent="0.2">
      <c r="A547" s="362">
        <v>180</v>
      </c>
      <c r="B547" s="383" t="str">
        <f>'01-Mapa de riesgo-UO'!D548</f>
        <v>ADMINISTRACIÓN_INSTITUCIONAL</v>
      </c>
      <c r="C547" s="383" t="str">
        <f>+'01-Mapa de riesgo-UO'!F548</f>
        <v>NO</v>
      </c>
      <c r="D547" s="383" t="str">
        <f>'01-Mapa de riesgo-UO'!J548</f>
        <v>Financiero</v>
      </c>
      <c r="E547" s="383" t="str">
        <f>'01-Mapa de riesgo-UO'!K548</f>
        <v>Pago de suministro de bienes, despues de la fecha de vencimiento de la factura.</v>
      </c>
      <c r="F547" s="383"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83" t="str">
        <f>'01-Mapa de riesgo-UO'!M548</f>
        <v>Demandas por incumplimiento en el pago.
Multas
Deterioro en la imagen institucional</v>
      </c>
      <c r="I547" s="450" t="str">
        <f>'01-Mapa de riesgo-UO'!AT548</f>
        <v>MODERADO</v>
      </c>
      <c r="J547" s="276">
        <f>'01-Mapa de riesgo-UO'!AW548</f>
        <v>0</v>
      </c>
      <c r="K547" s="383" t="str">
        <f t="shared" si="8"/>
        <v>Si el proceso lo requiere</v>
      </c>
      <c r="L547" s="364" t="s">
        <v>93</v>
      </c>
      <c r="M547" s="364"/>
      <c r="N547" s="364"/>
      <c r="O547" s="364" t="s">
        <v>2811</v>
      </c>
      <c r="P547" s="364" t="s">
        <v>2812</v>
      </c>
      <c r="Q547" s="364"/>
      <c r="R547" s="364"/>
      <c r="S547" s="453" t="s">
        <v>2813</v>
      </c>
    </row>
    <row r="548" spans="1:19" ht="22.5" hidden="1" x14ac:dyDescent="0.2">
      <c r="A548" s="362"/>
      <c r="B548" s="383"/>
      <c r="C548" s="383"/>
      <c r="D548" s="383"/>
      <c r="E548" s="383"/>
      <c r="F548" s="383"/>
      <c r="G548" s="133" t="str">
        <f>'01-Mapa de riesgo-UO'!I549</f>
        <v>Falta de seguimiento al tramite de pago a proveedores.</v>
      </c>
      <c r="H548" s="383"/>
      <c r="I548" s="450"/>
      <c r="J548" s="276">
        <f>'01-Mapa de riesgo-UO'!AW549</f>
        <v>0</v>
      </c>
      <c r="K548" s="383"/>
      <c r="L548" s="364"/>
      <c r="M548" s="364"/>
      <c r="N548" s="364"/>
      <c r="O548" s="364"/>
      <c r="P548" s="364"/>
      <c r="Q548" s="364"/>
      <c r="R548" s="364"/>
      <c r="S548" s="453"/>
    </row>
    <row r="549" spans="1:19" ht="24" hidden="1" customHeight="1" x14ac:dyDescent="0.2">
      <c r="A549" s="362"/>
      <c r="B549" s="383"/>
      <c r="C549" s="383"/>
      <c r="D549" s="383"/>
      <c r="E549" s="383"/>
      <c r="F549" s="383"/>
      <c r="G549" s="133" t="str">
        <f>'01-Mapa de riesgo-UO'!I550</f>
        <v xml:space="preserve">Diligenciamiento oportuno del acta de recibido a satisfaccion por de los supervisores </v>
      </c>
      <c r="H549" s="383"/>
      <c r="I549" s="450"/>
      <c r="J549" s="276">
        <f>'01-Mapa de riesgo-UO'!AW550</f>
        <v>0</v>
      </c>
      <c r="K549" s="383"/>
      <c r="L549" s="364"/>
      <c r="M549" s="364"/>
      <c r="N549" s="364"/>
      <c r="O549" s="364"/>
      <c r="P549" s="364"/>
      <c r="Q549" s="364"/>
      <c r="R549" s="364"/>
      <c r="S549" s="453"/>
    </row>
    <row r="550" spans="1:19" ht="49.5" customHeight="1" x14ac:dyDescent="0.2">
      <c r="A550" s="362">
        <v>181</v>
      </c>
      <c r="B550" s="383" t="str">
        <f>'01-Mapa de riesgo-UO'!D551</f>
        <v>ADMINISTRACIÓN_INSTITUCIONAL</v>
      </c>
      <c r="C550" s="383" t="str">
        <f>+'01-Mapa de riesgo-UO'!F551</f>
        <v>NO</v>
      </c>
      <c r="D550" s="383" t="str">
        <f>'01-Mapa de riesgo-UO'!J551</f>
        <v>Operacional</v>
      </c>
      <c r="E550" s="383" t="str">
        <f>'01-Mapa de riesgo-UO'!K551</f>
        <v>Agotamiento de las reservas de agua en el campus universitario, necesarias para la atención de las necesidades básicas de salubridad</v>
      </c>
      <c r="F550" s="383" t="str">
        <f>'01-Mapa de riesgo-UO'!L551</f>
        <v>Falta de agua en el Campus Universitario para la atención de necesidades básicas</v>
      </c>
      <c r="G550" s="133" t="str">
        <f>'01-Mapa de riesgo-UO'!I551</f>
        <v>No revisión oportuna de los niveles de los tanques de almacenamiento de agua.</v>
      </c>
      <c r="H550" s="383" t="str">
        <f>'01-Mapa de riesgo-UO'!M551</f>
        <v>Suspensión de actividades académicas y administrativas</v>
      </c>
      <c r="I550" s="450" t="str">
        <f>'01-Mapa de riesgo-UO'!AT551</f>
        <v>LEVE</v>
      </c>
      <c r="J550" s="276" t="str">
        <f>'01-Mapa de riesgo-UO'!AW551</f>
        <v>ASUMIR</v>
      </c>
      <c r="K550" s="383" t="str">
        <f t="shared" si="8"/>
        <v>NO</v>
      </c>
      <c r="L550" s="364"/>
      <c r="M550" s="364"/>
      <c r="N550" s="364"/>
      <c r="O550" s="364"/>
      <c r="P550" s="364"/>
      <c r="Q550" s="364"/>
      <c r="R550" s="364"/>
      <c r="S550" s="453"/>
    </row>
    <row r="551" spans="1:19" ht="24" hidden="1" customHeight="1" x14ac:dyDescent="0.2">
      <c r="A551" s="362"/>
      <c r="B551" s="383"/>
      <c r="C551" s="383"/>
      <c r="D551" s="383"/>
      <c r="E551" s="383"/>
      <c r="F551" s="383"/>
      <c r="G551" s="133" t="str">
        <f>'01-Mapa de riesgo-UO'!I552</f>
        <v xml:space="preserve">Daños ocurridos en la red hidráulica al interior del campus que imposibiliten el suministro de agua. </v>
      </c>
      <c r="H551" s="383"/>
      <c r="I551" s="450"/>
      <c r="J551" s="276" t="str">
        <f>'01-Mapa de riesgo-UO'!AW552</f>
        <v>ASUMIR</v>
      </c>
      <c r="K551" s="383"/>
      <c r="L551" s="364"/>
      <c r="M551" s="364"/>
      <c r="N551" s="364"/>
      <c r="O551" s="364"/>
      <c r="P551" s="364"/>
      <c r="Q551" s="364"/>
      <c r="R551" s="364"/>
      <c r="S551" s="453"/>
    </row>
    <row r="552" spans="1:19" ht="24" hidden="1" customHeight="1" x14ac:dyDescent="0.2">
      <c r="A552" s="362"/>
      <c r="B552" s="383"/>
      <c r="C552" s="383"/>
      <c r="D552" s="383"/>
      <c r="E552" s="383"/>
      <c r="F552" s="383"/>
      <c r="G552" s="133" t="str">
        <f>'01-Mapa de riesgo-UO'!I553</f>
        <v xml:space="preserve">Falta de suministro de agua prolongado por parte del prestador del servicio, por daños ocurridos en la red hidráulica  externa </v>
      </c>
      <c r="H552" s="383"/>
      <c r="I552" s="450"/>
      <c r="J552" s="276" t="str">
        <f>'01-Mapa de riesgo-UO'!AW553</f>
        <v>ASUMIR</v>
      </c>
      <c r="K552" s="383"/>
      <c r="L552" s="364"/>
      <c r="M552" s="364"/>
      <c r="N552" s="364"/>
      <c r="O552" s="364"/>
      <c r="P552" s="364"/>
      <c r="Q552" s="364"/>
      <c r="R552" s="364"/>
      <c r="S552" s="453"/>
    </row>
    <row r="553" spans="1:19" ht="24" hidden="1" customHeight="1" x14ac:dyDescent="0.2">
      <c r="A553" s="362">
        <v>182</v>
      </c>
      <c r="B553" s="383" t="str">
        <f>'01-Mapa de riesgo-UO'!D554</f>
        <v>EGRESADOS</v>
      </c>
      <c r="C553" s="383" t="str">
        <f>+'01-Mapa de riesgo-UO'!F554</f>
        <v>NO</v>
      </c>
      <c r="D553" s="383" t="str">
        <f>'01-Mapa de riesgo-UO'!J554</f>
        <v>Estratégico</v>
      </c>
      <c r="E553" s="383" t="str">
        <f>'01-Mapa de riesgo-UO'!K554</f>
        <v xml:space="preserve"> Desintéres de egresados y empleadores</v>
      </c>
      <c r="F553" s="383"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83" t="str">
        <f>'01-Mapa de riesgo-UO'!M554</f>
        <v>Baja participación de los egresados en las actividades
Desactualización de datos de los egresados y empleadores</v>
      </c>
      <c r="I553" s="450" t="str">
        <f>'01-Mapa de riesgo-UO'!AT554</f>
        <v>MODERADO</v>
      </c>
      <c r="J553" s="276" t="str">
        <f>'01-Mapa de riesgo-UO'!AW554</f>
        <v>COMPARTIR</v>
      </c>
      <c r="K553" s="383" t="str">
        <f t="shared" si="8"/>
        <v>Si el proceso lo requiere</v>
      </c>
      <c r="L553" s="364"/>
      <c r="M553" s="364"/>
      <c r="N553" s="364"/>
      <c r="O553" s="364"/>
      <c r="P553" s="364"/>
      <c r="Q553" s="364"/>
      <c r="R553" s="364"/>
      <c r="S553" s="453"/>
    </row>
    <row r="554" spans="1:19" ht="24" hidden="1" customHeight="1" x14ac:dyDescent="0.2">
      <c r="A554" s="362"/>
      <c r="B554" s="383"/>
      <c r="C554" s="383"/>
      <c r="D554" s="383"/>
      <c r="E554" s="383"/>
      <c r="F554" s="383"/>
      <c r="G554" s="133" t="str">
        <f>'01-Mapa de riesgo-UO'!I555</f>
        <v xml:space="preserve">Deficiente comunicación entre la oficina de egresados, con egresados y empresarios </v>
      </c>
      <c r="H554" s="383"/>
      <c r="I554" s="450"/>
      <c r="J554" s="276" t="str">
        <f>'01-Mapa de riesgo-UO'!AW555</f>
        <v>REDUCIR</v>
      </c>
      <c r="K554" s="383"/>
      <c r="L554" s="364"/>
      <c r="M554" s="364"/>
      <c r="N554" s="364"/>
      <c r="O554" s="364"/>
      <c r="P554" s="364"/>
      <c r="Q554" s="364"/>
      <c r="R554" s="364"/>
      <c r="S554" s="453"/>
    </row>
    <row r="555" spans="1:19" ht="24" hidden="1" customHeight="1" x14ac:dyDescent="0.2">
      <c r="A555" s="362"/>
      <c r="B555" s="383"/>
      <c r="C555" s="383"/>
      <c r="D555" s="383"/>
      <c r="E555" s="383"/>
      <c r="F555" s="383"/>
      <c r="G555" s="133" t="str">
        <f>'01-Mapa de riesgo-UO'!I556</f>
        <v>Deficiencia en la identificación de estrategias y temas de interés, que incentiven la participación</v>
      </c>
      <c r="H555" s="383"/>
      <c r="I555" s="450"/>
      <c r="J555" s="276" t="str">
        <f>'01-Mapa de riesgo-UO'!AW556</f>
        <v>REDUCIR</v>
      </c>
      <c r="K555" s="383"/>
      <c r="L555" s="364"/>
      <c r="M555" s="364"/>
      <c r="N555" s="364"/>
      <c r="O555" s="364"/>
      <c r="P555" s="364"/>
      <c r="Q555" s="364"/>
      <c r="R555" s="364"/>
      <c r="S555" s="453"/>
    </row>
    <row r="556" spans="1:19" ht="36" hidden="1" customHeight="1" x14ac:dyDescent="0.2">
      <c r="A556" s="362">
        <v>183</v>
      </c>
      <c r="B556" s="383" t="str">
        <f>'01-Mapa de riesgo-UO'!D557</f>
        <v>EGRESADOS</v>
      </c>
      <c r="C556" s="383" t="str">
        <f>+'01-Mapa de riesgo-UO'!F557</f>
        <v>NO</v>
      </c>
      <c r="D556" s="383" t="str">
        <f>'01-Mapa de riesgo-UO'!J557</f>
        <v>Imagen</v>
      </c>
      <c r="E556" s="383" t="str">
        <f>'01-Mapa de riesgo-UO'!K557</f>
        <v>Desconocimiento del rol e impacto del egresado en el medio</v>
      </c>
      <c r="F556" s="383"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83" t="str">
        <f>'01-Mapa de riesgo-UO'!M557</f>
        <v>Afectación en los procesos de renovaciones curriculares
Perdida de la imagen institucional</v>
      </c>
      <c r="I556" s="450" t="str">
        <f>'01-Mapa de riesgo-UO'!AT557</f>
        <v>MODERADO</v>
      </c>
      <c r="J556" s="276" t="str">
        <f>'01-Mapa de riesgo-UO'!AW557</f>
        <v>REDUCIR</v>
      </c>
      <c r="K556" s="383" t="str">
        <f t="shared" si="8"/>
        <v>Si el proceso lo requiere</v>
      </c>
      <c r="L556" s="364"/>
      <c r="M556" s="364"/>
      <c r="N556" s="364"/>
      <c r="O556" s="364"/>
      <c r="P556" s="364"/>
      <c r="Q556" s="364"/>
      <c r="R556" s="364"/>
      <c r="S556" s="453"/>
    </row>
    <row r="557" spans="1:19" hidden="1" x14ac:dyDescent="0.2">
      <c r="A557" s="362"/>
      <c r="B557" s="383"/>
      <c r="C557" s="383"/>
      <c r="D557" s="383"/>
      <c r="E557" s="383"/>
      <c r="F557" s="383"/>
      <c r="G557" s="133" t="str">
        <f>'01-Mapa de riesgo-UO'!I558</f>
        <v>Difilcultad en la empleabilidad del egresado</v>
      </c>
      <c r="H557" s="383"/>
      <c r="I557" s="450"/>
      <c r="J557" s="276" t="str">
        <f>'01-Mapa de riesgo-UO'!AW558</f>
        <v>TRANSFERIR</v>
      </c>
      <c r="K557" s="383"/>
      <c r="L557" s="364"/>
      <c r="M557" s="364"/>
      <c r="N557" s="364"/>
      <c r="O557" s="364"/>
      <c r="P557" s="364"/>
      <c r="Q557" s="364"/>
      <c r="R557" s="364"/>
      <c r="S557" s="453"/>
    </row>
    <row r="558" spans="1:19" ht="24" hidden="1" customHeight="1" x14ac:dyDescent="0.2">
      <c r="A558" s="362"/>
      <c r="B558" s="383"/>
      <c r="C558" s="383"/>
      <c r="D558" s="383"/>
      <c r="E558" s="383"/>
      <c r="F558" s="383"/>
      <c r="G558" s="133">
        <f>'01-Mapa de riesgo-UO'!I559</f>
        <v>0</v>
      </c>
      <c r="H558" s="383"/>
      <c r="I558" s="450"/>
      <c r="J558" s="276">
        <f>'01-Mapa de riesgo-UO'!AW559</f>
        <v>0</v>
      </c>
      <c r="K558" s="383"/>
      <c r="L558" s="364"/>
      <c r="M558" s="364"/>
      <c r="N558" s="364"/>
      <c r="O558" s="364"/>
      <c r="P558" s="364"/>
      <c r="Q558" s="364"/>
      <c r="R558" s="364"/>
      <c r="S558" s="453"/>
    </row>
    <row r="559" spans="1:19" ht="24" hidden="1" customHeight="1" x14ac:dyDescent="0.2">
      <c r="A559" s="362">
        <v>184</v>
      </c>
      <c r="B559" s="383" t="str">
        <f>'01-Mapa de riesgo-UO'!D560</f>
        <v>DOCENCIA</v>
      </c>
      <c r="C559" s="383" t="str">
        <f>+'01-Mapa de riesgo-UO'!F560</f>
        <v>NO</v>
      </c>
      <c r="D559" s="383" t="str">
        <f>'01-Mapa de riesgo-UO'!J560</f>
        <v>Operacional</v>
      </c>
      <c r="E559" s="383" t="str">
        <f>'01-Mapa de riesgo-UO'!K560</f>
        <v>Asignación de puntos y/o unidades salariales sin cumplimiento de requisitos</v>
      </c>
      <c r="F559" s="383" t="str">
        <f>'01-Mapa de riesgo-UO'!L560</f>
        <v>Asignación de puntos y/o unidades salariales, sin cumplir con los requisitos establecidos en la normatividad externa e interna.</v>
      </c>
      <c r="G559" s="133" t="str">
        <f>'01-Mapa de riesgo-UO'!I560</f>
        <v>Falta de claridad en las Normas Nacionales</v>
      </c>
      <c r="H559" s="383" t="str">
        <f>'01-Mapa de riesgo-UO'!M560</f>
        <v>Incorrecta asignación salarial
Devolución de dinero
Recovatorias, Demandas y reclamaciones por parte de los docentes</v>
      </c>
      <c r="I559" s="450" t="str">
        <f>'01-Mapa de riesgo-UO'!AT560</f>
        <v>LEVE</v>
      </c>
      <c r="J559" s="276" t="str">
        <f>'01-Mapa de riesgo-UO'!AW560</f>
        <v>ASUMIR</v>
      </c>
      <c r="K559" s="383" t="str">
        <f t="shared" si="8"/>
        <v>NO</v>
      </c>
      <c r="L559" s="364"/>
      <c r="M559" s="364"/>
      <c r="N559" s="364"/>
      <c r="O559" s="364"/>
      <c r="P559" s="364"/>
      <c r="Q559" s="364"/>
      <c r="R559" s="364"/>
      <c r="S559" s="453"/>
    </row>
    <row r="560" spans="1:19" hidden="1" x14ac:dyDescent="0.2">
      <c r="A560" s="362"/>
      <c r="B560" s="383"/>
      <c r="C560" s="383"/>
      <c r="D560" s="383"/>
      <c r="E560" s="383"/>
      <c r="F560" s="383"/>
      <c r="G560" s="133" t="str">
        <f>'01-Mapa de riesgo-UO'!I561</f>
        <v>Interpretación de la norma (ambigüedad).</v>
      </c>
      <c r="H560" s="383"/>
      <c r="I560" s="450"/>
      <c r="J560" s="276" t="str">
        <f>'01-Mapa de riesgo-UO'!AW561</f>
        <v>ASUMIR</v>
      </c>
      <c r="K560" s="383"/>
      <c r="L560" s="364"/>
      <c r="M560" s="364"/>
      <c r="N560" s="364"/>
      <c r="O560" s="364"/>
      <c r="P560" s="364"/>
      <c r="Q560" s="364"/>
      <c r="R560" s="364"/>
      <c r="S560" s="453"/>
    </row>
    <row r="561" spans="1:19" ht="24" hidden="1" customHeight="1" x14ac:dyDescent="0.2">
      <c r="A561" s="362"/>
      <c r="B561" s="383"/>
      <c r="C561" s="383"/>
      <c r="D561" s="383"/>
      <c r="E561" s="383"/>
      <c r="F561" s="383"/>
      <c r="G561" s="133" t="str">
        <f>'01-Mapa de riesgo-UO'!I562</f>
        <v>Fallas del sistema de información desde la solicitud hasta el pago y falta de integralidad entre los sistemas.</v>
      </c>
      <c r="H561" s="383"/>
      <c r="I561" s="450"/>
      <c r="J561" s="276" t="str">
        <f>'01-Mapa de riesgo-UO'!AW562</f>
        <v>ASUMIR</v>
      </c>
      <c r="K561" s="383"/>
      <c r="L561" s="364"/>
      <c r="M561" s="364"/>
      <c r="N561" s="364"/>
      <c r="O561" s="364"/>
      <c r="P561" s="364"/>
      <c r="Q561" s="364"/>
      <c r="R561" s="364"/>
      <c r="S561" s="453"/>
    </row>
    <row r="562" spans="1:19" ht="24" hidden="1" customHeight="1" x14ac:dyDescent="0.2">
      <c r="A562" s="362">
        <v>185</v>
      </c>
      <c r="B562" s="383" t="str">
        <f>'01-Mapa de riesgo-UO'!D563</f>
        <v>BIENESTAR_INSTITUCIONAL</v>
      </c>
      <c r="C562" s="383" t="str">
        <f>+'01-Mapa de riesgo-UO'!F563</f>
        <v>NO</v>
      </c>
      <c r="D562" s="383" t="str">
        <f>'01-Mapa de riesgo-UO'!J563</f>
        <v>Financiero</v>
      </c>
      <c r="E562" s="383" t="str">
        <f>'01-Mapa de riesgo-UO'!K563</f>
        <v>Desfinanciación para la ejecución de propuestas de formación enfocadas al bienestar docente</v>
      </c>
      <c r="F562" s="383"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83" t="str">
        <f>'01-Mapa de riesgo-UO'!M563</f>
        <v>Desmotivación del personal docente de la institución
Bajo rendimiento de los  docentes
Detrimento de la calidad de los programas académicos</v>
      </c>
      <c r="I562" s="450" t="str">
        <f>'01-Mapa de riesgo-UO'!AT563</f>
        <v>LEVE</v>
      </c>
      <c r="J562" s="276" t="str">
        <f>'01-Mapa de riesgo-UO'!AW563</f>
        <v>ASUMIR</v>
      </c>
      <c r="K562" s="383" t="str">
        <f t="shared" si="8"/>
        <v>NO</v>
      </c>
      <c r="L562" s="364"/>
      <c r="M562" s="364"/>
      <c r="N562" s="364"/>
      <c r="O562" s="364"/>
      <c r="P562" s="364"/>
      <c r="Q562" s="364"/>
      <c r="R562" s="364"/>
      <c r="S562" s="453"/>
    </row>
    <row r="563" spans="1:19" ht="22.5" hidden="1" x14ac:dyDescent="0.2">
      <c r="A563" s="362"/>
      <c r="B563" s="383"/>
      <c r="C563" s="383"/>
      <c r="D563" s="383"/>
      <c r="E563" s="383"/>
      <c r="F563" s="383"/>
      <c r="G563" s="133" t="str">
        <f>'01-Mapa de riesgo-UO'!I564</f>
        <v>Uso del recurso en actividades que no aportan al bienestar docente.</v>
      </c>
      <c r="H563" s="383"/>
      <c r="I563" s="450"/>
      <c r="J563" s="276" t="str">
        <f>'01-Mapa de riesgo-UO'!AW564</f>
        <v>ASUMIR</v>
      </c>
      <c r="K563" s="383"/>
      <c r="L563" s="364"/>
      <c r="M563" s="364"/>
      <c r="N563" s="364"/>
      <c r="O563" s="364"/>
      <c r="P563" s="364"/>
      <c r="Q563" s="364"/>
      <c r="R563" s="364"/>
      <c r="S563" s="453"/>
    </row>
    <row r="564" spans="1:19" ht="24" hidden="1" customHeight="1" x14ac:dyDescent="0.2">
      <c r="A564" s="362"/>
      <c r="B564" s="383"/>
      <c r="C564" s="383"/>
      <c r="D564" s="383"/>
      <c r="E564" s="383"/>
      <c r="F564" s="383"/>
      <c r="G564" s="133">
        <f>'01-Mapa de riesgo-UO'!I565</f>
        <v>0</v>
      </c>
      <c r="H564" s="383"/>
      <c r="I564" s="450"/>
      <c r="J564" s="276" t="str">
        <f>'01-Mapa de riesgo-UO'!AW565</f>
        <v>ASUMIR</v>
      </c>
      <c r="K564" s="383"/>
      <c r="L564" s="364"/>
      <c r="M564" s="364"/>
      <c r="N564" s="364"/>
      <c r="O564" s="364"/>
      <c r="P564" s="364"/>
      <c r="Q564" s="364"/>
      <c r="R564" s="364"/>
      <c r="S564" s="453"/>
    </row>
    <row r="565" spans="1:19" ht="24" hidden="1" customHeight="1" x14ac:dyDescent="0.2">
      <c r="A565" s="362">
        <v>186</v>
      </c>
      <c r="B565" s="383" t="str">
        <f>'01-Mapa de riesgo-UO'!D566</f>
        <v>DIRECCIONAMIENTO_INSTITUCIONAL</v>
      </c>
      <c r="C565" s="383" t="str">
        <f>+'01-Mapa de riesgo-UO'!F566</f>
        <v>SI</v>
      </c>
      <c r="D565" s="383" t="str">
        <f>'01-Mapa de riesgo-UO'!J566</f>
        <v>Estratégico</v>
      </c>
      <c r="E565" s="383" t="str">
        <f>'01-Mapa de riesgo-UO'!K566</f>
        <v>No cumplimiento del Proyecto Educativo Institucional y las orientaciones institucionales para la renovación curricular.</v>
      </c>
      <c r="F565" s="383"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83"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50" t="str">
        <f>'01-Mapa de riesgo-UO'!AT566</f>
        <v>MODERADO</v>
      </c>
      <c r="J565" s="276" t="str">
        <f>'01-Mapa de riesgo-UO'!AW566</f>
        <v>COMPARTIR</v>
      </c>
      <c r="K565" s="383" t="str">
        <f t="shared" si="8"/>
        <v>Si el proceso lo requiere</v>
      </c>
      <c r="L565" s="364"/>
      <c r="M565" s="364"/>
      <c r="N565" s="364"/>
      <c r="O565" s="364"/>
      <c r="P565" s="364"/>
      <c r="Q565" s="364"/>
      <c r="R565" s="364"/>
      <c r="S565" s="453"/>
    </row>
    <row r="566" spans="1:19" ht="24" hidden="1" customHeight="1" x14ac:dyDescent="0.2">
      <c r="A566" s="362"/>
      <c r="B566" s="383"/>
      <c r="C566" s="383"/>
      <c r="D566" s="383"/>
      <c r="E566" s="383"/>
      <c r="F566" s="383"/>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83"/>
      <c r="I566" s="450"/>
      <c r="J566" s="276">
        <f>'01-Mapa de riesgo-UO'!AW567</f>
        <v>0</v>
      </c>
      <c r="K566" s="383"/>
      <c r="L566" s="364"/>
      <c r="M566" s="364"/>
      <c r="N566" s="364"/>
      <c r="O566" s="364"/>
      <c r="P566" s="364"/>
      <c r="Q566" s="364"/>
      <c r="R566" s="364"/>
      <c r="S566" s="453"/>
    </row>
    <row r="567" spans="1:19" ht="24" hidden="1" customHeight="1" x14ac:dyDescent="0.2">
      <c r="A567" s="362"/>
      <c r="B567" s="383"/>
      <c r="C567" s="383"/>
      <c r="D567" s="383"/>
      <c r="E567" s="383"/>
      <c r="F567" s="383"/>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83"/>
      <c r="I567" s="450"/>
      <c r="J567" s="276">
        <f>'01-Mapa de riesgo-UO'!AW568</f>
        <v>0</v>
      </c>
      <c r="K567" s="383"/>
      <c r="L567" s="364"/>
      <c r="M567" s="364"/>
      <c r="N567" s="364"/>
      <c r="O567" s="364"/>
      <c r="P567" s="364"/>
      <c r="Q567" s="364"/>
      <c r="R567" s="364"/>
      <c r="S567" s="453"/>
    </row>
    <row r="568" spans="1:19" ht="24" hidden="1" customHeight="1" x14ac:dyDescent="0.2">
      <c r="A568" s="362">
        <v>187</v>
      </c>
      <c r="B568" s="383" t="str">
        <f>'01-Mapa de riesgo-UO'!D569</f>
        <v>DOCENCIA</v>
      </c>
      <c r="C568" s="383" t="str">
        <f>+'01-Mapa de riesgo-UO'!F569</f>
        <v>NO</v>
      </c>
      <c r="D568" s="383" t="str">
        <f>'01-Mapa de riesgo-UO'!J569</f>
        <v>Estratégico</v>
      </c>
      <c r="E568" s="383" t="str">
        <f>'01-Mapa de riesgo-UO'!K569</f>
        <v>Pérdida del Registro Calificado de un Programa Académico</v>
      </c>
      <c r="F568" s="383"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83"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50" t="str">
        <f>'01-Mapa de riesgo-UO'!AT569</f>
        <v>LEVE</v>
      </c>
      <c r="J568" s="276" t="str">
        <f>'01-Mapa de riesgo-UO'!AW569</f>
        <v>ASUMIR</v>
      </c>
      <c r="K568" s="383" t="str">
        <f t="shared" si="8"/>
        <v>NO</v>
      </c>
      <c r="L568" s="364"/>
      <c r="M568" s="364"/>
      <c r="N568" s="364"/>
      <c r="O568" s="364"/>
      <c r="P568" s="364"/>
      <c r="Q568" s="364"/>
      <c r="R568" s="364"/>
      <c r="S568" s="453"/>
    </row>
    <row r="569" spans="1:19" ht="24" hidden="1" customHeight="1" x14ac:dyDescent="0.2">
      <c r="A569" s="362"/>
      <c r="B569" s="383"/>
      <c r="C569" s="383"/>
      <c r="D569" s="383"/>
      <c r="E569" s="383"/>
      <c r="F569" s="383"/>
      <c r="G569" s="133" t="str">
        <f>'01-Mapa de riesgo-UO'!I570</f>
        <v>No cumplir con los estándares establecidos para la renovación del Registro Calificado</v>
      </c>
      <c r="H569" s="383"/>
      <c r="I569" s="450"/>
      <c r="J569" s="276" t="str">
        <f>'01-Mapa de riesgo-UO'!AW570</f>
        <v>ASUMIR</v>
      </c>
      <c r="K569" s="383"/>
      <c r="L569" s="364"/>
      <c r="M569" s="364"/>
      <c r="N569" s="364"/>
      <c r="O569" s="364"/>
      <c r="P569" s="364"/>
      <c r="Q569" s="364"/>
      <c r="R569" s="364"/>
      <c r="S569" s="453"/>
    </row>
    <row r="570" spans="1:19" ht="24" hidden="1" customHeight="1" x14ac:dyDescent="0.2">
      <c r="A570" s="362"/>
      <c r="B570" s="383"/>
      <c r="C570" s="383"/>
      <c r="D570" s="383"/>
      <c r="E570" s="383"/>
      <c r="F570" s="383"/>
      <c r="G570" s="133">
        <f>'01-Mapa de riesgo-UO'!I571</f>
        <v>0</v>
      </c>
      <c r="H570" s="383"/>
      <c r="I570" s="450"/>
      <c r="J570" s="276" t="str">
        <f>'01-Mapa de riesgo-UO'!AW571</f>
        <v>ASUMIR</v>
      </c>
      <c r="K570" s="383"/>
      <c r="L570" s="364"/>
      <c r="M570" s="364"/>
      <c r="N570" s="364"/>
      <c r="O570" s="364"/>
      <c r="P570" s="364"/>
      <c r="Q570" s="364"/>
      <c r="R570" s="364"/>
      <c r="S570" s="453"/>
    </row>
    <row r="571" spans="1:19" ht="24" hidden="1" customHeight="1" x14ac:dyDescent="0.2">
      <c r="A571" s="362">
        <v>188</v>
      </c>
      <c r="B571" s="383" t="str">
        <f>'01-Mapa de riesgo-UO'!D572</f>
        <v>DOCENCIA</v>
      </c>
      <c r="C571" s="383" t="str">
        <f>+'01-Mapa de riesgo-UO'!F572</f>
        <v>NO</v>
      </c>
      <c r="D571" s="383" t="str">
        <f>'01-Mapa de riesgo-UO'!J572</f>
        <v>Información</v>
      </c>
      <c r="E571" s="383" t="str">
        <f>'01-Mapa de riesgo-UO'!K572</f>
        <v>Abandono estudiantil  en asignaturas virtuales y/o semipresenciales</v>
      </c>
      <c r="F571" s="383"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83" t="str">
        <f>'01-Mapa de riesgo-UO'!M572</f>
        <v xml:space="preserve">Disminución de estudiantes que pueden acceder o mantenerse en metodologías educativas mediadas por TIC en la Universidad Tecnológica de Pereira.
Mala imagen de las asignaturas virtuales frente a los estudiantes.    </v>
      </c>
      <c r="I571" s="450" t="str">
        <f>'01-Mapa de riesgo-UO'!AT572</f>
        <v>MODERADO</v>
      </c>
      <c r="J571" s="276" t="str">
        <f>'01-Mapa de riesgo-UO'!AW572</f>
        <v>REDUCIR</v>
      </c>
      <c r="K571" s="383" t="str">
        <f t="shared" si="8"/>
        <v>Si el proceso lo requiere</v>
      </c>
      <c r="L571" s="364"/>
      <c r="M571" s="364"/>
      <c r="N571" s="364"/>
      <c r="O571" s="364"/>
      <c r="P571" s="364"/>
      <c r="Q571" s="364"/>
      <c r="R571" s="364"/>
      <c r="S571" s="453"/>
    </row>
    <row r="572" spans="1:19" ht="24" hidden="1" customHeight="1" x14ac:dyDescent="0.2">
      <c r="A572" s="362"/>
      <c r="B572" s="383"/>
      <c r="C572" s="383"/>
      <c r="D572" s="383"/>
      <c r="E572" s="383"/>
      <c r="F572" s="383"/>
      <c r="G572" s="133" t="str">
        <f>'01-Mapa de riesgo-UO'!I573</f>
        <v>Falta de habilidades y competencias fundamentales para mantenerse en la modalidad.</v>
      </c>
      <c r="H572" s="383"/>
      <c r="I572" s="450"/>
      <c r="J572" s="276" t="str">
        <f>'01-Mapa de riesgo-UO'!AW573</f>
        <v>REDUCIR</v>
      </c>
      <c r="K572" s="383"/>
      <c r="L572" s="364"/>
      <c r="M572" s="364"/>
      <c r="N572" s="364"/>
      <c r="O572" s="364"/>
      <c r="P572" s="364"/>
      <c r="Q572" s="364"/>
      <c r="R572" s="364"/>
      <c r="S572" s="453"/>
    </row>
    <row r="573" spans="1:19" ht="22.5" hidden="1" x14ac:dyDescent="0.2">
      <c r="A573" s="362"/>
      <c r="B573" s="383"/>
      <c r="C573" s="383"/>
      <c r="D573" s="383"/>
      <c r="E573" s="383"/>
      <c r="F573" s="383"/>
      <c r="G573" s="133" t="str">
        <f>'01-Mapa de riesgo-UO'!I574</f>
        <v>Falta de cultura en el uso del correo institucional.</v>
      </c>
      <c r="H573" s="383"/>
      <c r="I573" s="450"/>
      <c r="J573" s="276">
        <f>'01-Mapa de riesgo-UO'!AW574</f>
        <v>0</v>
      </c>
      <c r="K573" s="383"/>
      <c r="L573" s="364"/>
      <c r="M573" s="364"/>
      <c r="N573" s="364"/>
      <c r="O573" s="364"/>
      <c r="P573" s="364"/>
      <c r="Q573" s="364"/>
      <c r="R573" s="364"/>
      <c r="S573" s="453"/>
    </row>
    <row r="574" spans="1:19" ht="24" hidden="1" customHeight="1" x14ac:dyDescent="0.2">
      <c r="A574" s="362">
        <v>189</v>
      </c>
      <c r="B574" s="383" t="str">
        <f>'01-Mapa de riesgo-UO'!D575</f>
        <v>CONTROL_SEGUIMIENTO</v>
      </c>
      <c r="C574" s="383" t="str">
        <f>+'01-Mapa de riesgo-UO'!F575</f>
        <v>NO</v>
      </c>
      <c r="D574" s="383" t="str">
        <f>'01-Mapa de riesgo-UO'!J575</f>
        <v>Cumplimiento</v>
      </c>
      <c r="E574" s="383"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83"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83" t="str">
        <f>'01-Mapa de riesgo-UO'!M575</f>
        <v>Falta disciplinaria.
Insatisfacción por parte del   ciudadano
Pérdida de imagen de la institución.</v>
      </c>
      <c r="I574" s="450" t="str">
        <f>'01-Mapa de riesgo-UO'!AT575</f>
        <v>LEVE</v>
      </c>
      <c r="J574" s="276" t="str">
        <f>'01-Mapa de riesgo-UO'!AW575</f>
        <v>ASUMIR</v>
      </c>
      <c r="K574" s="383" t="str">
        <f t="shared" si="8"/>
        <v>NO</v>
      </c>
      <c r="L574" s="364"/>
      <c r="M574" s="364"/>
      <c r="N574" s="364"/>
      <c r="O574" s="364"/>
      <c r="P574" s="364"/>
      <c r="Q574" s="364"/>
      <c r="R574" s="364"/>
      <c r="S574" s="453"/>
    </row>
    <row r="575" spans="1:19" ht="22.5" hidden="1" x14ac:dyDescent="0.2">
      <c r="A575" s="362"/>
      <c r="B575" s="383"/>
      <c r="C575" s="383"/>
      <c r="D575" s="383"/>
      <c r="E575" s="383"/>
      <c r="F575" s="383"/>
      <c r="G575" s="133" t="str">
        <f>'01-Mapa de riesgo-UO'!I576</f>
        <v>Cambios en los procedimientos no socializados.</v>
      </c>
      <c r="H575" s="383"/>
      <c r="I575" s="450"/>
      <c r="J575" s="276" t="str">
        <f>'01-Mapa de riesgo-UO'!AW576</f>
        <v>ASUMIR</v>
      </c>
      <c r="K575" s="383"/>
      <c r="L575" s="364"/>
      <c r="M575" s="364"/>
      <c r="N575" s="364"/>
      <c r="O575" s="364"/>
      <c r="P575" s="364"/>
      <c r="Q575" s="364"/>
      <c r="R575" s="364"/>
      <c r="S575" s="453"/>
    </row>
    <row r="576" spans="1:19" ht="22.5" hidden="1" x14ac:dyDescent="0.2">
      <c r="A576" s="362"/>
      <c r="B576" s="383"/>
      <c r="C576" s="383"/>
      <c r="D576" s="383"/>
      <c r="E576" s="383"/>
      <c r="F576" s="383"/>
      <c r="G576" s="133" t="str">
        <f>'01-Mapa de riesgo-UO'!I577</f>
        <v>Cambios en la reglamentación o normativa en el manejo de PQRS.</v>
      </c>
      <c r="H576" s="383"/>
      <c r="I576" s="450"/>
      <c r="J576" s="276" t="str">
        <f>'01-Mapa de riesgo-UO'!AW577</f>
        <v>ASUMIR</v>
      </c>
      <c r="K576" s="383"/>
      <c r="L576" s="364"/>
      <c r="M576" s="364"/>
      <c r="N576" s="364"/>
      <c r="O576" s="364"/>
      <c r="P576" s="364"/>
      <c r="Q576" s="364"/>
      <c r="R576" s="364"/>
      <c r="S576" s="453"/>
    </row>
    <row r="577" spans="1:19" ht="48" hidden="1" customHeight="1" x14ac:dyDescent="0.2">
      <c r="A577" s="362">
        <v>190</v>
      </c>
      <c r="B577" s="383" t="str">
        <f>'01-Mapa de riesgo-UO'!D578</f>
        <v>DIRECCIONAMIENTO_INSTITUCIONAL</v>
      </c>
      <c r="C577" s="383" t="str">
        <f>+'01-Mapa de riesgo-UO'!F578</f>
        <v>SI</v>
      </c>
      <c r="D577" s="383" t="str">
        <f>'01-Mapa de riesgo-UO'!J578</f>
        <v>Financiero</v>
      </c>
      <c r="E577" s="383"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83"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83"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50" t="str">
        <f>'01-Mapa de riesgo-UO'!AT578</f>
        <v>MODERADO</v>
      </c>
      <c r="J577" s="276" t="str">
        <f>'01-Mapa de riesgo-UO'!AW578</f>
        <v>REDUCIR</v>
      </c>
      <c r="K577" s="383" t="str">
        <f t="shared" si="8"/>
        <v>Si el proceso lo requiere</v>
      </c>
      <c r="L577" s="364"/>
      <c r="M577" s="364"/>
      <c r="N577" s="364"/>
      <c r="O577" s="364"/>
      <c r="P577" s="364"/>
      <c r="Q577" s="364"/>
      <c r="R577" s="364"/>
      <c r="S577" s="453"/>
    </row>
    <row r="578" spans="1:19" ht="24" hidden="1" customHeight="1" x14ac:dyDescent="0.2">
      <c r="A578" s="362"/>
      <c r="B578" s="383"/>
      <c r="C578" s="383"/>
      <c r="D578" s="383"/>
      <c r="E578" s="383"/>
      <c r="F578" s="383"/>
      <c r="G578" s="133" t="str">
        <f>'01-Mapa de riesgo-UO'!I579</f>
        <v>Omisión de información necesaria para el análisis, por desconocimiento u olvido de la persona responsable de hacerlo.</v>
      </c>
      <c r="H578" s="383"/>
      <c r="I578" s="450"/>
      <c r="J578" s="276" t="str">
        <f>'01-Mapa de riesgo-UO'!AW579</f>
        <v>REDUCIR</v>
      </c>
      <c r="K578" s="383"/>
      <c r="L578" s="364"/>
      <c r="M578" s="364"/>
      <c r="N578" s="364"/>
      <c r="O578" s="364"/>
      <c r="P578" s="364"/>
      <c r="Q578" s="364"/>
      <c r="R578" s="364"/>
      <c r="S578" s="453"/>
    </row>
    <row r="579" spans="1:19" ht="24" hidden="1" customHeight="1" x14ac:dyDescent="0.2">
      <c r="A579" s="362"/>
      <c r="B579" s="383"/>
      <c r="C579" s="383"/>
      <c r="D579" s="383"/>
      <c r="E579" s="383"/>
      <c r="F579" s="383"/>
      <c r="G579" s="133" t="str">
        <f>'01-Mapa de riesgo-UO'!I580</f>
        <v>Tiempos de entrega reducidos que no permiten realizar un análisis pertinente.</v>
      </c>
      <c r="H579" s="383"/>
      <c r="I579" s="450"/>
      <c r="J579" s="276">
        <f>'01-Mapa de riesgo-UO'!AW580</f>
        <v>0</v>
      </c>
      <c r="K579" s="383"/>
      <c r="L579" s="364"/>
      <c r="M579" s="364"/>
      <c r="N579" s="364"/>
      <c r="O579" s="364"/>
      <c r="P579" s="364"/>
      <c r="Q579" s="364"/>
      <c r="R579" s="364"/>
      <c r="S579" s="453"/>
    </row>
    <row r="580" spans="1:19" ht="36" hidden="1" customHeight="1" x14ac:dyDescent="0.2">
      <c r="A580" s="362">
        <v>191</v>
      </c>
      <c r="B580" s="383" t="str">
        <f>'01-Mapa de riesgo-UO'!D581</f>
        <v>EXTENSIÓN_PROYECCIÓN_SOCIAL</v>
      </c>
      <c r="C580" s="383" t="str">
        <f>+'01-Mapa de riesgo-UO'!F581</f>
        <v>SI</v>
      </c>
      <c r="D580" s="383" t="str">
        <f>'01-Mapa de riesgo-UO'!J581</f>
        <v>Operacional</v>
      </c>
      <c r="E580" s="383" t="str">
        <f>'01-Mapa de riesgo-UO'!K581</f>
        <v>Probabilidad de que se presenten convenios o contratos entre la universidad y entes externos que no cumplan con los lineamientos institucionales y no cuentan con respaldo financiero.</v>
      </c>
      <c r="F580" s="383" t="str">
        <f>'01-Mapa de riesgo-UO'!L581</f>
        <v>Propuestas y proyectos con errores técnicos y compromisos no presupuestados.</v>
      </c>
      <c r="G580" s="133" t="str">
        <f>'01-Mapa de riesgo-UO'!I581</f>
        <v>Desconocimiento por parte del personal para la presentación y formulación de un proyecto.</v>
      </c>
      <c r="H580" s="383"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50" t="str">
        <f>'01-Mapa de riesgo-UO'!AT581</f>
        <v>LEVE</v>
      </c>
      <c r="J580" s="276" t="str">
        <f>'01-Mapa de riesgo-UO'!AW581</f>
        <v>ASUMIR</v>
      </c>
      <c r="K580" s="383" t="str">
        <f t="shared" si="8"/>
        <v>NO</v>
      </c>
      <c r="L580" s="364"/>
      <c r="M580" s="364"/>
      <c r="N580" s="364"/>
      <c r="O580" s="364"/>
      <c r="P580" s="364"/>
      <c r="Q580" s="364"/>
      <c r="R580" s="364"/>
      <c r="S580" s="453"/>
    </row>
    <row r="581" spans="1:19" ht="24" hidden="1" customHeight="1" x14ac:dyDescent="0.2">
      <c r="A581" s="362"/>
      <c r="B581" s="383"/>
      <c r="C581" s="383"/>
      <c r="D581" s="383"/>
      <c r="E581" s="383"/>
      <c r="F581" s="383"/>
      <c r="G581" s="133" t="str">
        <f>'01-Mapa de riesgo-UO'!I582</f>
        <v xml:space="preserve">
Entrega inoportuna de la información por parte del proponente.</v>
      </c>
      <c r="H581" s="383"/>
      <c r="I581" s="450"/>
      <c r="J581" s="276" t="str">
        <f>'01-Mapa de riesgo-UO'!AW582</f>
        <v>ASUMIR</v>
      </c>
      <c r="K581" s="383"/>
      <c r="L581" s="364"/>
      <c r="M581" s="364"/>
      <c r="N581" s="364"/>
      <c r="O581" s="364"/>
      <c r="P581" s="364"/>
      <c r="Q581" s="364"/>
      <c r="R581" s="364"/>
      <c r="S581" s="453"/>
    </row>
    <row r="582" spans="1:19" ht="24" hidden="1" customHeight="1" x14ac:dyDescent="0.2">
      <c r="A582" s="362"/>
      <c r="B582" s="383"/>
      <c r="C582" s="383"/>
      <c r="D582" s="383"/>
      <c r="E582" s="383"/>
      <c r="F582" s="383"/>
      <c r="G582" s="133" t="str">
        <f>'01-Mapa de riesgo-UO'!I583</f>
        <v>Presiones de agentes externos para el cumplimiento de tiempos para la presentación de propuestas.</v>
      </c>
      <c r="H582" s="383"/>
      <c r="I582" s="450"/>
      <c r="J582" s="276" t="str">
        <f>'01-Mapa de riesgo-UO'!AW583</f>
        <v>ASUMIR</v>
      </c>
      <c r="K582" s="383"/>
      <c r="L582" s="364"/>
      <c r="M582" s="364"/>
      <c r="N582" s="364"/>
      <c r="O582" s="364"/>
      <c r="P582" s="364"/>
      <c r="Q582" s="364"/>
      <c r="R582" s="364"/>
      <c r="S582" s="453"/>
    </row>
    <row r="583" spans="1:19" ht="12" hidden="1" customHeight="1" x14ac:dyDescent="0.2">
      <c r="A583" s="362">
        <v>192</v>
      </c>
      <c r="B583" s="383" t="str">
        <f>'01-Mapa de riesgo-UO'!D584</f>
        <v>ASEGURAMIENTO_DE_LA_CALIDAD_INSTITUCIONAL</v>
      </c>
      <c r="C583" s="383" t="str">
        <f>+'01-Mapa de riesgo-UO'!F584</f>
        <v>SI</v>
      </c>
      <c r="D583" s="383" t="str">
        <f>'01-Mapa de riesgo-UO'!J584</f>
        <v>Corrupción</v>
      </c>
      <c r="E583" s="383"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83" t="str">
        <f>'01-Mapa de riesgo-UO'!L584</f>
        <v>Permitir el uso de información sensible para la institución como contraseñas, instructivos, procedimientos o bases de datos a personas no autorizadas</v>
      </c>
      <c r="G583" s="133" t="str">
        <f>'01-Mapa de riesgo-UO'!I584</f>
        <v>Falta de ética profesional.</v>
      </c>
      <c r="H583" s="383" t="str">
        <f>'01-Mapa de riesgo-UO'!M584</f>
        <v>Pérdida de la confidencialidad de la información.
Pérdida de la vinculación laboral por incumplimiento de la claúsula de confidencialidad del contrato.
Afectación a la imagen de la Universidad</v>
      </c>
      <c r="I583" s="450" t="str">
        <f>'01-Mapa de riesgo-UO'!AT584</f>
        <v>LEVE</v>
      </c>
      <c r="J583" s="276" t="str">
        <f>'01-Mapa de riesgo-UO'!AW584</f>
        <v>ASUMIR</v>
      </c>
      <c r="K583" s="383" t="str">
        <f t="shared" si="8"/>
        <v>NO</v>
      </c>
      <c r="L583" s="364"/>
      <c r="M583" s="364"/>
      <c r="N583" s="364"/>
      <c r="O583" s="364"/>
      <c r="P583" s="364"/>
      <c r="Q583" s="364"/>
      <c r="R583" s="364"/>
      <c r="S583" s="453"/>
    </row>
    <row r="584" spans="1:19" ht="24" hidden="1" customHeight="1" x14ac:dyDescent="0.2">
      <c r="A584" s="362"/>
      <c r="B584" s="383"/>
      <c r="C584" s="383"/>
      <c r="D584" s="383"/>
      <c r="E584" s="383"/>
      <c r="F584" s="383"/>
      <c r="G584" s="133">
        <f>'01-Mapa de riesgo-UO'!I585</f>
        <v>0</v>
      </c>
      <c r="H584" s="383"/>
      <c r="I584" s="450"/>
      <c r="J584" s="276" t="str">
        <f>'01-Mapa de riesgo-UO'!AW585</f>
        <v>ASUMIR</v>
      </c>
      <c r="K584" s="383"/>
      <c r="L584" s="364"/>
      <c r="M584" s="364"/>
      <c r="N584" s="364"/>
      <c r="O584" s="364"/>
      <c r="P584" s="364"/>
      <c r="Q584" s="364"/>
      <c r="R584" s="364"/>
      <c r="S584" s="453"/>
    </row>
    <row r="585" spans="1:19" ht="24" hidden="1" customHeight="1" x14ac:dyDescent="0.2">
      <c r="A585" s="362"/>
      <c r="B585" s="383"/>
      <c r="C585" s="383"/>
      <c r="D585" s="383"/>
      <c r="E585" s="383"/>
      <c r="F585" s="383"/>
      <c r="G585" s="133">
        <f>'01-Mapa de riesgo-UO'!I586</f>
        <v>0</v>
      </c>
      <c r="H585" s="383"/>
      <c r="I585" s="450"/>
      <c r="J585" s="276" t="str">
        <f>'01-Mapa de riesgo-UO'!AW586</f>
        <v>ASUMIR</v>
      </c>
      <c r="K585" s="383"/>
      <c r="L585" s="364"/>
      <c r="M585" s="364"/>
      <c r="N585" s="364"/>
      <c r="O585" s="364"/>
      <c r="P585" s="364"/>
      <c r="Q585" s="364"/>
      <c r="R585" s="364"/>
      <c r="S585" s="453"/>
    </row>
    <row r="586" spans="1:19" ht="24" hidden="1" customHeight="1" x14ac:dyDescent="0.2">
      <c r="A586" s="362">
        <v>193</v>
      </c>
      <c r="B586" s="383" t="str">
        <f>'01-Mapa de riesgo-UO'!D587</f>
        <v>ASEGURAMIENTO_DE_LA_CALIDAD_INSTITUCIONAL</v>
      </c>
      <c r="C586" s="383" t="str">
        <f>+'01-Mapa de riesgo-UO'!F587</f>
        <v>NO</v>
      </c>
      <c r="D586" s="383" t="str">
        <f>'01-Mapa de riesgo-UO'!J587</f>
        <v>Información</v>
      </c>
      <c r="E586" s="383" t="str">
        <f>'01-Mapa de riesgo-UO'!K587</f>
        <v>Pérdida del conocimiento institucional al no garantizar la integridad de la documentación del Sistema Integral de Gestión, por fallas en el software, no realización del backup o Hackers que modifiquen y borren la información.</v>
      </c>
      <c r="F586" s="383" t="str">
        <f>'01-Mapa de riesgo-UO'!L587</f>
        <v>Modificación y  eliminación parcial  de la documentación del Sistema Integral de Gestión de la Universidad</v>
      </c>
      <c r="G586" s="133" t="str">
        <f>'01-Mapa de riesgo-UO'!I587</f>
        <v>Fallas en el software  y  no realización del backup.</v>
      </c>
      <c r="H586" s="383" t="str">
        <f>'01-Mapa de riesgo-UO'!M587</f>
        <v>Pérdida del conocimiento institucional</v>
      </c>
      <c r="I586" s="450" t="str">
        <f>'01-Mapa de riesgo-UO'!AT587</f>
        <v>LEVE</v>
      </c>
      <c r="J586" s="276" t="str">
        <f>'01-Mapa de riesgo-UO'!AW587</f>
        <v>ASUMIR</v>
      </c>
      <c r="K586" s="383" t="str">
        <f t="shared" si="8"/>
        <v>NO</v>
      </c>
      <c r="L586" s="364"/>
      <c r="M586" s="364"/>
      <c r="N586" s="364"/>
      <c r="O586" s="364"/>
      <c r="P586" s="364"/>
      <c r="Q586" s="364"/>
      <c r="R586" s="364"/>
      <c r="S586" s="453"/>
    </row>
    <row r="587" spans="1:19" ht="24" hidden="1" customHeight="1" x14ac:dyDescent="0.2">
      <c r="A587" s="362"/>
      <c r="B587" s="383"/>
      <c r="C587" s="383"/>
      <c r="D587" s="383"/>
      <c r="E587" s="383"/>
      <c r="F587" s="383"/>
      <c r="G587" s="133" t="str">
        <f>'01-Mapa de riesgo-UO'!I588</f>
        <v>Hackers que modifiquen o borren documentación.
Pérdida de la informacion por trabajo virtual debido a la pandemia.</v>
      </c>
      <c r="H587" s="383"/>
      <c r="I587" s="450"/>
      <c r="J587" s="276" t="str">
        <f>'01-Mapa de riesgo-UO'!AW588</f>
        <v>ASUMIR</v>
      </c>
      <c r="K587" s="383"/>
      <c r="L587" s="364"/>
      <c r="M587" s="364"/>
      <c r="N587" s="364"/>
      <c r="O587" s="364"/>
      <c r="P587" s="364"/>
      <c r="Q587" s="364"/>
      <c r="R587" s="364"/>
      <c r="S587" s="453"/>
    </row>
    <row r="588" spans="1:19" ht="22.5" hidden="1" x14ac:dyDescent="0.2">
      <c r="A588" s="362"/>
      <c r="B588" s="383"/>
      <c r="C588" s="383"/>
      <c r="D588" s="383"/>
      <c r="E588" s="383"/>
      <c r="F588" s="383"/>
      <c r="G588" s="133" t="str">
        <f>'01-Mapa de riesgo-UO'!I589</f>
        <v>Daño de los equipos y documentación por riesgos biológicos.</v>
      </c>
      <c r="H588" s="383"/>
      <c r="I588" s="450"/>
      <c r="J588" s="276" t="str">
        <f>'01-Mapa de riesgo-UO'!AW589</f>
        <v>ASUMIR</v>
      </c>
      <c r="K588" s="383"/>
      <c r="L588" s="364"/>
      <c r="M588" s="364"/>
      <c r="N588" s="364"/>
      <c r="O588" s="364"/>
      <c r="P588" s="364"/>
      <c r="Q588" s="364"/>
      <c r="R588" s="364"/>
      <c r="S588" s="453"/>
    </row>
    <row r="589" spans="1:19" ht="36" hidden="1" customHeight="1" x14ac:dyDescent="0.2">
      <c r="A589" s="362">
        <v>194</v>
      </c>
      <c r="B589" s="383" t="str">
        <f>'01-Mapa de riesgo-UO'!D590</f>
        <v>EXTENSIÓN_PROYECCIÓN_SOCIAL</v>
      </c>
      <c r="C589" s="383" t="str">
        <f>+'01-Mapa de riesgo-UO'!F590</f>
        <v>NO</v>
      </c>
      <c r="D589" s="383" t="str">
        <f>'01-Mapa de riesgo-UO'!J590</f>
        <v>Financiero</v>
      </c>
      <c r="E589" s="383" t="str">
        <f>'01-Mapa de riesgo-UO'!K590</f>
        <v>Disminución de la inversión institucional en proyectos de Extensión financiados a traves de Convocatorias Internas</v>
      </c>
      <c r="F589" s="383"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83" t="str">
        <f>'01-Mapa de riesgo-UO'!M590</f>
        <v xml:space="preserve">Reducción en la ejecución y financiación de proyectos y actividades de extensión universitaria
</v>
      </c>
      <c r="I589" s="450" t="str">
        <f>'01-Mapa de riesgo-UO'!AT590</f>
        <v>LEVE</v>
      </c>
      <c r="J589" s="276" t="str">
        <f>'01-Mapa de riesgo-UO'!AW590</f>
        <v>ASUMIR</v>
      </c>
      <c r="K589" s="383" t="str">
        <f t="shared" si="8"/>
        <v>NO</v>
      </c>
      <c r="L589" s="364"/>
      <c r="M589" s="364"/>
      <c r="N589" s="364"/>
      <c r="O589" s="364"/>
      <c r="P589" s="364"/>
      <c r="Q589" s="364"/>
      <c r="R589" s="364"/>
      <c r="S589" s="453"/>
    </row>
    <row r="590" spans="1:19" ht="24" hidden="1" customHeight="1" x14ac:dyDescent="0.2">
      <c r="A590" s="362"/>
      <c r="B590" s="383"/>
      <c r="C590" s="383"/>
      <c r="D590" s="383"/>
      <c r="E590" s="383"/>
      <c r="F590" s="383"/>
      <c r="G590" s="133">
        <f>'01-Mapa de riesgo-UO'!I591</f>
        <v>0</v>
      </c>
      <c r="H590" s="383"/>
      <c r="I590" s="450"/>
      <c r="J590" s="276" t="str">
        <f>'01-Mapa de riesgo-UO'!AW591</f>
        <v>ASUMIR</v>
      </c>
      <c r="K590" s="383"/>
      <c r="L590" s="364"/>
      <c r="M590" s="364"/>
      <c r="N590" s="364"/>
      <c r="O590" s="364"/>
      <c r="P590" s="364"/>
      <c r="Q590" s="364"/>
      <c r="R590" s="364"/>
      <c r="S590" s="453"/>
    </row>
    <row r="591" spans="1:19" ht="24" hidden="1" customHeight="1" x14ac:dyDescent="0.2">
      <c r="A591" s="362"/>
      <c r="B591" s="383"/>
      <c r="C591" s="383"/>
      <c r="D591" s="383"/>
      <c r="E591" s="383"/>
      <c r="F591" s="383"/>
      <c r="G591" s="133">
        <f>'01-Mapa de riesgo-UO'!I592</f>
        <v>0</v>
      </c>
      <c r="H591" s="383"/>
      <c r="I591" s="450"/>
      <c r="J591" s="276" t="str">
        <f>'01-Mapa de riesgo-UO'!AW592</f>
        <v>ASUMIR</v>
      </c>
      <c r="K591" s="383"/>
      <c r="L591" s="364"/>
      <c r="M591" s="364"/>
      <c r="N591" s="364"/>
      <c r="O591" s="364"/>
      <c r="P591" s="364"/>
      <c r="Q591" s="364"/>
      <c r="R591" s="364"/>
      <c r="S591" s="453"/>
    </row>
    <row r="592" spans="1:19" ht="36" hidden="1" customHeight="1" x14ac:dyDescent="0.2">
      <c r="A592" s="362">
        <v>195</v>
      </c>
      <c r="B592" s="383" t="str">
        <f>'01-Mapa de riesgo-UO'!D593</f>
        <v>INVESTIGACIÓN_E_INNOVACIÓN</v>
      </c>
      <c r="C592" s="383" t="str">
        <f>+'01-Mapa de riesgo-UO'!F593</f>
        <v>NO</v>
      </c>
      <c r="D592" s="383" t="str">
        <f>'01-Mapa de riesgo-UO'!J593</f>
        <v>Estratégico</v>
      </c>
      <c r="E592" s="383" t="str">
        <f>'01-Mapa de riesgo-UO'!K593</f>
        <v>Activos de conocimientos no identificados o sin adecuada protección de la propiedad intelectual</v>
      </c>
      <c r="F592" s="383"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83" t="str">
        <f>'01-Mapa de riesgo-UO'!M593</f>
        <v xml:space="preserve">Incumplimiento de los indicadores, reducción de transferencia de activos de conocimiento a la sociedad , pérdida de oportunidades de financiación externa </v>
      </c>
      <c r="I592" s="450" t="str">
        <f>'01-Mapa de riesgo-UO'!AT593</f>
        <v>LEVE</v>
      </c>
      <c r="J592" s="276" t="str">
        <f>'01-Mapa de riesgo-UO'!AW593</f>
        <v>ASUMIR</v>
      </c>
      <c r="K592" s="383" t="str">
        <f t="shared" si="8"/>
        <v>NO</v>
      </c>
      <c r="L592" s="364"/>
      <c r="M592" s="364"/>
      <c r="N592" s="364"/>
      <c r="O592" s="364"/>
      <c r="P592" s="364"/>
      <c r="Q592" s="364"/>
      <c r="R592" s="364"/>
      <c r="S592" s="453"/>
    </row>
    <row r="593" spans="1:19" ht="24" hidden="1" customHeight="1" x14ac:dyDescent="0.2">
      <c r="A593" s="362"/>
      <c r="B593" s="383"/>
      <c r="C593" s="383"/>
      <c r="D593" s="383"/>
      <c r="E593" s="383"/>
      <c r="F593" s="383"/>
      <c r="G593" s="133" t="str">
        <f>'01-Mapa de riesgo-UO'!I594</f>
        <v xml:space="preserve">Reducción de recursos destinados a finanaciar actividades de prototipado y validación de activos tecnológicos </v>
      </c>
      <c r="H593" s="383"/>
      <c r="I593" s="450"/>
      <c r="J593" s="276" t="str">
        <f>'01-Mapa de riesgo-UO'!AW594</f>
        <v>ASUMIR</v>
      </c>
      <c r="K593" s="383"/>
      <c r="L593" s="364"/>
      <c r="M593" s="364"/>
      <c r="N593" s="364"/>
      <c r="O593" s="364"/>
      <c r="P593" s="364"/>
      <c r="Q593" s="364"/>
      <c r="R593" s="364"/>
      <c r="S593" s="453"/>
    </row>
    <row r="594" spans="1:19" ht="24" hidden="1" customHeight="1" x14ac:dyDescent="0.2">
      <c r="A594" s="362"/>
      <c r="B594" s="383"/>
      <c r="C594" s="383"/>
      <c r="D594" s="383"/>
      <c r="E594" s="383"/>
      <c r="F594" s="383"/>
      <c r="G594" s="133" t="str">
        <f>'01-Mapa de riesgo-UO'!I595</f>
        <v xml:space="preserve">Debilidad en el proceso de registro y sistematización de los activos de conocimiento </v>
      </c>
      <c r="H594" s="383"/>
      <c r="I594" s="450"/>
      <c r="J594" s="276" t="str">
        <f>'01-Mapa de riesgo-UO'!AW595</f>
        <v>ASUMIR</v>
      </c>
      <c r="K594" s="383"/>
      <c r="L594" s="364"/>
      <c r="M594" s="364"/>
      <c r="N594" s="364"/>
      <c r="O594" s="364"/>
      <c r="P594" s="364"/>
      <c r="Q594" s="364"/>
      <c r="R594" s="364"/>
      <c r="S594" s="453"/>
    </row>
    <row r="595" spans="1:19" ht="36" hidden="1" customHeight="1" x14ac:dyDescent="0.2">
      <c r="A595" s="362">
        <v>196</v>
      </c>
      <c r="B595" s="383" t="str">
        <f>'01-Mapa de riesgo-UO'!D596</f>
        <v>INVESTIGACIÓN_E_INNOVACIÓN</v>
      </c>
      <c r="C595" s="383" t="str">
        <f>+'01-Mapa de riesgo-UO'!F596</f>
        <v>NO</v>
      </c>
      <c r="D595" s="383" t="str">
        <f>'01-Mapa de riesgo-UO'!J596</f>
        <v>Estratégico</v>
      </c>
      <c r="E595" s="383" t="str">
        <f>'01-Mapa de riesgo-UO'!K596</f>
        <v xml:space="preserve">Disminución en la financiación interna para proyectos de investigación. </v>
      </c>
      <c r="F595" s="383"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83"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50" t="str">
        <f>'01-Mapa de riesgo-UO'!AT596</f>
        <v>MODERADO</v>
      </c>
      <c r="J595" s="276" t="str">
        <f>'01-Mapa de riesgo-UO'!AW596</f>
        <v>REDUCIR</v>
      </c>
      <c r="K595" s="383" t="str">
        <f t="shared" si="8"/>
        <v>Si el proceso lo requiere</v>
      </c>
      <c r="L595" s="364"/>
      <c r="M595" s="364"/>
      <c r="N595" s="364"/>
      <c r="O595" s="364"/>
      <c r="P595" s="364"/>
      <c r="Q595" s="364"/>
      <c r="R595" s="364"/>
      <c r="S595" s="453"/>
    </row>
    <row r="596" spans="1:19" ht="24" hidden="1" customHeight="1" x14ac:dyDescent="0.2">
      <c r="A596" s="362"/>
      <c r="B596" s="383"/>
      <c r="C596" s="383"/>
      <c r="D596" s="383"/>
      <c r="E596" s="383"/>
      <c r="F596" s="383"/>
      <c r="G596" s="133" t="str">
        <f>'01-Mapa de riesgo-UO'!I597</f>
        <v xml:space="preserve">Retención del 20% de los ingresos de los proyectos financiados por entidades externas en algunos casos. </v>
      </c>
      <c r="H596" s="383"/>
      <c r="I596" s="450"/>
      <c r="J596" s="276" t="str">
        <f>'01-Mapa de riesgo-UO'!AW597</f>
        <v>REDUCIR</v>
      </c>
      <c r="K596" s="383"/>
      <c r="L596" s="364"/>
      <c r="M596" s="364"/>
      <c r="N596" s="364"/>
      <c r="O596" s="364"/>
      <c r="P596" s="364"/>
      <c r="Q596" s="364"/>
      <c r="R596" s="364"/>
      <c r="S596" s="453"/>
    </row>
    <row r="597" spans="1:19" ht="24" hidden="1" customHeight="1" x14ac:dyDescent="0.2">
      <c r="A597" s="362"/>
      <c r="B597" s="383"/>
      <c r="C597" s="383"/>
      <c r="D597" s="383"/>
      <c r="E597" s="383"/>
      <c r="F597" s="383"/>
      <c r="G597" s="133">
        <f>'01-Mapa de riesgo-UO'!I598</f>
        <v>0</v>
      </c>
      <c r="H597" s="383"/>
      <c r="I597" s="450"/>
      <c r="J597" s="276">
        <f>'01-Mapa de riesgo-UO'!AW598</f>
        <v>0</v>
      </c>
      <c r="K597" s="383"/>
      <c r="L597" s="364"/>
      <c r="M597" s="364"/>
      <c r="N597" s="364"/>
      <c r="O597" s="364"/>
      <c r="P597" s="364"/>
      <c r="Q597" s="364"/>
      <c r="R597" s="364"/>
      <c r="S597" s="453"/>
    </row>
    <row r="598" spans="1:19" ht="24" hidden="1" customHeight="1" x14ac:dyDescent="0.2">
      <c r="A598" s="362">
        <v>197</v>
      </c>
      <c r="B598" s="383" t="str">
        <f>'01-Mapa de riesgo-UO'!D599</f>
        <v>DOCENCIA</v>
      </c>
      <c r="C598" s="383" t="str">
        <f>+'01-Mapa de riesgo-UO'!F599</f>
        <v>NO</v>
      </c>
      <c r="D598" s="383" t="str">
        <f>'01-Mapa de riesgo-UO'!J599</f>
        <v>Información</v>
      </c>
      <c r="E598" s="383" t="str">
        <f>'01-Mapa de riesgo-UO'!K599</f>
        <v>Historias Académicas físicas y digitalizadas perdidas o incompletas</v>
      </c>
      <c r="F598" s="383"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83" t="str">
        <f>'01-Mapa de riesgo-UO'!M599</f>
        <v>Insatisfacción del estudiante y padres de familia, reflejado en el aumento de PQRS
Pérdida de la memoria histórica de los estudiantes
Implicaciones de carácter legal</v>
      </c>
      <c r="I598" s="450" t="str">
        <f>'01-Mapa de riesgo-UO'!AT599</f>
        <v>LEVE</v>
      </c>
      <c r="J598" s="276" t="str">
        <f>'01-Mapa de riesgo-UO'!AW599</f>
        <v>ASUMIR</v>
      </c>
      <c r="K598" s="383" t="str">
        <f t="shared" si="8"/>
        <v>NO</v>
      </c>
      <c r="L598" s="364"/>
      <c r="M598" s="364"/>
      <c r="N598" s="364"/>
      <c r="O598" s="364"/>
      <c r="P598" s="364"/>
      <c r="Q598" s="364"/>
      <c r="R598" s="364"/>
      <c r="S598" s="453"/>
    </row>
    <row r="599" spans="1:19" ht="22.5" hidden="1" x14ac:dyDescent="0.2">
      <c r="A599" s="362"/>
      <c r="B599" s="383"/>
      <c r="C599" s="383"/>
      <c r="D599" s="383"/>
      <c r="E599" s="383"/>
      <c r="F599" s="383"/>
      <c r="G599" s="133" t="str">
        <f>'01-Mapa de riesgo-UO'!I600</f>
        <v>Falta de verificación de la información física y digitaliada</v>
      </c>
      <c r="H599" s="383"/>
      <c r="I599" s="450"/>
      <c r="J599" s="276" t="str">
        <f>'01-Mapa de riesgo-UO'!AW600</f>
        <v>ASUMIR</v>
      </c>
      <c r="K599" s="383"/>
      <c r="L599" s="364"/>
      <c r="M599" s="364"/>
      <c r="N599" s="364"/>
      <c r="O599" s="364"/>
      <c r="P599" s="364"/>
      <c r="Q599" s="364"/>
      <c r="R599" s="364"/>
      <c r="S599" s="453"/>
    </row>
    <row r="600" spans="1:19" ht="24" hidden="1" customHeight="1" x14ac:dyDescent="0.2">
      <c r="A600" s="362"/>
      <c r="B600" s="383"/>
      <c r="C600" s="383"/>
      <c r="D600" s="383"/>
      <c r="E600" s="383"/>
      <c r="F600" s="383"/>
      <c r="G600" s="133" t="str">
        <f>'01-Mapa de riesgo-UO'!I601</f>
        <v>Fallas en el sistema de informaciónn</v>
      </c>
      <c r="H600" s="383"/>
      <c r="I600" s="450"/>
      <c r="J600" s="276" t="str">
        <f>'01-Mapa de riesgo-UO'!AW601</f>
        <v>ASUMIR</v>
      </c>
      <c r="K600" s="383"/>
      <c r="L600" s="364"/>
      <c r="M600" s="364"/>
      <c r="N600" s="364"/>
      <c r="O600" s="364"/>
      <c r="P600" s="364"/>
      <c r="Q600" s="364"/>
      <c r="R600" s="364"/>
      <c r="S600" s="453"/>
    </row>
    <row r="601" spans="1:19" ht="12" hidden="1" customHeight="1" x14ac:dyDescent="0.2">
      <c r="A601" s="362">
        <v>198</v>
      </c>
      <c r="B601" s="383" t="str">
        <f>'01-Mapa de riesgo-UO'!D602</f>
        <v>DOCENCIA</v>
      </c>
      <c r="C601" s="383" t="str">
        <f>+'01-Mapa de riesgo-UO'!F602</f>
        <v>NO</v>
      </c>
      <c r="D601" s="383" t="str">
        <f>'01-Mapa de riesgo-UO'!J602</f>
        <v>Cumplimiento</v>
      </c>
      <c r="E601" s="383" t="str">
        <f>'01-Mapa de riesgo-UO'!K602</f>
        <v>Alteración del Calendario Académico</v>
      </c>
      <c r="F601" s="383" t="str">
        <f>'01-Mapa de riesgo-UO'!L602</f>
        <v>Modificación de la programación de las actividades definidas en el calendario académico</v>
      </c>
      <c r="G601" s="133" t="str">
        <f>'01-Mapa de riesgo-UO'!I602</f>
        <v>Decisiones del Consejo Académico</v>
      </c>
      <c r="H601" s="383" t="str">
        <f>'01-Mapa de riesgo-UO'!M602</f>
        <v>Cruce de procedimientos académicos y administrativos
Extensión de contratos de trabajo
Insatisfacción de estudiantes y padres de familia, reflejado en el aumento de PQRS</v>
      </c>
      <c r="I601" s="450" t="str">
        <f>'01-Mapa de riesgo-UO'!AT602</f>
        <v>MODERADO</v>
      </c>
      <c r="J601" s="276" t="str">
        <f>'01-Mapa de riesgo-UO'!AW602</f>
        <v>COMPARTIR</v>
      </c>
      <c r="K601" s="383" t="str">
        <f t="shared" si="8"/>
        <v>Si el proceso lo requiere</v>
      </c>
      <c r="L601" s="364"/>
      <c r="M601" s="364"/>
      <c r="N601" s="364"/>
      <c r="O601" s="364"/>
      <c r="P601" s="364"/>
      <c r="Q601" s="364"/>
      <c r="R601" s="364"/>
      <c r="S601" s="453"/>
    </row>
    <row r="602" spans="1:19" hidden="1" x14ac:dyDescent="0.2">
      <c r="A602" s="362"/>
      <c r="B602" s="383"/>
      <c r="C602" s="383"/>
      <c r="D602" s="383"/>
      <c r="E602" s="383"/>
      <c r="F602" s="383"/>
      <c r="G602" s="133" t="str">
        <f>'01-Mapa de riesgo-UO'!I603</f>
        <v>Solicitudes de entidades gubernamentales</v>
      </c>
      <c r="H602" s="383"/>
      <c r="I602" s="450"/>
      <c r="J602" s="276" t="str">
        <f>'01-Mapa de riesgo-UO'!AW603</f>
        <v>COMPARTIR</v>
      </c>
      <c r="K602" s="383"/>
      <c r="L602" s="364"/>
      <c r="M602" s="364"/>
      <c r="N602" s="364"/>
      <c r="O602" s="364"/>
      <c r="P602" s="364"/>
      <c r="Q602" s="364"/>
      <c r="R602" s="364"/>
      <c r="S602" s="453"/>
    </row>
    <row r="603" spans="1:19" ht="24" hidden="1" customHeight="1" x14ac:dyDescent="0.2">
      <c r="A603" s="362"/>
      <c r="B603" s="383"/>
      <c r="C603" s="383"/>
      <c r="D603" s="383"/>
      <c r="E603" s="383"/>
      <c r="F603" s="383"/>
      <c r="G603" s="133">
        <f>'01-Mapa de riesgo-UO'!I604</f>
        <v>0</v>
      </c>
      <c r="H603" s="383"/>
      <c r="I603" s="450"/>
      <c r="J603" s="276">
        <f>'01-Mapa de riesgo-UO'!AW604</f>
        <v>0</v>
      </c>
      <c r="K603" s="383"/>
      <c r="L603" s="364"/>
      <c r="M603" s="364"/>
      <c r="N603" s="364"/>
      <c r="O603" s="364"/>
      <c r="P603" s="364"/>
      <c r="Q603" s="364"/>
      <c r="R603" s="364"/>
      <c r="S603" s="453"/>
    </row>
    <row r="604" spans="1:19" ht="12" hidden="1" customHeight="1" x14ac:dyDescent="0.2">
      <c r="A604" s="362">
        <v>199</v>
      </c>
      <c r="B604" s="383" t="str">
        <f>'01-Mapa de riesgo-UO'!D605</f>
        <v>DOCENCIA</v>
      </c>
      <c r="C604" s="383" t="str">
        <f>+'01-Mapa de riesgo-UO'!F605</f>
        <v>SI</v>
      </c>
      <c r="D604" s="383" t="str">
        <f>'01-Mapa de riesgo-UO'!J605</f>
        <v>Corrupción</v>
      </c>
      <c r="E604" s="383" t="str">
        <f>'01-Mapa de riesgo-UO'!K605</f>
        <v>Error en la expedición de certificados de estudios que solicitan los estudiantes con información especial</v>
      </c>
      <c r="F604" s="383" t="str">
        <f>'01-Mapa de riesgo-UO'!L605</f>
        <v>Omisión, inexactitud o adulteración  de información en los certificados de estudios con información especial expedidos por la Universidad</v>
      </c>
      <c r="G604" s="133" t="str">
        <f>'01-Mapa de riesgo-UO'!I605</f>
        <v>1. Fallas en el sistema de información</v>
      </c>
      <c r="H604" s="383"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50" t="str">
        <f>'01-Mapa de riesgo-UO'!AT605</f>
        <v>LEVE</v>
      </c>
      <c r="J604" s="276" t="str">
        <f>'01-Mapa de riesgo-UO'!AW605</f>
        <v>ASUMIR</v>
      </c>
      <c r="K604" s="383" t="str">
        <f t="shared" ref="K604:K625" si="9">IF(I604="GRAVE","Debe formularse",IF(I604="MODERADO", "Si el proceso lo requiere","NO"))</f>
        <v>NO</v>
      </c>
      <c r="L604" s="364"/>
      <c r="M604" s="364"/>
      <c r="N604" s="364"/>
      <c r="O604" s="364"/>
      <c r="P604" s="364"/>
      <c r="Q604" s="364"/>
      <c r="R604" s="364"/>
      <c r="S604" s="453"/>
    </row>
    <row r="605" spans="1:19" hidden="1" x14ac:dyDescent="0.2">
      <c r="A605" s="362"/>
      <c r="B605" s="383"/>
      <c r="C605" s="383"/>
      <c r="D605" s="383"/>
      <c r="E605" s="383"/>
      <c r="F605" s="383"/>
      <c r="G605" s="133" t="str">
        <f>'01-Mapa de riesgo-UO'!I606</f>
        <v>2. Generación de certificados manuales</v>
      </c>
      <c r="H605" s="383"/>
      <c r="I605" s="450"/>
      <c r="J605" s="276" t="str">
        <f>'01-Mapa de riesgo-UO'!AW606</f>
        <v>ASUMIR</v>
      </c>
      <c r="K605" s="383"/>
      <c r="L605" s="364"/>
      <c r="M605" s="364"/>
      <c r="N605" s="364"/>
      <c r="O605" s="364"/>
      <c r="P605" s="364"/>
      <c r="Q605" s="364"/>
      <c r="R605" s="364"/>
      <c r="S605" s="453"/>
    </row>
    <row r="606" spans="1:19" ht="24" hidden="1" customHeight="1" x14ac:dyDescent="0.2">
      <c r="A606" s="362"/>
      <c r="B606" s="383"/>
      <c r="C606" s="383"/>
      <c r="D606" s="383"/>
      <c r="E606" s="383"/>
      <c r="F606" s="383"/>
      <c r="G606" s="133">
        <f>'01-Mapa de riesgo-UO'!I607</f>
        <v>0</v>
      </c>
      <c r="H606" s="383"/>
      <c r="I606" s="450"/>
      <c r="J606" s="276" t="str">
        <f>'01-Mapa de riesgo-UO'!AW607</f>
        <v>ASUMIR</v>
      </c>
      <c r="K606" s="383"/>
      <c r="L606" s="364"/>
      <c r="M606" s="364"/>
      <c r="N606" s="364"/>
      <c r="O606" s="364"/>
      <c r="P606" s="364"/>
      <c r="Q606" s="364"/>
      <c r="R606" s="364"/>
      <c r="S606" s="453"/>
    </row>
    <row r="607" spans="1:19" ht="12" hidden="1" customHeight="1" x14ac:dyDescent="0.2">
      <c r="A607" s="362">
        <v>200</v>
      </c>
      <c r="B607" s="383" t="str">
        <f>'01-Mapa de riesgo-UO'!D608</f>
        <v>INTERNACIONALIZACIÓN</v>
      </c>
      <c r="C607" s="383" t="str">
        <f>+'01-Mapa de riesgo-UO'!F608</f>
        <v>NO</v>
      </c>
      <c r="D607" s="383" t="str">
        <f>'01-Mapa de riesgo-UO'!J608</f>
        <v>Cumplimiento</v>
      </c>
      <c r="E607" s="383" t="str">
        <f>'01-Mapa de riesgo-UO'!K608</f>
        <v>Visitantes internacionales en la UTP sin el debido estatus migratorio</v>
      </c>
      <c r="F607" s="383"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83" t="str">
        <f>'01-Mapa de riesgo-UO'!M608</f>
        <v>Multas y/o sanciones para la Universidad</v>
      </c>
      <c r="I607" s="450" t="str">
        <f>'01-Mapa de riesgo-UO'!AT608</f>
        <v>LEVE</v>
      </c>
      <c r="J607" s="276" t="str">
        <f>'01-Mapa de riesgo-UO'!AW608</f>
        <v>ASUMIR</v>
      </c>
      <c r="K607" s="383" t="str">
        <f t="shared" si="9"/>
        <v>NO</v>
      </c>
      <c r="L607" s="364"/>
      <c r="M607" s="364"/>
      <c r="N607" s="364"/>
      <c r="O607" s="364"/>
      <c r="P607" s="364"/>
      <c r="Q607" s="364"/>
      <c r="R607" s="364"/>
      <c r="S607" s="453"/>
    </row>
    <row r="608" spans="1:19" ht="12" hidden="1" customHeight="1" x14ac:dyDescent="0.2">
      <c r="A608" s="362"/>
      <c r="B608" s="383"/>
      <c r="C608" s="383"/>
      <c r="D608" s="383"/>
      <c r="E608" s="383"/>
      <c r="F608" s="383"/>
      <c r="G608" s="133" t="str">
        <f>'01-Mapa de riesgo-UO'!I609</f>
        <v>Migración Colombia otorga un permiso de ingreso y permanencia  erroneo a los invitados internacionales aún habiendo  presentados los soportes respectivos</v>
      </c>
      <c r="H608" s="383"/>
      <c r="I608" s="450"/>
      <c r="J608" s="276" t="str">
        <f>'01-Mapa de riesgo-UO'!AW609</f>
        <v>ASUMIR</v>
      </c>
      <c r="K608" s="383"/>
      <c r="L608" s="364"/>
      <c r="M608" s="364"/>
      <c r="N608" s="364"/>
      <c r="O608" s="364"/>
      <c r="P608" s="364"/>
      <c r="Q608" s="364"/>
      <c r="R608" s="364"/>
      <c r="S608" s="453"/>
    </row>
    <row r="609" spans="1:19" ht="24" hidden="1" customHeight="1" x14ac:dyDescent="0.2">
      <c r="A609" s="362"/>
      <c r="B609" s="383"/>
      <c r="C609" s="383"/>
      <c r="D609" s="383"/>
      <c r="E609" s="383"/>
      <c r="F609" s="383"/>
      <c r="G609" s="133">
        <f>'01-Mapa de riesgo-UO'!I610</f>
        <v>0</v>
      </c>
      <c r="H609" s="383"/>
      <c r="I609" s="450"/>
      <c r="J609" s="276" t="str">
        <f>'01-Mapa de riesgo-UO'!AW610</f>
        <v>ASUMIR</v>
      </c>
      <c r="K609" s="383"/>
      <c r="L609" s="364"/>
      <c r="M609" s="364"/>
      <c r="N609" s="364"/>
      <c r="O609" s="364"/>
      <c r="P609" s="364"/>
      <c r="Q609" s="364"/>
      <c r="R609" s="364"/>
      <c r="S609" s="453"/>
    </row>
    <row r="610" spans="1:19" ht="12" hidden="1" customHeight="1" x14ac:dyDescent="0.2">
      <c r="A610" s="362">
        <v>201</v>
      </c>
      <c r="B610" s="383" t="str">
        <f>'01-Mapa de riesgo-UO'!D611</f>
        <v>BIENESTAR_INSTITUCIONAL</v>
      </c>
      <c r="C610" s="383" t="str">
        <f>+'01-Mapa de riesgo-UO'!F611</f>
        <v>NO</v>
      </c>
      <c r="D610" s="383" t="str">
        <f>'01-Mapa de riesgo-UO'!J611</f>
        <v>Cumplimiento</v>
      </c>
      <c r="E610" s="383" t="str">
        <f>'01-Mapa de riesgo-UO'!K611</f>
        <v>No renovación de habilitación del servicio de salud integral de la UTP</v>
      </c>
      <c r="F610" s="383"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83" t="str">
        <f>'01-Mapa de riesgo-UO'!M611</f>
        <v>Cierre de los servicios de salud en la institución
Sanciones y multas a la Universidad
Proceso disciplinarios 
Afectación de imagen  Institucional</v>
      </c>
      <c r="I610" s="450" t="str">
        <f>'01-Mapa de riesgo-UO'!AT611</f>
        <v>GRAVE</v>
      </c>
      <c r="J610" s="276" t="str">
        <f>'01-Mapa de riesgo-UO'!AW611</f>
        <v>REDUCIR</v>
      </c>
      <c r="K610" s="383" t="str">
        <f t="shared" si="9"/>
        <v>Debe formularse</v>
      </c>
      <c r="L610" s="364"/>
      <c r="M610" s="364"/>
      <c r="N610" s="364"/>
      <c r="O610" s="364"/>
      <c r="P610" s="364"/>
      <c r="Q610" s="364"/>
      <c r="R610" s="364"/>
      <c r="S610" s="453"/>
    </row>
    <row r="611" spans="1:19" ht="24" hidden="1" customHeight="1" x14ac:dyDescent="0.2">
      <c r="A611" s="362"/>
      <c r="B611" s="383"/>
      <c r="C611" s="383"/>
      <c r="D611" s="383"/>
      <c r="E611" s="383"/>
      <c r="F611" s="383"/>
      <c r="G611" s="133" t="str">
        <f>'01-Mapa de riesgo-UO'!I612</f>
        <v>Obras de infraestructura complementarias en proceso de ejecución</v>
      </c>
      <c r="H611" s="383"/>
      <c r="I611" s="450"/>
      <c r="J611" s="276" t="str">
        <f>'01-Mapa de riesgo-UO'!AW612</f>
        <v>COMPARTIR</v>
      </c>
      <c r="K611" s="383"/>
      <c r="L611" s="364"/>
      <c r="M611" s="364"/>
      <c r="N611" s="364"/>
      <c r="O611" s="364"/>
      <c r="P611" s="364"/>
      <c r="Q611" s="364"/>
      <c r="R611" s="364"/>
      <c r="S611" s="453"/>
    </row>
    <row r="612" spans="1:19" ht="24.75" hidden="1" customHeight="1" x14ac:dyDescent="0.2">
      <c r="A612" s="362"/>
      <c r="B612" s="383"/>
      <c r="C612" s="383"/>
      <c r="D612" s="383"/>
      <c r="E612" s="383"/>
      <c r="F612" s="383"/>
      <c r="G612" s="133" t="str">
        <f>'01-Mapa de riesgo-UO'!I613</f>
        <v>El sistema de información no permite generar estadisticas requeridas para la habilitación y para los programas de promoción y prevención.  Falta de actualización de usuarios que tienen acceso al software de salud</v>
      </c>
      <c r="H612" s="383"/>
      <c r="I612" s="450"/>
      <c r="J612" s="276" t="str">
        <f>'01-Mapa de riesgo-UO'!AW613</f>
        <v>COMPARTIR</v>
      </c>
      <c r="K612" s="383"/>
      <c r="L612" s="364"/>
      <c r="M612" s="364"/>
      <c r="N612" s="364"/>
      <c r="O612" s="364"/>
      <c r="P612" s="364"/>
      <c r="Q612" s="364"/>
      <c r="R612" s="364"/>
      <c r="S612" s="453"/>
    </row>
    <row r="613" spans="1:19" ht="24" hidden="1" customHeight="1" x14ac:dyDescent="0.2">
      <c r="A613" s="362">
        <v>202</v>
      </c>
      <c r="B613" s="383" t="str">
        <f>'01-Mapa de riesgo-UO'!D614</f>
        <v>BIENESTAR_INSTITUCIONAL</v>
      </c>
      <c r="C613" s="383" t="str">
        <f>+'01-Mapa de riesgo-UO'!F614</f>
        <v>NO</v>
      </c>
      <c r="D613" s="383" t="str">
        <f>'01-Mapa de riesgo-UO'!J614</f>
        <v>Operacional</v>
      </c>
      <c r="E613" s="383" t="str">
        <f>'01-Mapa de riesgo-UO'!K614</f>
        <v xml:space="preserve">Incumplimiento en la entrega de los apoyos economicos a los estudiantes </v>
      </c>
      <c r="F613" s="383"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83" t="str">
        <f>'01-Mapa de riesgo-UO'!M614</f>
        <v>Deserción estudiantil.
Afectación en la imagen institucional.</v>
      </c>
      <c r="I613" s="450" t="str">
        <f>'01-Mapa de riesgo-UO'!AT614</f>
        <v>MODERADO</v>
      </c>
      <c r="J613" s="276" t="str">
        <f>'01-Mapa de riesgo-UO'!AW614</f>
        <v>REDUCIR</v>
      </c>
      <c r="K613" s="383" t="str">
        <f t="shared" si="9"/>
        <v>Si el proceso lo requiere</v>
      </c>
      <c r="L613" s="172"/>
      <c r="M613" s="172"/>
      <c r="N613" s="172"/>
      <c r="O613" s="172"/>
      <c r="P613" s="172"/>
      <c r="Q613" s="172"/>
      <c r="R613" s="172"/>
      <c r="S613" s="171"/>
    </row>
    <row r="614" spans="1:19" ht="24" hidden="1" customHeight="1" x14ac:dyDescent="0.2">
      <c r="A614" s="362"/>
      <c r="B614" s="383"/>
      <c r="C614" s="383"/>
      <c r="D614" s="383"/>
      <c r="E614" s="383"/>
      <c r="F614" s="383"/>
      <c r="G614" s="133" t="str">
        <f>'01-Mapa de riesgo-UO'!I615</f>
        <v>Demoras en los trámites internos requeridos para la asignación de recursos y contratacion de los servicios a inicios de la vigencia presupuestal</v>
      </c>
      <c r="H614" s="383"/>
      <c r="I614" s="450"/>
      <c r="J614" s="276" t="str">
        <f>'01-Mapa de riesgo-UO'!AW615</f>
        <v>REDUCIR</v>
      </c>
      <c r="K614" s="383"/>
      <c r="L614" s="172"/>
      <c r="M614" s="172"/>
      <c r="N614" s="172"/>
      <c r="O614" s="172"/>
      <c r="P614" s="172"/>
      <c r="Q614" s="172"/>
      <c r="R614" s="172"/>
      <c r="S614" s="171"/>
    </row>
    <row r="615" spans="1:19" ht="24.75" hidden="1" customHeight="1" x14ac:dyDescent="0.2">
      <c r="A615" s="362"/>
      <c r="B615" s="383"/>
      <c r="C615" s="383"/>
      <c r="D615" s="383"/>
      <c r="E615" s="383"/>
      <c r="F615" s="383"/>
      <c r="G615" s="133">
        <f>'01-Mapa de riesgo-UO'!I616</f>
        <v>0</v>
      </c>
      <c r="H615" s="383"/>
      <c r="I615" s="450"/>
      <c r="J615" s="276" t="str">
        <f>'01-Mapa de riesgo-UO'!AW616</f>
        <v>REDUCIR</v>
      </c>
      <c r="K615" s="383"/>
      <c r="L615" s="172"/>
      <c r="M615" s="172"/>
      <c r="N615" s="172"/>
      <c r="O615" s="172"/>
      <c r="P615" s="172"/>
      <c r="Q615" s="172"/>
      <c r="R615" s="172"/>
      <c r="S615" s="171"/>
    </row>
    <row r="616" spans="1:19" hidden="1" x14ac:dyDescent="0.2">
      <c r="A616" s="362">
        <v>203</v>
      </c>
      <c r="B616" s="383">
        <f>'01-Mapa de riesgo-UO'!D617</f>
        <v>0</v>
      </c>
      <c r="C616" s="383">
        <f>+'01-Mapa de riesgo-UO'!F617</f>
        <v>0</v>
      </c>
      <c r="D616" s="383">
        <f>'01-Mapa de riesgo-UO'!J617</f>
        <v>0</v>
      </c>
      <c r="E616" s="383">
        <f>'01-Mapa de riesgo-UO'!K617</f>
        <v>0</v>
      </c>
      <c r="F616" s="383">
        <f>'01-Mapa de riesgo-UO'!L617</f>
        <v>0</v>
      </c>
      <c r="G616" s="133">
        <f>'01-Mapa de riesgo-UO'!I617</f>
        <v>0</v>
      </c>
      <c r="H616" s="383">
        <f>'01-Mapa de riesgo-UO'!M617</f>
        <v>0</v>
      </c>
      <c r="I616" s="450" t="str">
        <f>'01-Mapa de riesgo-UO'!AT617</f>
        <v>LEVE</v>
      </c>
      <c r="J616" s="276">
        <f>'01-Mapa de riesgo-UO'!AW617</f>
        <v>0</v>
      </c>
      <c r="K616" s="383" t="str">
        <f t="shared" si="9"/>
        <v>NO</v>
      </c>
      <c r="L616" s="172"/>
      <c r="M616" s="172"/>
      <c r="N616" s="172"/>
      <c r="O616" s="172"/>
      <c r="P616" s="172"/>
      <c r="Q616" s="172"/>
      <c r="R616" s="172"/>
      <c r="S616" s="171"/>
    </row>
    <row r="617" spans="1:19" ht="24" hidden="1" customHeight="1" x14ac:dyDescent="0.2">
      <c r="A617" s="362"/>
      <c r="B617" s="383"/>
      <c r="C617" s="383"/>
      <c r="D617" s="383"/>
      <c r="E617" s="383"/>
      <c r="F617" s="383"/>
      <c r="G617" s="133">
        <f>'01-Mapa de riesgo-UO'!I618</f>
        <v>0</v>
      </c>
      <c r="H617" s="383"/>
      <c r="I617" s="450"/>
      <c r="J617" s="276">
        <f>'01-Mapa de riesgo-UO'!AW618</f>
        <v>0</v>
      </c>
      <c r="K617" s="383"/>
      <c r="L617" s="172"/>
      <c r="M617" s="172"/>
      <c r="N617" s="172"/>
      <c r="O617" s="172"/>
      <c r="P617" s="172"/>
      <c r="Q617" s="172"/>
      <c r="R617" s="172"/>
      <c r="S617" s="171"/>
    </row>
    <row r="618" spans="1:19" ht="24.75" hidden="1" customHeight="1" x14ac:dyDescent="0.2">
      <c r="A618" s="362"/>
      <c r="B618" s="383"/>
      <c r="C618" s="383"/>
      <c r="D618" s="383"/>
      <c r="E618" s="383"/>
      <c r="F618" s="383"/>
      <c r="G618" s="133">
        <f>'01-Mapa de riesgo-UO'!I619</f>
        <v>0</v>
      </c>
      <c r="H618" s="383"/>
      <c r="I618" s="450"/>
      <c r="J618" s="276">
        <f>'01-Mapa de riesgo-UO'!AW619</f>
        <v>0</v>
      </c>
      <c r="K618" s="383"/>
      <c r="L618" s="172"/>
      <c r="M618" s="172"/>
      <c r="N618" s="172"/>
      <c r="O618" s="172"/>
      <c r="P618" s="172"/>
      <c r="Q618" s="172"/>
      <c r="R618" s="172"/>
      <c r="S618" s="171"/>
    </row>
    <row r="619" spans="1:19" ht="24" hidden="1" customHeight="1" x14ac:dyDescent="0.2">
      <c r="A619" s="362">
        <v>204</v>
      </c>
      <c r="B619" s="383">
        <f>'01-Mapa de riesgo-UO'!D620</f>
        <v>0</v>
      </c>
      <c r="C619" s="383">
        <f>+'01-Mapa de riesgo-UO'!F620</f>
        <v>0</v>
      </c>
      <c r="D619" s="383">
        <f>'01-Mapa de riesgo-UO'!J620</f>
        <v>0</v>
      </c>
      <c r="E619" s="383">
        <f>'01-Mapa de riesgo-UO'!K620</f>
        <v>0</v>
      </c>
      <c r="F619" s="383">
        <f>'01-Mapa de riesgo-UO'!L620</f>
        <v>0</v>
      </c>
      <c r="G619" s="133">
        <f>'01-Mapa de riesgo-UO'!I620</f>
        <v>0</v>
      </c>
      <c r="H619" s="383">
        <f>'01-Mapa de riesgo-UO'!M620</f>
        <v>0</v>
      </c>
      <c r="I619" s="450" t="str">
        <f>'01-Mapa de riesgo-UO'!AT620</f>
        <v>LEVE</v>
      </c>
      <c r="J619" s="276">
        <f>'01-Mapa de riesgo-UO'!AW620</f>
        <v>0</v>
      </c>
      <c r="K619" s="383" t="str">
        <f t="shared" si="9"/>
        <v>NO</v>
      </c>
      <c r="L619" s="172"/>
      <c r="M619" s="172"/>
      <c r="N619" s="172"/>
      <c r="O619" s="172"/>
      <c r="P619" s="172"/>
      <c r="Q619" s="172"/>
      <c r="R619" s="172"/>
      <c r="S619" s="171"/>
    </row>
    <row r="620" spans="1:19" ht="24" hidden="1" customHeight="1" x14ac:dyDescent="0.2">
      <c r="A620" s="362"/>
      <c r="B620" s="383"/>
      <c r="C620" s="383"/>
      <c r="D620" s="383"/>
      <c r="E620" s="383"/>
      <c r="F620" s="383"/>
      <c r="G620" s="133">
        <f>'01-Mapa de riesgo-UO'!I621</f>
        <v>0</v>
      </c>
      <c r="H620" s="383"/>
      <c r="I620" s="450"/>
      <c r="J620" s="276">
        <f>'01-Mapa de riesgo-UO'!AW621</f>
        <v>0</v>
      </c>
      <c r="K620" s="383"/>
      <c r="L620" s="172"/>
      <c r="M620" s="172"/>
      <c r="N620" s="172"/>
      <c r="O620" s="172"/>
      <c r="P620" s="172"/>
      <c r="Q620" s="172"/>
      <c r="R620" s="172"/>
      <c r="S620" s="171"/>
    </row>
    <row r="621" spans="1:19" ht="24.75" hidden="1" customHeight="1" x14ac:dyDescent="0.2">
      <c r="A621" s="362"/>
      <c r="B621" s="383"/>
      <c r="C621" s="383"/>
      <c r="D621" s="383"/>
      <c r="E621" s="383"/>
      <c r="F621" s="383"/>
      <c r="G621" s="133">
        <f>'01-Mapa de riesgo-UO'!I622</f>
        <v>0</v>
      </c>
      <c r="H621" s="383"/>
      <c r="I621" s="450"/>
      <c r="J621" s="276">
        <f>'01-Mapa de riesgo-UO'!AW622</f>
        <v>0</v>
      </c>
      <c r="K621" s="383"/>
      <c r="L621" s="172"/>
      <c r="M621" s="172"/>
      <c r="N621" s="172"/>
      <c r="O621" s="172"/>
      <c r="P621" s="172"/>
      <c r="Q621" s="172"/>
      <c r="R621" s="172"/>
      <c r="S621" s="171"/>
    </row>
    <row r="622" spans="1:19" ht="24" hidden="1" customHeight="1" x14ac:dyDescent="0.2">
      <c r="A622" s="362">
        <v>205</v>
      </c>
      <c r="B622" s="383">
        <f>'01-Mapa de riesgo-UO'!D623</f>
        <v>0</v>
      </c>
      <c r="C622" s="383">
        <f>+'01-Mapa de riesgo-UO'!F623</f>
        <v>0</v>
      </c>
      <c r="D622" s="383">
        <f>'01-Mapa de riesgo-UO'!J623</f>
        <v>0</v>
      </c>
      <c r="E622" s="383">
        <f>'01-Mapa de riesgo-UO'!K623</f>
        <v>0</v>
      </c>
      <c r="F622" s="383">
        <f>'01-Mapa de riesgo-UO'!L623</f>
        <v>0</v>
      </c>
      <c r="G622" s="133">
        <f>'01-Mapa de riesgo-UO'!I623</f>
        <v>0</v>
      </c>
      <c r="H622" s="383">
        <f>'01-Mapa de riesgo-UO'!M623</f>
        <v>0</v>
      </c>
      <c r="I622" s="450">
        <f>'01-Mapa de riesgo-UO'!AT623</f>
        <v>0</v>
      </c>
      <c r="J622" s="276">
        <f>'01-Mapa de riesgo-UO'!AW623</f>
        <v>0</v>
      </c>
      <c r="K622" s="383" t="str">
        <f t="shared" si="9"/>
        <v>NO</v>
      </c>
      <c r="L622" s="172"/>
      <c r="M622" s="172"/>
      <c r="N622" s="172"/>
      <c r="O622" s="172"/>
      <c r="P622" s="172"/>
      <c r="Q622" s="172"/>
      <c r="R622" s="172"/>
      <c r="S622" s="171"/>
    </row>
    <row r="623" spans="1:19" ht="24" hidden="1" customHeight="1" x14ac:dyDescent="0.2">
      <c r="A623" s="362"/>
      <c r="B623" s="383"/>
      <c r="C623" s="383"/>
      <c r="D623" s="383"/>
      <c r="E623" s="383"/>
      <c r="F623" s="383"/>
      <c r="G623" s="133">
        <f>'01-Mapa de riesgo-UO'!I624</f>
        <v>0</v>
      </c>
      <c r="H623" s="383"/>
      <c r="I623" s="450"/>
      <c r="J623" s="276">
        <f>'01-Mapa de riesgo-UO'!AW624</f>
        <v>0</v>
      </c>
      <c r="K623" s="383"/>
      <c r="L623" s="172"/>
      <c r="M623" s="172"/>
      <c r="N623" s="172"/>
      <c r="O623" s="172"/>
      <c r="P623" s="172"/>
      <c r="Q623" s="172"/>
      <c r="R623" s="172"/>
      <c r="S623" s="171"/>
    </row>
    <row r="624" spans="1:19" ht="24.75" hidden="1" customHeight="1" x14ac:dyDescent="0.2">
      <c r="A624" s="362"/>
      <c r="B624" s="383"/>
      <c r="C624" s="383"/>
      <c r="D624" s="383"/>
      <c r="E624" s="383"/>
      <c r="F624" s="383"/>
      <c r="G624" s="133">
        <f>'01-Mapa de riesgo-UO'!I625</f>
        <v>0</v>
      </c>
      <c r="H624" s="383"/>
      <c r="I624" s="450"/>
      <c r="J624" s="276">
        <f>'01-Mapa de riesgo-UO'!AW625</f>
        <v>0</v>
      </c>
      <c r="K624" s="383"/>
      <c r="L624" s="172"/>
      <c r="M624" s="172"/>
      <c r="N624" s="172"/>
      <c r="O624" s="172"/>
      <c r="P624" s="172"/>
      <c r="Q624" s="172"/>
      <c r="R624" s="172"/>
      <c r="S624" s="171"/>
    </row>
    <row r="625" spans="1:19" ht="24" hidden="1" customHeight="1" x14ac:dyDescent="0.2">
      <c r="A625" s="362">
        <v>206</v>
      </c>
      <c r="B625" s="383">
        <f>'01-Mapa de riesgo-UO'!D626</f>
        <v>0</v>
      </c>
      <c r="C625" s="383">
        <f>+'01-Mapa de riesgo-UO'!F626</f>
        <v>0</v>
      </c>
      <c r="D625" s="383">
        <f>'01-Mapa de riesgo-UO'!J626</f>
        <v>0</v>
      </c>
      <c r="E625" s="383">
        <f>'01-Mapa de riesgo-UO'!K626</f>
        <v>0</v>
      </c>
      <c r="F625" s="383">
        <f>'01-Mapa de riesgo-UO'!L626</f>
        <v>0</v>
      </c>
      <c r="G625" s="133">
        <f>'01-Mapa de riesgo-UO'!I626</f>
        <v>0</v>
      </c>
      <c r="H625" s="383">
        <f>'01-Mapa de riesgo-UO'!M626</f>
        <v>0</v>
      </c>
      <c r="I625" s="450">
        <f>'01-Mapa de riesgo-UO'!AT626</f>
        <v>0</v>
      </c>
      <c r="J625" s="276">
        <f>'01-Mapa de riesgo-UO'!AW626</f>
        <v>0</v>
      </c>
      <c r="K625" s="383" t="str">
        <f t="shared" si="9"/>
        <v>NO</v>
      </c>
      <c r="L625" s="172"/>
      <c r="M625" s="172"/>
      <c r="N625" s="172"/>
      <c r="O625" s="172"/>
      <c r="P625" s="172"/>
      <c r="Q625" s="172"/>
      <c r="R625" s="172"/>
      <c r="S625" s="171"/>
    </row>
    <row r="626" spans="1:19" ht="24" hidden="1" customHeight="1" x14ac:dyDescent="0.2">
      <c r="A626" s="362"/>
      <c r="B626" s="383"/>
      <c r="C626" s="383"/>
      <c r="D626" s="383"/>
      <c r="E626" s="383"/>
      <c r="F626" s="383"/>
      <c r="G626" s="133">
        <f>'01-Mapa de riesgo-UO'!I627</f>
        <v>0</v>
      </c>
      <c r="H626" s="383"/>
      <c r="I626" s="450"/>
      <c r="J626" s="276">
        <f>'01-Mapa de riesgo-UO'!AW627</f>
        <v>0</v>
      </c>
      <c r="K626" s="383"/>
      <c r="L626" s="172"/>
      <c r="M626" s="172"/>
      <c r="N626" s="172"/>
      <c r="O626" s="172"/>
      <c r="P626" s="172"/>
      <c r="Q626" s="172"/>
      <c r="R626" s="172"/>
      <c r="S626" s="171"/>
    </row>
    <row r="627" spans="1:19" ht="24.75" hidden="1" customHeight="1" thickBot="1" x14ac:dyDescent="0.25">
      <c r="A627" s="425"/>
      <c r="B627" s="433"/>
      <c r="C627" s="433"/>
      <c r="D627" s="433"/>
      <c r="E627" s="433"/>
      <c r="F627" s="433"/>
      <c r="G627" s="154">
        <f>'01-Mapa de riesgo-UO'!I628</f>
        <v>0</v>
      </c>
      <c r="H627" s="433"/>
      <c r="I627" s="454"/>
      <c r="J627" s="283">
        <f>'01-Mapa de riesgo-UO'!AW628</f>
        <v>0</v>
      </c>
      <c r="K627" s="433"/>
      <c r="L627" s="217"/>
      <c r="M627" s="217"/>
      <c r="N627" s="217"/>
      <c r="O627" s="217"/>
      <c r="P627" s="217"/>
      <c r="Q627" s="217"/>
      <c r="R627" s="217"/>
      <c r="S627" s="176"/>
    </row>
  </sheetData>
  <sheetProtection algorithmName="SHA-512" hashValue="v7jwlGTFa6YNqXyVD6mI2uN8fY4jNU3v8QPhiU2H8wQTagT0j3fP4Dfwcc1QMpMs1UBPvgKVs/hzxPm97kYgoA==" saltValue="aSPyqba6gF5Kb8SMsp2WSQ==" spinCount="100000" sheet="1" formatRows="0" insertRows="0" deleteRows="0" selectLockedCells="1"/>
  <autoFilter ref="A9:S627">
    <filterColumn colId="1">
      <filters>
        <filter val="ADMINISTRACIÓN_INSTITUCIONAL"/>
      </filters>
    </filterColumn>
    <filterColumn colId="15" showButton="0"/>
    <filterColumn colId="16" showButton="0"/>
  </autoFilter>
  <mergeCells count="2665">
    <mergeCell ref="A622:A624"/>
    <mergeCell ref="B622:B624"/>
    <mergeCell ref="C622:C624"/>
    <mergeCell ref="D622:D624"/>
    <mergeCell ref="E622:E624"/>
    <mergeCell ref="F622:F624"/>
    <mergeCell ref="A625:A627"/>
    <mergeCell ref="B625:B627"/>
    <mergeCell ref="C625:C627"/>
    <mergeCell ref="D625:D627"/>
    <mergeCell ref="E625:E627"/>
    <mergeCell ref="F625:F627"/>
    <mergeCell ref="H613:H615"/>
    <mergeCell ref="I613:I615"/>
    <mergeCell ref="K613:K615"/>
    <mergeCell ref="H616:H618"/>
    <mergeCell ref="I616:I618"/>
    <mergeCell ref="K616:K618"/>
    <mergeCell ref="H619:H621"/>
    <mergeCell ref="I619:I621"/>
    <mergeCell ref="K619:K621"/>
    <mergeCell ref="H622:H624"/>
    <mergeCell ref="I622:I624"/>
    <mergeCell ref="K622:K624"/>
    <mergeCell ref="H625:H627"/>
    <mergeCell ref="I625:I627"/>
    <mergeCell ref="K625:K627"/>
    <mergeCell ref="A613:A615"/>
    <mergeCell ref="B613:B615"/>
    <mergeCell ref="C613:C615"/>
    <mergeCell ref="D613:D615"/>
    <mergeCell ref="E613:E615"/>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L610:N612"/>
    <mergeCell ref="O610:O612"/>
    <mergeCell ref="P610:R612"/>
    <mergeCell ref="S610:S612"/>
    <mergeCell ref="H610:H612"/>
    <mergeCell ref="L601:N603"/>
    <mergeCell ref="O601:O603"/>
    <mergeCell ref="P601:R603"/>
    <mergeCell ref="S601:S603"/>
    <mergeCell ref="L604:N606"/>
    <mergeCell ref="O604:O606"/>
    <mergeCell ref="P604:R606"/>
    <mergeCell ref="S604:S606"/>
    <mergeCell ref="L607:N609"/>
    <mergeCell ref="O607:O609"/>
    <mergeCell ref="P607:R609"/>
    <mergeCell ref="S607:S609"/>
    <mergeCell ref="L592:N594"/>
    <mergeCell ref="O592:O594"/>
    <mergeCell ref="P592:R594"/>
    <mergeCell ref="S592:S594"/>
    <mergeCell ref="L595:N597"/>
    <mergeCell ref="O595:O597"/>
    <mergeCell ref="P595:R597"/>
    <mergeCell ref="S595:S597"/>
    <mergeCell ref="L598:N600"/>
    <mergeCell ref="O598:O600"/>
    <mergeCell ref="P598:R600"/>
    <mergeCell ref="S598:S600"/>
    <mergeCell ref="L583:N585"/>
    <mergeCell ref="O583:O585"/>
    <mergeCell ref="P583:R585"/>
    <mergeCell ref="S583:S585"/>
    <mergeCell ref="L586:N588"/>
    <mergeCell ref="O586:O588"/>
    <mergeCell ref="P586:R588"/>
    <mergeCell ref="S586:S588"/>
    <mergeCell ref="L589:N591"/>
    <mergeCell ref="O589:O591"/>
    <mergeCell ref="P589:R591"/>
    <mergeCell ref="S589:S591"/>
    <mergeCell ref="L574:N576"/>
    <mergeCell ref="O574:O576"/>
    <mergeCell ref="P574:R576"/>
    <mergeCell ref="S574:S576"/>
    <mergeCell ref="L577:N579"/>
    <mergeCell ref="O577:O579"/>
    <mergeCell ref="P577:R579"/>
    <mergeCell ref="S577:S579"/>
    <mergeCell ref="L580:N582"/>
    <mergeCell ref="O580:O582"/>
    <mergeCell ref="P580:R582"/>
    <mergeCell ref="S580:S582"/>
    <mergeCell ref="L565:N567"/>
    <mergeCell ref="O565:O567"/>
    <mergeCell ref="P565:R567"/>
    <mergeCell ref="S565:S567"/>
    <mergeCell ref="L568:N570"/>
    <mergeCell ref="O568:O570"/>
    <mergeCell ref="P568:R570"/>
    <mergeCell ref="S568:S570"/>
    <mergeCell ref="L571:N573"/>
    <mergeCell ref="O571:O573"/>
    <mergeCell ref="P571:R573"/>
    <mergeCell ref="S571:S573"/>
    <mergeCell ref="L556:N558"/>
    <mergeCell ref="O556:O558"/>
    <mergeCell ref="P556:R558"/>
    <mergeCell ref="S556:S558"/>
    <mergeCell ref="L559:N561"/>
    <mergeCell ref="O559:O561"/>
    <mergeCell ref="P559:R561"/>
    <mergeCell ref="S559:S561"/>
    <mergeCell ref="L562:N564"/>
    <mergeCell ref="O562:O564"/>
    <mergeCell ref="P562:R564"/>
    <mergeCell ref="S562:S564"/>
    <mergeCell ref="L547:N549"/>
    <mergeCell ref="O547:O549"/>
    <mergeCell ref="P547:R549"/>
    <mergeCell ref="S547:S549"/>
    <mergeCell ref="L550:N552"/>
    <mergeCell ref="O550:O552"/>
    <mergeCell ref="P550:R552"/>
    <mergeCell ref="S550:S552"/>
    <mergeCell ref="L553:N555"/>
    <mergeCell ref="O553:O555"/>
    <mergeCell ref="P553:R555"/>
    <mergeCell ref="S553:S555"/>
    <mergeCell ref="L538:N540"/>
    <mergeCell ref="O538:O540"/>
    <mergeCell ref="P538:R540"/>
    <mergeCell ref="S538:S540"/>
    <mergeCell ref="L541:N543"/>
    <mergeCell ref="O541:O543"/>
    <mergeCell ref="P541:R543"/>
    <mergeCell ref="S541:S543"/>
    <mergeCell ref="L544:N546"/>
    <mergeCell ref="O544:O546"/>
    <mergeCell ref="P544:R546"/>
    <mergeCell ref="S544:S546"/>
    <mergeCell ref="L529:N531"/>
    <mergeCell ref="O529:O531"/>
    <mergeCell ref="P529:R531"/>
    <mergeCell ref="S529:S531"/>
    <mergeCell ref="L532:N534"/>
    <mergeCell ref="O532:O534"/>
    <mergeCell ref="P532:R534"/>
    <mergeCell ref="S532:S534"/>
    <mergeCell ref="L535:N537"/>
    <mergeCell ref="O535:O537"/>
    <mergeCell ref="P535:R537"/>
    <mergeCell ref="S535:S537"/>
    <mergeCell ref="L520:N522"/>
    <mergeCell ref="O520:O522"/>
    <mergeCell ref="P520:R522"/>
    <mergeCell ref="S520:S522"/>
    <mergeCell ref="L523:N525"/>
    <mergeCell ref="O523:O525"/>
    <mergeCell ref="P523:R525"/>
    <mergeCell ref="S523:S525"/>
    <mergeCell ref="L526:N528"/>
    <mergeCell ref="O526:O528"/>
    <mergeCell ref="P526:R528"/>
    <mergeCell ref="S526:S528"/>
    <mergeCell ref="L511:N513"/>
    <mergeCell ref="O511:O513"/>
    <mergeCell ref="P511:R513"/>
    <mergeCell ref="S511:S513"/>
    <mergeCell ref="L514:N516"/>
    <mergeCell ref="O514:O516"/>
    <mergeCell ref="P514:R516"/>
    <mergeCell ref="S514:S516"/>
    <mergeCell ref="L517:N519"/>
    <mergeCell ref="O517:O519"/>
    <mergeCell ref="P517:R519"/>
    <mergeCell ref="S517:S519"/>
    <mergeCell ref="L502:N504"/>
    <mergeCell ref="O502:O504"/>
    <mergeCell ref="P502:R504"/>
    <mergeCell ref="S502:S504"/>
    <mergeCell ref="L505:N507"/>
    <mergeCell ref="O505:O507"/>
    <mergeCell ref="P505:R507"/>
    <mergeCell ref="S505:S507"/>
    <mergeCell ref="L508:N510"/>
    <mergeCell ref="O508:O510"/>
    <mergeCell ref="P508:R510"/>
    <mergeCell ref="S508:S510"/>
    <mergeCell ref="L493:N495"/>
    <mergeCell ref="O493:O495"/>
    <mergeCell ref="P493:R495"/>
    <mergeCell ref="S493:S495"/>
    <mergeCell ref="L496:N498"/>
    <mergeCell ref="O496:O498"/>
    <mergeCell ref="P496:R498"/>
    <mergeCell ref="S496:S498"/>
    <mergeCell ref="L499:N501"/>
    <mergeCell ref="O499:O501"/>
    <mergeCell ref="P499:R501"/>
    <mergeCell ref="S499:S501"/>
    <mergeCell ref="L484:N486"/>
    <mergeCell ref="O484:O486"/>
    <mergeCell ref="P484:R486"/>
    <mergeCell ref="S484:S486"/>
    <mergeCell ref="L487:N489"/>
    <mergeCell ref="O487:O489"/>
    <mergeCell ref="P487:R489"/>
    <mergeCell ref="S487:S489"/>
    <mergeCell ref="L490:N492"/>
    <mergeCell ref="O490:O492"/>
    <mergeCell ref="P490:R492"/>
    <mergeCell ref="S490:S492"/>
    <mergeCell ref="L475:N477"/>
    <mergeCell ref="O475:O477"/>
    <mergeCell ref="P475:R477"/>
    <mergeCell ref="S475:S477"/>
    <mergeCell ref="L478:N480"/>
    <mergeCell ref="O478:O480"/>
    <mergeCell ref="P478:R480"/>
    <mergeCell ref="S478:S480"/>
    <mergeCell ref="L481:N483"/>
    <mergeCell ref="O481:O483"/>
    <mergeCell ref="P481:R483"/>
    <mergeCell ref="S481:S483"/>
    <mergeCell ref="L466:N468"/>
    <mergeCell ref="O466:O468"/>
    <mergeCell ref="P466:R468"/>
    <mergeCell ref="S466:S468"/>
    <mergeCell ref="L469:N471"/>
    <mergeCell ref="O469:O471"/>
    <mergeCell ref="P469:R471"/>
    <mergeCell ref="S469:S471"/>
    <mergeCell ref="L472:N474"/>
    <mergeCell ref="O472:O474"/>
    <mergeCell ref="P472:R474"/>
    <mergeCell ref="S472:S474"/>
    <mergeCell ref="L457:N459"/>
    <mergeCell ref="O457:O459"/>
    <mergeCell ref="P457:R459"/>
    <mergeCell ref="S457:S459"/>
    <mergeCell ref="L460:N462"/>
    <mergeCell ref="O460:O462"/>
    <mergeCell ref="P460:R462"/>
    <mergeCell ref="S460:S462"/>
    <mergeCell ref="L463:N465"/>
    <mergeCell ref="O463:O465"/>
    <mergeCell ref="P463:R465"/>
    <mergeCell ref="S463:S465"/>
    <mergeCell ref="L448:N450"/>
    <mergeCell ref="O448:O450"/>
    <mergeCell ref="P448:R450"/>
    <mergeCell ref="S448:S450"/>
    <mergeCell ref="L451:N453"/>
    <mergeCell ref="O451:O453"/>
    <mergeCell ref="P451:R453"/>
    <mergeCell ref="S451:S453"/>
    <mergeCell ref="L454:N456"/>
    <mergeCell ref="O454:O456"/>
    <mergeCell ref="P454:R456"/>
    <mergeCell ref="S454:S456"/>
    <mergeCell ref="L439:N441"/>
    <mergeCell ref="O439:O441"/>
    <mergeCell ref="P439:R441"/>
    <mergeCell ref="S439:S441"/>
    <mergeCell ref="L442:N444"/>
    <mergeCell ref="O442:O444"/>
    <mergeCell ref="P442:R444"/>
    <mergeCell ref="S442:S444"/>
    <mergeCell ref="L445:N447"/>
    <mergeCell ref="O445:O447"/>
    <mergeCell ref="P445:R447"/>
    <mergeCell ref="S445:S447"/>
    <mergeCell ref="L430:N432"/>
    <mergeCell ref="O430:O432"/>
    <mergeCell ref="P430:R432"/>
    <mergeCell ref="S430:S432"/>
    <mergeCell ref="L433:N435"/>
    <mergeCell ref="O433:O435"/>
    <mergeCell ref="P433:R435"/>
    <mergeCell ref="S433:S435"/>
    <mergeCell ref="L436:N438"/>
    <mergeCell ref="O436:O438"/>
    <mergeCell ref="P436:R438"/>
    <mergeCell ref="S436:S438"/>
    <mergeCell ref="L418:N420"/>
    <mergeCell ref="O418:O420"/>
    <mergeCell ref="P418:R420"/>
    <mergeCell ref="S418:S420"/>
    <mergeCell ref="L421:N423"/>
    <mergeCell ref="O421:O423"/>
    <mergeCell ref="P421:R423"/>
    <mergeCell ref="S421:S423"/>
    <mergeCell ref="L424:N426"/>
    <mergeCell ref="O424:O426"/>
    <mergeCell ref="P424:R426"/>
    <mergeCell ref="S424:S426"/>
    <mergeCell ref="L409:N411"/>
    <mergeCell ref="O409:O411"/>
    <mergeCell ref="P409:R411"/>
    <mergeCell ref="S409:S411"/>
    <mergeCell ref="L412:N414"/>
    <mergeCell ref="O412:O414"/>
    <mergeCell ref="P412:R414"/>
    <mergeCell ref="S412:S414"/>
    <mergeCell ref="L415:N417"/>
    <mergeCell ref="O415:O417"/>
    <mergeCell ref="P415:R417"/>
    <mergeCell ref="S415:S417"/>
    <mergeCell ref="L400:N402"/>
    <mergeCell ref="O400:O402"/>
    <mergeCell ref="P400:R402"/>
    <mergeCell ref="S400:S402"/>
    <mergeCell ref="L403:N405"/>
    <mergeCell ref="O403:O405"/>
    <mergeCell ref="P403:R405"/>
    <mergeCell ref="S403:S405"/>
    <mergeCell ref="L406:N408"/>
    <mergeCell ref="O406:O408"/>
    <mergeCell ref="P406:R408"/>
    <mergeCell ref="S406:S408"/>
    <mergeCell ref="L391:N393"/>
    <mergeCell ref="O391:O393"/>
    <mergeCell ref="P391:R393"/>
    <mergeCell ref="S391:S393"/>
    <mergeCell ref="L394:N396"/>
    <mergeCell ref="O394:O396"/>
    <mergeCell ref="P394:R396"/>
    <mergeCell ref="S394:S396"/>
    <mergeCell ref="L397:N399"/>
    <mergeCell ref="O397:O399"/>
    <mergeCell ref="P397:R399"/>
    <mergeCell ref="S397:S399"/>
    <mergeCell ref="L382:N384"/>
    <mergeCell ref="O382:O384"/>
    <mergeCell ref="P382:R384"/>
    <mergeCell ref="S382:S384"/>
    <mergeCell ref="L385:N387"/>
    <mergeCell ref="O385:O387"/>
    <mergeCell ref="P385:R387"/>
    <mergeCell ref="S385:S387"/>
    <mergeCell ref="L388:N390"/>
    <mergeCell ref="O388:O390"/>
    <mergeCell ref="P388:R390"/>
    <mergeCell ref="S388:S390"/>
    <mergeCell ref="L373:N375"/>
    <mergeCell ref="O373:O375"/>
    <mergeCell ref="P373:R375"/>
    <mergeCell ref="S373:S375"/>
    <mergeCell ref="L376:N378"/>
    <mergeCell ref="O376:O378"/>
    <mergeCell ref="P376:R378"/>
    <mergeCell ref="S376:S378"/>
    <mergeCell ref="L379:N381"/>
    <mergeCell ref="O379:O381"/>
    <mergeCell ref="P379:R381"/>
    <mergeCell ref="S379:S381"/>
    <mergeCell ref="L364:N366"/>
    <mergeCell ref="O364:O366"/>
    <mergeCell ref="P364:R366"/>
    <mergeCell ref="S364:S366"/>
    <mergeCell ref="L367:N369"/>
    <mergeCell ref="O367:O369"/>
    <mergeCell ref="P367:R369"/>
    <mergeCell ref="S367:S369"/>
    <mergeCell ref="L370:N372"/>
    <mergeCell ref="O370:O372"/>
    <mergeCell ref="P370:R372"/>
    <mergeCell ref="S370:S372"/>
    <mergeCell ref="L355:N357"/>
    <mergeCell ref="O355:O357"/>
    <mergeCell ref="P355:R357"/>
    <mergeCell ref="S355:S357"/>
    <mergeCell ref="L358:N360"/>
    <mergeCell ref="O358:O360"/>
    <mergeCell ref="P358:R360"/>
    <mergeCell ref="S358:S360"/>
    <mergeCell ref="L361:N363"/>
    <mergeCell ref="O361:O363"/>
    <mergeCell ref="P361:R363"/>
    <mergeCell ref="S361:S363"/>
    <mergeCell ref="L346:N348"/>
    <mergeCell ref="O346:O348"/>
    <mergeCell ref="P346:R348"/>
    <mergeCell ref="S346:S348"/>
    <mergeCell ref="L349:N351"/>
    <mergeCell ref="O349:O351"/>
    <mergeCell ref="P349:R351"/>
    <mergeCell ref="S349:S351"/>
    <mergeCell ref="L352:N354"/>
    <mergeCell ref="O352:O354"/>
    <mergeCell ref="P352:R354"/>
    <mergeCell ref="S352:S354"/>
    <mergeCell ref="L337:N339"/>
    <mergeCell ref="O337:O339"/>
    <mergeCell ref="P337:R339"/>
    <mergeCell ref="S337:S339"/>
    <mergeCell ref="L340:N342"/>
    <mergeCell ref="O340:O342"/>
    <mergeCell ref="P340:R342"/>
    <mergeCell ref="S340:S342"/>
    <mergeCell ref="L343:N345"/>
    <mergeCell ref="O343:O345"/>
    <mergeCell ref="P343:R345"/>
    <mergeCell ref="S343:S345"/>
    <mergeCell ref="L328:N330"/>
    <mergeCell ref="O328:O330"/>
    <mergeCell ref="P328:R330"/>
    <mergeCell ref="S328:S330"/>
    <mergeCell ref="L331:N333"/>
    <mergeCell ref="O331:O333"/>
    <mergeCell ref="P331:R333"/>
    <mergeCell ref="S331:S333"/>
    <mergeCell ref="L334:N336"/>
    <mergeCell ref="O334:O336"/>
    <mergeCell ref="P334:R336"/>
    <mergeCell ref="S334:S336"/>
    <mergeCell ref="L319:N321"/>
    <mergeCell ref="O319:O321"/>
    <mergeCell ref="P319:R321"/>
    <mergeCell ref="S319:S321"/>
    <mergeCell ref="L322:N324"/>
    <mergeCell ref="O322:O324"/>
    <mergeCell ref="P322:R324"/>
    <mergeCell ref="S322:S324"/>
    <mergeCell ref="L325:N327"/>
    <mergeCell ref="O325:O327"/>
    <mergeCell ref="P325:R327"/>
    <mergeCell ref="S325:S327"/>
    <mergeCell ref="L310:N312"/>
    <mergeCell ref="O310:O312"/>
    <mergeCell ref="P310:R312"/>
    <mergeCell ref="S310:S312"/>
    <mergeCell ref="L313:N315"/>
    <mergeCell ref="O313:O315"/>
    <mergeCell ref="P313:R315"/>
    <mergeCell ref="S313:S315"/>
    <mergeCell ref="L316:N318"/>
    <mergeCell ref="O316:O318"/>
    <mergeCell ref="P316:R318"/>
    <mergeCell ref="S316:S318"/>
    <mergeCell ref="L301:N303"/>
    <mergeCell ref="O301:O303"/>
    <mergeCell ref="P301:R303"/>
    <mergeCell ref="S301:S303"/>
    <mergeCell ref="L304:N306"/>
    <mergeCell ref="O304:O306"/>
    <mergeCell ref="P304:R306"/>
    <mergeCell ref="S304:S306"/>
    <mergeCell ref="L307:N309"/>
    <mergeCell ref="O307:O309"/>
    <mergeCell ref="P307:R309"/>
    <mergeCell ref="S307:S309"/>
    <mergeCell ref="L292:N294"/>
    <mergeCell ref="O292:O294"/>
    <mergeCell ref="P292:R294"/>
    <mergeCell ref="S292:S294"/>
    <mergeCell ref="L295:N297"/>
    <mergeCell ref="O295:O297"/>
    <mergeCell ref="P295:R297"/>
    <mergeCell ref="S295:S297"/>
    <mergeCell ref="L298:N300"/>
    <mergeCell ref="O298:O300"/>
    <mergeCell ref="P298:R300"/>
    <mergeCell ref="S298:S300"/>
    <mergeCell ref="L283:N285"/>
    <mergeCell ref="O283:O285"/>
    <mergeCell ref="P283:R285"/>
    <mergeCell ref="S283:S285"/>
    <mergeCell ref="L286:N288"/>
    <mergeCell ref="O286:O288"/>
    <mergeCell ref="P286:R288"/>
    <mergeCell ref="S286:S288"/>
    <mergeCell ref="L289:N291"/>
    <mergeCell ref="O289:O291"/>
    <mergeCell ref="P289:R291"/>
    <mergeCell ref="S289:S291"/>
    <mergeCell ref="L274:N276"/>
    <mergeCell ref="O274:O276"/>
    <mergeCell ref="P274:R276"/>
    <mergeCell ref="S274:S276"/>
    <mergeCell ref="L277:N279"/>
    <mergeCell ref="O277:O279"/>
    <mergeCell ref="P277:R279"/>
    <mergeCell ref="S277:S279"/>
    <mergeCell ref="L280:N282"/>
    <mergeCell ref="O280:O282"/>
    <mergeCell ref="P280:R282"/>
    <mergeCell ref="S280:S282"/>
    <mergeCell ref="L265:N267"/>
    <mergeCell ref="O265:O267"/>
    <mergeCell ref="P265:R267"/>
    <mergeCell ref="S265:S267"/>
    <mergeCell ref="L268:N270"/>
    <mergeCell ref="O268:O270"/>
    <mergeCell ref="P268:R270"/>
    <mergeCell ref="S268:S270"/>
    <mergeCell ref="L271:N273"/>
    <mergeCell ref="O271:O273"/>
    <mergeCell ref="P271:R273"/>
    <mergeCell ref="S271:S273"/>
    <mergeCell ref="L256:N258"/>
    <mergeCell ref="O256:O258"/>
    <mergeCell ref="P256:R258"/>
    <mergeCell ref="S256:S258"/>
    <mergeCell ref="L259:N261"/>
    <mergeCell ref="O259:O261"/>
    <mergeCell ref="P259:R261"/>
    <mergeCell ref="S259:S261"/>
    <mergeCell ref="L262:N264"/>
    <mergeCell ref="O262:O264"/>
    <mergeCell ref="P262:R264"/>
    <mergeCell ref="S262:S264"/>
    <mergeCell ref="L247:N249"/>
    <mergeCell ref="O247:O249"/>
    <mergeCell ref="P247:R249"/>
    <mergeCell ref="S247:S249"/>
    <mergeCell ref="L250:N252"/>
    <mergeCell ref="O250:O252"/>
    <mergeCell ref="P250:R252"/>
    <mergeCell ref="S250:S252"/>
    <mergeCell ref="L253:N255"/>
    <mergeCell ref="O253:O255"/>
    <mergeCell ref="P253:R255"/>
    <mergeCell ref="S253:S255"/>
    <mergeCell ref="L238:N240"/>
    <mergeCell ref="O238:O240"/>
    <mergeCell ref="P238:R240"/>
    <mergeCell ref="S238:S240"/>
    <mergeCell ref="L241:N243"/>
    <mergeCell ref="O241:O243"/>
    <mergeCell ref="P241:R243"/>
    <mergeCell ref="S241:S243"/>
    <mergeCell ref="L244:N246"/>
    <mergeCell ref="O244:O246"/>
    <mergeCell ref="P244:R246"/>
    <mergeCell ref="S244:S246"/>
    <mergeCell ref="L229:N231"/>
    <mergeCell ref="O229:O231"/>
    <mergeCell ref="P229:R231"/>
    <mergeCell ref="S229:S231"/>
    <mergeCell ref="L232:N234"/>
    <mergeCell ref="O232:O234"/>
    <mergeCell ref="P232:R234"/>
    <mergeCell ref="S232:S234"/>
    <mergeCell ref="L235:N237"/>
    <mergeCell ref="O235:O237"/>
    <mergeCell ref="P235:R237"/>
    <mergeCell ref="S235:S237"/>
    <mergeCell ref="L220:N222"/>
    <mergeCell ref="O220:O222"/>
    <mergeCell ref="P220:R222"/>
    <mergeCell ref="S220:S222"/>
    <mergeCell ref="L223:N225"/>
    <mergeCell ref="O223:O225"/>
    <mergeCell ref="P223:R225"/>
    <mergeCell ref="S223:S225"/>
    <mergeCell ref="L226:N228"/>
    <mergeCell ref="O226:O228"/>
    <mergeCell ref="P226:R228"/>
    <mergeCell ref="S226:S228"/>
    <mergeCell ref="L211:N213"/>
    <mergeCell ref="O211:O213"/>
    <mergeCell ref="P211:R213"/>
    <mergeCell ref="S211:S213"/>
    <mergeCell ref="L214:N216"/>
    <mergeCell ref="O214:O216"/>
    <mergeCell ref="P214:R216"/>
    <mergeCell ref="S214:S216"/>
    <mergeCell ref="L217:N219"/>
    <mergeCell ref="O217:O219"/>
    <mergeCell ref="P217:R219"/>
    <mergeCell ref="S217:S219"/>
    <mergeCell ref="L202:N204"/>
    <mergeCell ref="O202:O204"/>
    <mergeCell ref="P202:R204"/>
    <mergeCell ref="S202:S204"/>
    <mergeCell ref="L205:N207"/>
    <mergeCell ref="O205:O207"/>
    <mergeCell ref="P205:R207"/>
    <mergeCell ref="S205:S207"/>
    <mergeCell ref="L208:N210"/>
    <mergeCell ref="O208:O210"/>
    <mergeCell ref="P208:R210"/>
    <mergeCell ref="S208:S210"/>
    <mergeCell ref="L193:N195"/>
    <mergeCell ref="O193:O195"/>
    <mergeCell ref="P193:R195"/>
    <mergeCell ref="S193:S195"/>
    <mergeCell ref="L196:N198"/>
    <mergeCell ref="O196:O198"/>
    <mergeCell ref="P196:R198"/>
    <mergeCell ref="S196:S198"/>
    <mergeCell ref="L199:N201"/>
    <mergeCell ref="O199:O201"/>
    <mergeCell ref="P199:R201"/>
    <mergeCell ref="S199:S201"/>
    <mergeCell ref="L184:N186"/>
    <mergeCell ref="O184:O186"/>
    <mergeCell ref="P184:R186"/>
    <mergeCell ref="S184:S186"/>
    <mergeCell ref="L187:N189"/>
    <mergeCell ref="O187:O189"/>
    <mergeCell ref="P187:R189"/>
    <mergeCell ref="S187:S189"/>
    <mergeCell ref="L190:N192"/>
    <mergeCell ref="O190:O192"/>
    <mergeCell ref="P190:R192"/>
    <mergeCell ref="S190:S192"/>
    <mergeCell ref="L175:N177"/>
    <mergeCell ref="O175:O177"/>
    <mergeCell ref="P175:R177"/>
    <mergeCell ref="S175:S177"/>
    <mergeCell ref="L178:N180"/>
    <mergeCell ref="O178:O180"/>
    <mergeCell ref="P178:R180"/>
    <mergeCell ref="S178:S180"/>
    <mergeCell ref="L181:N183"/>
    <mergeCell ref="O181:O183"/>
    <mergeCell ref="P181:R183"/>
    <mergeCell ref="S181:S183"/>
    <mergeCell ref="L166:N168"/>
    <mergeCell ref="O166:O168"/>
    <mergeCell ref="P166:R168"/>
    <mergeCell ref="S166:S168"/>
    <mergeCell ref="L169:N171"/>
    <mergeCell ref="O169:O171"/>
    <mergeCell ref="P169:R171"/>
    <mergeCell ref="S169:S171"/>
    <mergeCell ref="L172:N174"/>
    <mergeCell ref="O172:O174"/>
    <mergeCell ref="P172:R174"/>
    <mergeCell ref="S172:S174"/>
    <mergeCell ref="L157:N159"/>
    <mergeCell ref="O157:O159"/>
    <mergeCell ref="P157:R159"/>
    <mergeCell ref="S157:S159"/>
    <mergeCell ref="L160:N162"/>
    <mergeCell ref="O160:O162"/>
    <mergeCell ref="P160:R162"/>
    <mergeCell ref="S160:S162"/>
    <mergeCell ref="L163:N165"/>
    <mergeCell ref="O163:O165"/>
    <mergeCell ref="P163:R165"/>
    <mergeCell ref="S163:S165"/>
    <mergeCell ref="L148:N150"/>
    <mergeCell ref="O148:O150"/>
    <mergeCell ref="P148:R150"/>
    <mergeCell ref="S148:S150"/>
    <mergeCell ref="L151:N153"/>
    <mergeCell ref="O151:O153"/>
    <mergeCell ref="P151:R153"/>
    <mergeCell ref="S151:S153"/>
    <mergeCell ref="L154:N156"/>
    <mergeCell ref="O154:O156"/>
    <mergeCell ref="P154:R156"/>
    <mergeCell ref="S154:S156"/>
    <mergeCell ref="L139:N141"/>
    <mergeCell ref="O139:O141"/>
    <mergeCell ref="P139:R141"/>
    <mergeCell ref="S139:S141"/>
    <mergeCell ref="L142:N144"/>
    <mergeCell ref="O142:O144"/>
    <mergeCell ref="P142:R144"/>
    <mergeCell ref="S142:S144"/>
    <mergeCell ref="L145:N147"/>
    <mergeCell ref="O145:O147"/>
    <mergeCell ref="P145:R147"/>
    <mergeCell ref="S145:S147"/>
    <mergeCell ref="L130:N132"/>
    <mergeCell ref="O130:O132"/>
    <mergeCell ref="P130:R132"/>
    <mergeCell ref="S130:S132"/>
    <mergeCell ref="L133:N135"/>
    <mergeCell ref="O133:O135"/>
    <mergeCell ref="P133:R135"/>
    <mergeCell ref="S133:S135"/>
    <mergeCell ref="L136:N138"/>
    <mergeCell ref="O136:O138"/>
    <mergeCell ref="P136:R138"/>
    <mergeCell ref="S136:S138"/>
    <mergeCell ref="L121:N123"/>
    <mergeCell ref="O121:O123"/>
    <mergeCell ref="P121:R123"/>
    <mergeCell ref="S121:S123"/>
    <mergeCell ref="L124:N126"/>
    <mergeCell ref="O124:O126"/>
    <mergeCell ref="P124:R126"/>
    <mergeCell ref="S124:S126"/>
    <mergeCell ref="L127:N129"/>
    <mergeCell ref="O127:O129"/>
    <mergeCell ref="P127:R129"/>
    <mergeCell ref="S127:S129"/>
    <mergeCell ref="L112:N114"/>
    <mergeCell ref="O112:O114"/>
    <mergeCell ref="P112:R114"/>
    <mergeCell ref="S112:S114"/>
    <mergeCell ref="L115:N117"/>
    <mergeCell ref="O115:O117"/>
    <mergeCell ref="P115:R117"/>
    <mergeCell ref="S115:S117"/>
    <mergeCell ref="L118:N120"/>
    <mergeCell ref="O118:O120"/>
    <mergeCell ref="P118:R120"/>
    <mergeCell ref="S118:S120"/>
    <mergeCell ref="L103:N105"/>
    <mergeCell ref="O103:O105"/>
    <mergeCell ref="P103:R105"/>
    <mergeCell ref="S103:S105"/>
    <mergeCell ref="L106:N108"/>
    <mergeCell ref="O106:O108"/>
    <mergeCell ref="P106:R108"/>
    <mergeCell ref="S106:S108"/>
    <mergeCell ref="L109:N111"/>
    <mergeCell ref="O109:O111"/>
    <mergeCell ref="P109:R111"/>
    <mergeCell ref="S109:S111"/>
    <mergeCell ref="L94:N96"/>
    <mergeCell ref="O94:O96"/>
    <mergeCell ref="P94:R96"/>
    <mergeCell ref="S94:S96"/>
    <mergeCell ref="L97:N99"/>
    <mergeCell ref="O97:O99"/>
    <mergeCell ref="P97:R99"/>
    <mergeCell ref="S97:S99"/>
    <mergeCell ref="L100:N102"/>
    <mergeCell ref="O100:O102"/>
    <mergeCell ref="P100:R102"/>
    <mergeCell ref="S100:S102"/>
    <mergeCell ref="L85:N87"/>
    <mergeCell ref="O85:O87"/>
    <mergeCell ref="P85:R87"/>
    <mergeCell ref="S85:S87"/>
    <mergeCell ref="L88:N90"/>
    <mergeCell ref="O88:O90"/>
    <mergeCell ref="P88:R90"/>
    <mergeCell ref="S88:S90"/>
    <mergeCell ref="L91:N93"/>
    <mergeCell ref="O91:O93"/>
    <mergeCell ref="P91:R93"/>
    <mergeCell ref="S91:S93"/>
    <mergeCell ref="L79:N81"/>
    <mergeCell ref="O79:O81"/>
    <mergeCell ref="P79:R81"/>
    <mergeCell ref="S79:S81"/>
    <mergeCell ref="L82:N84"/>
    <mergeCell ref="O82:O84"/>
    <mergeCell ref="P82:R84"/>
    <mergeCell ref="S82:S84"/>
    <mergeCell ref="L67:N69"/>
    <mergeCell ref="O67:O69"/>
    <mergeCell ref="P67:R69"/>
    <mergeCell ref="S67:S69"/>
    <mergeCell ref="L70:N72"/>
    <mergeCell ref="O70:O72"/>
    <mergeCell ref="P70:R72"/>
    <mergeCell ref="S70:S72"/>
    <mergeCell ref="L73:N75"/>
    <mergeCell ref="O73:O75"/>
    <mergeCell ref="P73:R75"/>
    <mergeCell ref="S73:S75"/>
    <mergeCell ref="K586:K588"/>
    <mergeCell ref="K589:K591"/>
    <mergeCell ref="K592:K594"/>
    <mergeCell ref="K595:K597"/>
    <mergeCell ref="K598:K600"/>
    <mergeCell ref="K601:K603"/>
    <mergeCell ref="K604:K606"/>
    <mergeCell ref="K607:K609"/>
    <mergeCell ref="K610:K612"/>
    <mergeCell ref="K559:K561"/>
    <mergeCell ref="K562:K564"/>
    <mergeCell ref="K565:K567"/>
    <mergeCell ref="K568:K570"/>
    <mergeCell ref="K571:K573"/>
    <mergeCell ref="K574:K576"/>
    <mergeCell ref="K577:K579"/>
    <mergeCell ref="K580:K582"/>
    <mergeCell ref="K583:K585"/>
    <mergeCell ref="K532:K534"/>
    <mergeCell ref="K535:K537"/>
    <mergeCell ref="K538:K540"/>
    <mergeCell ref="K541:K543"/>
    <mergeCell ref="K544:K546"/>
    <mergeCell ref="K547:K549"/>
    <mergeCell ref="K550:K552"/>
    <mergeCell ref="K553:K555"/>
    <mergeCell ref="K556:K558"/>
    <mergeCell ref="K505:K507"/>
    <mergeCell ref="K508:K510"/>
    <mergeCell ref="K511:K513"/>
    <mergeCell ref="K514:K516"/>
    <mergeCell ref="K517:K519"/>
    <mergeCell ref="K520:K522"/>
    <mergeCell ref="K523:K525"/>
    <mergeCell ref="K526:K528"/>
    <mergeCell ref="K529:K531"/>
    <mergeCell ref="K478:K480"/>
    <mergeCell ref="K481:K483"/>
    <mergeCell ref="K484:K486"/>
    <mergeCell ref="K487:K489"/>
    <mergeCell ref="K490:K492"/>
    <mergeCell ref="K493:K495"/>
    <mergeCell ref="K496:K498"/>
    <mergeCell ref="K499:K501"/>
    <mergeCell ref="K502:K504"/>
    <mergeCell ref="K451:K453"/>
    <mergeCell ref="K454:K456"/>
    <mergeCell ref="K457:K459"/>
    <mergeCell ref="K460:K462"/>
    <mergeCell ref="K463:K465"/>
    <mergeCell ref="K466:K468"/>
    <mergeCell ref="K469:K471"/>
    <mergeCell ref="K472:K474"/>
    <mergeCell ref="K475:K477"/>
    <mergeCell ref="K421:K423"/>
    <mergeCell ref="K424:K426"/>
    <mergeCell ref="K430:K432"/>
    <mergeCell ref="K433:K435"/>
    <mergeCell ref="K436:K438"/>
    <mergeCell ref="K439:K441"/>
    <mergeCell ref="K442:K444"/>
    <mergeCell ref="K445:K447"/>
    <mergeCell ref="K448:K450"/>
    <mergeCell ref="K394:K396"/>
    <mergeCell ref="K397:K399"/>
    <mergeCell ref="K400:K402"/>
    <mergeCell ref="K403:K405"/>
    <mergeCell ref="K406:K408"/>
    <mergeCell ref="K409:K411"/>
    <mergeCell ref="K412:K414"/>
    <mergeCell ref="K415:K417"/>
    <mergeCell ref="K418:K420"/>
    <mergeCell ref="K427:K429"/>
    <mergeCell ref="K367:K369"/>
    <mergeCell ref="K370:K372"/>
    <mergeCell ref="K373:K375"/>
    <mergeCell ref="K376:K378"/>
    <mergeCell ref="K379:K381"/>
    <mergeCell ref="K382:K384"/>
    <mergeCell ref="K385:K387"/>
    <mergeCell ref="K388:K390"/>
    <mergeCell ref="K391:K393"/>
    <mergeCell ref="K340:K342"/>
    <mergeCell ref="K343:K345"/>
    <mergeCell ref="K346:K348"/>
    <mergeCell ref="K349:K351"/>
    <mergeCell ref="K352:K354"/>
    <mergeCell ref="K355:K357"/>
    <mergeCell ref="K358:K360"/>
    <mergeCell ref="K361:K363"/>
    <mergeCell ref="K364:K366"/>
    <mergeCell ref="K313:K315"/>
    <mergeCell ref="K316:K318"/>
    <mergeCell ref="K319:K321"/>
    <mergeCell ref="K322:K324"/>
    <mergeCell ref="K325:K327"/>
    <mergeCell ref="K328:K330"/>
    <mergeCell ref="K331:K333"/>
    <mergeCell ref="K334:K336"/>
    <mergeCell ref="K337:K339"/>
    <mergeCell ref="K286:K288"/>
    <mergeCell ref="K289:K291"/>
    <mergeCell ref="K292:K294"/>
    <mergeCell ref="K295:K297"/>
    <mergeCell ref="K298:K300"/>
    <mergeCell ref="K301:K303"/>
    <mergeCell ref="K304:K306"/>
    <mergeCell ref="K307:K309"/>
    <mergeCell ref="K310:K312"/>
    <mergeCell ref="K259:K261"/>
    <mergeCell ref="K262:K264"/>
    <mergeCell ref="K265:K267"/>
    <mergeCell ref="K268:K270"/>
    <mergeCell ref="K271:K273"/>
    <mergeCell ref="K274:K276"/>
    <mergeCell ref="K277:K279"/>
    <mergeCell ref="K280:K282"/>
    <mergeCell ref="K283:K285"/>
    <mergeCell ref="K232:K234"/>
    <mergeCell ref="K235:K237"/>
    <mergeCell ref="K238:K240"/>
    <mergeCell ref="K241:K243"/>
    <mergeCell ref="K244:K246"/>
    <mergeCell ref="K247:K249"/>
    <mergeCell ref="K250:K252"/>
    <mergeCell ref="K253:K255"/>
    <mergeCell ref="K256:K258"/>
    <mergeCell ref="K205:K207"/>
    <mergeCell ref="K208:K210"/>
    <mergeCell ref="K211:K213"/>
    <mergeCell ref="K214:K216"/>
    <mergeCell ref="K217:K219"/>
    <mergeCell ref="K220:K222"/>
    <mergeCell ref="K223:K225"/>
    <mergeCell ref="K226:K228"/>
    <mergeCell ref="K229:K231"/>
    <mergeCell ref="K178:K180"/>
    <mergeCell ref="K181:K183"/>
    <mergeCell ref="K184:K186"/>
    <mergeCell ref="K187:K189"/>
    <mergeCell ref="K190:K192"/>
    <mergeCell ref="K193:K195"/>
    <mergeCell ref="K196:K198"/>
    <mergeCell ref="K199:K201"/>
    <mergeCell ref="K202:K204"/>
    <mergeCell ref="K151:K153"/>
    <mergeCell ref="K154:K156"/>
    <mergeCell ref="K157:K159"/>
    <mergeCell ref="K160:K162"/>
    <mergeCell ref="K163:K165"/>
    <mergeCell ref="K166:K168"/>
    <mergeCell ref="K169:K171"/>
    <mergeCell ref="K172:K174"/>
    <mergeCell ref="K175:K177"/>
    <mergeCell ref="K124:K126"/>
    <mergeCell ref="K127:K129"/>
    <mergeCell ref="K130:K132"/>
    <mergeCell ref="K133:K135"/>
    <mergeCell ref="K136:K138"/>
    <mergeCell ref="K139:K141"/>
    <mergeCell ref="K142:K144"/>
    <mergeCell ref="K145:K147"/>
    <mergeCell ref="K148:K150"/>
    <mergeCell ref="I598:I600"/>
    <mergeCell ref="I601:I603"/>
    <mergeCell ref="I604:I606"/>
    <mergeCell ref="I607:I609"/>
    <mergeCell ref="I610:I612"/>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I571:I573"/>
    <mergeCell ref="I574:I576"/>
    <mergeCell ref="I577:I579"/>
    <mergeCell ref="I580:I582"/>
    <mergeCell ref="I583:I585"/>
    <mergeCell ref="I586:I588"/>
    <mergeCell ref="I589:I591"/>
    <mergeCell ref="I592:I594"/>
    <mergeCell ref="I595:I597"/>
    <mergeCell ref="I544:I546"/>
    <mergeCell ref="I547:I549"/>
    <mergeCell ref="I550:I552"/>
    <mergeCell ref="I553:I555"/>
    <mergeCell ref="I556:I558"/>
    <mergeCell ref="I559:I561"/>
    <mergeCell ref="I562:I564"/>
    <mergeCell ref="I565:I567"/>
    <mergeCell ref="I568:I570"/>
    <mergeCell ref="I517:I519"/>
    <mergeCell ref="I520:I522"/>
    <mergeCell ref="I523:I525"/>
    <mergeCell ref="I526:I528"/>
    <mergeCell ref="I529:I531"/>
    <mergeCell ref="I532:I534"/>
    <mergeCell ref="I535:I537"/>
    <mergeCell ref="I538:I540"/>
    <mergeCell ref="I541:I543"/>
    <mergeCell ref="I490:I492"/>
    <mergeCell ref="I493:I495"/>
    <mergeCell ref="I496:I498"/>
    <mergeCell ref="I499:I501"/>
    <mergeCell ref="I502:I504"/>
    <mergeCell ref="I505:I507"/>
    <mergeCell ref="I508:I510"/>
    <mergeCell ref="I511:I513"/>
    <mergeCell ref="I514:I516"/>
    <mergeCell ref="I463:I465"/>
    <mergeCell ref="I466:I468"/>
    <mergeCell ref="I469:I471"/>
    <mergeCell ref="I472:I474"/>
    <mergeCell ref="I475:I477"/>
    <mergeCell ref="I478:I480"/>
    <mergeCell ref="I481:I483"/>
    <mergeCell ref="I484:I486"/>
    <mergeCell ref="I487:I489"/>
    <mergeCell ref="I436:I438"/>
    <mergeCell ref="I439:I441"/>
    <mergeCell ref="I442:I444"/>
    <mergeCell ref="I445:I447"/>
    <mergeCell ref="I448:I450"/>
    <mergeCell ref="I451:I453"/>
    <mergeCell ref="I454:I456"/>
    <mergeCell ref="I457:I459"/>
    <mergeCell ref="I460:I462"/>
    <mergeCell ref="I406:I408"/>
    <mergeCell ref="I409:I411"/>
    <mergeCell ref="I412:I414"/>
    <mergeCell ref="I415:I417"/>
    <mergeCell ref="I418:I420"/>
    <mergeCell ref="I421:I423"/>
    <mergeCell ref="I424:I426"/>
    <mergeCell ref="I430:I432"/>
    <mergeCell ref="I433:I435"/>
    <mergeCell ref="I427:I429"/>
    <mergeCell ref="I379:I381"/>
    <mergeCell ref="I382:I384"/>
    <mergeCell ref="I385:I387"/>
    <mergeCell ref="I388:I390"/>
    <mergeCell ref="I391:I393"/>
    <mergeCell ref="I394:I396"/>
    <mergeCell ref="I397:I399"/>
    <mergeCell ref="I400:I402"/>
    <mergeCell ref="I403:I405"/>
    <mergeCell ref="I352:I354"/>
    <mergeCell ref="I355:I357"/>
    <mergeCell ref="I358:I360"/>
    <mergeCell ref="I361:I363"/>
    <mergeCell ref="I364:I366"/>
    <mergeCell ref="I367:I369"/>
    <mergeCell ref="I370:I372"/>
    <mergeCell ref="I373:I375"/>
    <mergeCell ref="I376:I378"/>
    <mergeCell ref="I328:I330"/>
    <mergeCell ref="I331:I333"/>
    <mergeCell ref="I334:I336"/>
    <mergeCell ref="I337:I339"/>
    <mergeCell ref="I340:I342"/>
    <mergeCell ref="I343:I345"/>
    <mergeCell ref="I346:I348"/>
    <mergeCell ref="I349:I351"/>
    <mergeCell ref="I298:I300"/>
    <mergeCell ref="I301:I303"/>
    <mergeCell ref="I304:I306"/>
    <mergeCell ref="I307:I309"/>
    <mergeCell ref="I310:I312"/>
    <mergeCell ref="I313:I315"/>
    <mergeCell ref="I316:I318"/>
    <mergeCell ref="I319:I321"/>
    <mergeCell ref="I322:I324"/>
    <mergeCell ref="I277:I279"/>
    <mergeCell ref="I280:I282"/>
    <mergeCell ref="I283:I285"/>
    <mergeCell ref="I286:I288"/>
    <mergeCell ref="I289:I291"/>
    <mergeCell ref="I292:I294"/>
    <mergeCell ref="I295:I297"/>
    <mergeCell ref="I244:I246"/>
    <mergeCell ref="I247:I249"/>
    <mergeCell ref="I250:I252"/>
    <mergeCell ref="I253:I255"/>
    <mergeCell ref="I256:I258"/>
    <mergeCell ref="I259:I261"/>
    <mergeCell ref="I262:I264"/>
    <mergeCell ref="I265:I267"/>
    <mergeCell ref="I268:I270"/>
    <mergeCell ref="I325:I327"/>
    <mergeCell ref="I226:I228"/>
    <mergeCell ref="I229:I231"/>
    <mergeCell ref="I232:I234"/>
    <mergeCell ref="I235:I237"/>
    <mergeCell ref="I238:I240"/>
    <mergeCell ref="I241:I243"/>
    <mergeCell ref="I190:I192"/>
    <mergeCell ref="I193:I195"/>
    <mergeCell ref="I196:I198"/>
    <mergeCell ref="I199:I201"/>
    <mergeCell ref="I202:I204"/>
    <mergeCell ref="I205:I207"/>
    <mergeCell ref="I208:I210"/>
    <mergeCell ref="I211:I213"/>
    <mergeCell ref="I214:I216"/>
    <mergeCell ref="I271:I273"/>
    <mergeCell ref="I274:I276"/>
    <mergeCell ref="I175:I177"/>
    <mergeCell ref="I178:I180"/>
    <mergeCell ref="I181:I183"/>
    <mergeCell ref="I184:I186"/>
    <mergeCell ref="I187:I189"/>
    <mergeCell ref="I136:I138"/>
    <mergeCell ref="I139:I141"/>
    <mergeCell ref="I142:I144"/>
    <mergeCell ref="I145:I147"/>
    <mergeCell ref="I148:I150"/>
    <mergeCell ref="I151:I153"/>
    <mergeCell ref="I154:I156"/>
    <mergeCell ref="I157:I159"/>
    <mergeCell ref="I160:I162"/>
    <mergeCell ref="I217:I219"/>
    <mergeCell ref="I220:I222"/>
    <mergeCell ref="I223:I225"/>
    <mergeCell ref="I79:I81"/>
    <mergeCell ref="I82:I84"/>
    <mergeCell ref="I85:I87"/>
    <mergeCell ref="I88:I90"/>
    <mergeCell ref="I91:I93"/>
    <mergeCell ref="I94:I96"/>
    <mergeCell ref="I97:I99"/>
    <mergeCell ref="I100:I102"/>
    <mergeCell ref="I103:I105"/>
    <mergeCell ref="I106:I108"/>
    <mergeCell ref="I109:I111"/>
    <mergeCell ref="I112:I114"/>
    <mergeCell ref="I115:I117"/>
    <mergeCell ref="I163:I165"/>
    <mergeCell ref="I166:I168"/>
    <mergeCell ref="I169:I171"/>
    <mergeCell ref="I172:I174"/>
    <mergeCell ref="I118:I120"/>
    <mergeCell ref="I121:I123"/>
    <mergeCell ref="I124:I126"/>
    <mergeCell ref="I127:I129"/>
    <mergeCell ref="I130:I132"/>
    <mergeCell ref="I133:I135"/>
    <mergeCell ref="H583:H585"/>
    <mergeCell ref="H586:H588"/>
    <mergeCell ref="H589:H591"/>
    <mergeCell ref="H592:H594"/>
    <mergeCell ref="H595:H597"/>
    <mergeCell ref="H598:H600"/>
    <mergeCell ref="H601:H603"/>
    <mergeCell ref="H604:H606"/>
    <mergeCell ref="H607:H609"/>
    <mergeCell ref="H556:H558"/>
    <mergeCell ref="H559:H561"/>
    <mergeCell ref="H562:H564"/>
    <mergeCell ref="H565:H567"/>
    <mergeCell ref="H568:H570"/>
    <mergeCell ref="H571:H573"/>
    <mergeCell ref="H574:H576"/>
    <mergeCell ref="H577:H579"/>
    <mergeCell ref="H580:H582"/>
    <mergeCell ref="H529:H531"/>
    <mergeCell ref="H532:H534"/>
    <mergeCell ref="H535:H537"/>
    <mergeCell ref="H538:H540"/>
    <mergeCell ref="H541:H543"/>
    <mergeCell ref="H544:H546"/>
    <mergeCell ref="H547:H549"/>
    <mergeCell ref="H550:H552"/>
    <mergeCell ref="H553:H555"/>
    <mergeCell ref="H502:H504"/>
    <mergeCell ref="H505:H507"/>
    <mergeCell ref="H508:H510"/>
    <mergeCell ref="H511:H513"/>
    <mergeCell ref="H514:H516"/>
    <mergeCell ref="H517:H519"/>
    <mergeCell ref="H520:H522"/>
    <mergeCell ref="H523:H525"/>
    <mergeCell ref="H526:H528"/>
    <mergeCell ref="H475:H477"/>
    <mergeCell ref="H478:H480"/>
    <mergeCell ref="H481:H483"/>
    <mergeCell ref="H484:H486"/>
    <mergeCell ref="H487:H489"/>
    <mergeCell ref="H490:H492"/>
    <mergeCell ref="H493:H495"/>
    <mergeCell ref="H496:H498"/>
    <mergeCell ref="H499:H501"/>
    <mergeCell ref="H448:H450"/>
    <mergeCell ref="H451:H453"/>
    <mergeCell ref="H454:H456"/>
    <mergeCell ref="H457:H459"/>
    <mergeCell ref="H460:H462"/>
    <mergeCell ref="H463:H465"/>
    <mergeCell ref="H466:H468"/>
    <mergeCell ref="H469:H471"/>
    <mergeCell ref="H472:H474"/>
    <mergeCell ref="H418:H420"/>
    <mergeCell ref="H421:H423"/>
    <mergeCell ref="H424:H426"/>
    <mergeCell ref="H430:H432"/>
    <mergeCell ref="H433:H435"/>
    <mergeCell ref="H436:H438"/>
    <mergeCell ref="H439:H441"/>
    <mergeCell ref="H442:H444"/>
    <mergeCell ref="H445:H447"/>
    <mergeCell ref="H427:H429"/>
    <mergeCell ref="H391:H393"/>
    <mergeCell ref="H394:H396"/>
    <mergeCell ref="H397:H399"/>
    <mergeCell ref="H400:H402"/>
    <mergeCell ref="H403:H405"/>
    <mergeCell ref="H406:H408"/>
    <mergeCell ref="H409:H411"/>
    <mergeCell ref="H412:H414"/>
    <mergeCell ref="H415:H417"/>
    <mergeCell ref="H364:H366"/>
    <mergeCell ref="H367:H369"/>
    <mergeCell ref="H370:H372"/>
    <mergeCell ref="H373:H375"/>
    <mergeCell ref="H376:H378"/>
    <mergeCell ref="H379:H381"/>
    <mergeCell ref="H382:H384"/>
    <mergeCell ref="H385:H387"/>
    <mergeCell ref="H388:H390"/>
    <mergeCell ref="H337:H339"/>
    <mergeCell ref="H340:H342"/>
    <mergeCell ref="H343:H345"/>
    <mergeCell ref="H346:H348"/>
    <mergeCell ref="H349:H351"/>
    <mergeCell ref="H352:H354"/>
    <mergeCell ref="H355:H357"/>
    <mergeCell ref="H358:H360"/>
    <mergeCell ref="H361:H363"/>
    <mergeCell ref="H310:H312"/>
    <mergeCell ref="H313:H315"/>
    <mergeCell ref="H316:H318"/>
    <mergeCell ref="H319:H321"/>
    <mergeCell ref="H322:H324"/>
    <mergeCell ref="H325:H327"/>
    <mergeCell ref="H328:H330"/>
    <mergeCell ref="H331:H333"/>
    <mergeCell ref="H334:H336"/>
    <mergeCell ref="H283:H285"/>
    <mergeCell ref="H286:H288"/>
    <mergeCell ref="H289:H291"/>
    <mergeCell ref="H292:H294"/>
    <mergeCell ref="H295:H297"/>
    <mergeCell ref="H298:H300"/>
    <mergeCell ref="H301:H303"/>
    <mergeCell ref="H304:H306"/>
    <mergeCell ref="H307:H309"/>
    <mergeCell ref="H256:H258"/>
    <mergeCell ref="H259:H261"/>
    <mergeCell ref="H262:H264"/>
    <mergeCell ref="H265:H267"/>
    <mergeCell ref="H268:H270"/>
    <mergeCell ref="H271:H273"/>
    <mergeCell ref="H274:H276"/>
    <mergeCell ref="H277:H279"/>
    <mergeCell ref="H280:H282"/>
    <mergeCell ref="H229:H231"/>
    <mergeCell ref="H232:H234"/>
    <mergeCell ref="H235:H237"/>
    <mergeCell ref="H238:H240"/>
    <mergeCell ref="H241:H243"/>
    <mergeCell ref="H244:H246"/>
    <mergeCell ref="H247:H249"/>
    <mergeCell ref="H250:H252"/>
    <mergeCell ref="H253:H255"/>
    <mergeCell ref="H202:H204"/>
    <mergeCell ref="H205:H207"/>
    <mergeCell ref="H208:H210"/>
    <mergeCell ref="H211:H213"/>
    <mergeCell ref="H214:H216"/>
    <mergeCell ref="H217:H219"/>
    <mergeCell ref="H220:H222"/>
    <mergeCell ref="H223:H225"/>
    <mergeCell ref="H226:H228"/>
    <mergeCell ref="H175:H177"/>
    <mergeCell ref="H178:H180"/>
    <mergeCell ref="H181:H183"/>
    <mergeCell ref="H184:H186"/>
    <mergeCell ref="H187:H189"/>
    <mergeCell ref="H190:H192"/>
    <mergeCell ref="H193:H195"/>
    <mergeCell ref="H196:H198"/>
    <mergeCell ref="H199:H201"/>
    <mergeCell ref="H148:H150"/>
    <mergeCell ref="H151:H153"/>
    <mergeCell ref="H154:H156"/>
    <mergeCell ref="H157:H159"/>
    <mergeCell ref="H160:H162"/>
    <mergeCell ref="H163:H165"/>
    <mergeCell ref="H166:H168"/>
    <mergeCell ref="H169:H171"/>
    <mergeCell ref="H172:H174"/>
    <mergeCell ref="H121:H123"/>
    <mergeCell ref="H124:H126"/>
    <mergeCell ref="H127:H129"/>
    <mergeCell ref="H130:H132"/>
    <mergeCell ref="H133:H135"/>
    <mergeCell ref="H136:H138"/>
    <mergeCell ref="H139:H141"/>
    <mergeCell ref="H142:H144"/>
    <mergeCell ref="H145:H147"/>
    <mergeCell ref="A610:A612"/>
    <mergeCell ref="B610:B612"/>
    <mergeCell ref="C610:C612"/>
    <mergeCell ref="D610:D612"/>
    <mergeCell ref="E610:E612"/>
    <mergeCell ref="F610:F612"/>
    <mergeCell ref="H67:H69"/>
    <mergeCell ref="H70:H72"/>
    <mergeCell ref="H73:H75"/>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A604:A606"/>
    <mergeCell ref="B604:B606"/>
    <mergeCell ref="C604:C606"/>
    <mergeCell ref="D604:D606"/>
    <mergeCell ref="E604:E606"/>
    <mergeCell ref="F604:F606"/>
    <mergeCell ref="A607:A609"/>
    <mergeCell ref="B607:B609"/>
    <mergeCell ref="C607:C609"/>
    <mergeCell ref="D607:D609"/>
    <mergeCell ref="E607:E609"/>
    <mergeCell ref="F607:F609"/>
    <mergeCell ref="A598:A600"/>
    <mergeCell ref="B598:B600"/>
    <mergeCell ref="C598:C600"/>
    <mergeCell ref="D598:D600"/>
    <mergeCell ref="E598:E600"/>
    <mergeCell ref="F598:F600"/>
    <mergeCell ref="A601:A603"/>
    <mergeCell ref="B601:B603"/>
    <mergeCell ref="C601:C603"/>
    <mergeCell ref="D601:D603"/>
    <mergeCell ref="E601:E603"/>
    <mergeCell ref="F601:F603"/>
    <mergeCell ref="A592:A594"/>
    <mergeCell ref="B592:B594"/>
    <mergeCell ref="C592:C594"/>
    <mergeCell ref="D592:D594"/>
    <mergeCell ref="E592:E594"/>
    <mergeCell ref="F592:F594"/>
    <mergeCell ref="A595:A597"/>
    <mergeCell ref="B595:B597"/>
    <mergeCell ref="C595:C597"/>
    <mergeCell ref="D595:D597"/>
    <mergeCell ref="E595:E597"/>
    <mergeCell ref="F595:F597"/>
    <mergeCell ref="A586:A588"/>
    <mergeCell ref="B586:B588"/>
    <mergeCell ref="C586:C588"/>
    <mergeCell ref="D586:D588"/>
    <mergeCell ref="E586:E588"/>
    <mergeCell ref="F586:F588"/>
    <mergeCell ref="A589:A591"/>
    <mergeCell ref="B589:B591"/>
    <mergeCell ref="C589:C591"/>
    <mergeCell ref="D589:D591"/>
    <mergeCell ref="E589:E591"/>
    <mergeCell ref="F589:F591"/>
    <mergeCell ref="A580:A582"/>
    <mergeCell ref="B580:B582"/>
    <mergeCell ref="C580:C582"/>
    <mergeCell ref="D580:D582"/>
    <mergeCell ref="E580:E582"/>
    <mergeCell ref="F580:F582"/>
    <mergeCell ref="A583:A585"/>
    <mergeCell ref="B583:B585"/>
    <mergeCell ref="C583:C585"/>
    <mergeCell ref="D583:D585"/>
    <mergeCell ref="E583:E585"/>
    <mergeCell ref="F583:F585"/>
    <mergeCell ref="A574:A576"/>
    <mergeCell ref="B574:B576"/>
    <mergeCell ref="C574:C576"/>
    <mergeCell ref="D574:D576"/>
    <mergeCell ref="E574:E576"/>
    <mergeCell ref="F574:F576"/>
    <mergeCell ref="A577:A579"/>
    <mergeCell ref="B577:B579"/>
    <mergeCell ref="C577:C579"/>
    <mergeCell ref="D577:D579"/>
    <mergeCell ref="E577:E579"/>
    <mergeCell ref="F577:F579"/>
    <mergeCell ref="A568:A570"/>
    <mergeCell ref="B568:B570"/>
    <mergeCell ref="C568:C570"/>
    <mergeCell ref="D568:D570"/>
    <mergeCell ref="E568:E570"/>
    <mergeCell ref="F568:F570"/>
    <mergeCell ref="A571:A573"/>
    <mergeCell ref="B571:B573"/>
    <mergeCell ref="C571:C573"/>
    <mergeCell ref="D571:D573"/>
    <mergeCell ref="E571:E573"/>
    <mergeCell ref="F571:F573"/>
    <mergeCell ref="A562:A564"/>
    <mergeCell ref="B562:B564"/>
    <mergeCell ref="C562:C564"/>
    <mergeCell ref="D562:D564"/>
    <mergeCell ref="E562:E564"/>
    <mergeCell ref="F562:F564"/>
    <mergeCell ref="A565:A567"/>
    <mergeCell ref="B565:B567"/>
    <mergeCell ref="C565:C567"/>
    <mergeCell ref="D565:D567"/>
    <mergeCell ref="E565:E567"/>
    <mergeCell ref="F565:F567"/>
    <mergeCell ref="A556:A558"/>
    <mergeCell ref="B556:B558"/>
    <mergeCell ref="C556:C558"/>
    <mergeCell ref="D556:D558"/>
    <mergeCell ref="E556:E558"/>
    <mergeCell ref="F556:F558"/>
    <mergeCell ref="A559:A561"/>
    <mergeCell ref="B559:B561"/>
    <mergeCell ref="C559:C561"/>
    <mergeCell ref="D559:D561"/>
    <mergeCell ref="E559:E561"/>
    <mergeCell ref="F559:F561"/>
    <mergeCell ref="A550:A552"/>
    <mergeCell ref="B550:B552"/>
    <mergeCell ref="C550:C552"/>
    <mergeCell ref="D550:D552"/>
    <mergeCell ref="E550:E552"/>
    <mergeCell ref="F550:F552"/>
    <mergeCell ref="A553:A555"/>
    <mergeCell ref="B553:B555"/>
    <mergeCell ref="C553:C555"/>
    <mergeCell ref="D553:D555"/>
    <mergeCell ref="E553:E555"/>
    <mergeCell ref="F553:F555"/>
    <mergeCell ref="A544:A546"/>
    <mergeCell ref="B544:B546"/>
    <mergeCell ref="C544:C546"/>
    <mergeCell ref="D544:D546"/>
    <mergeCell ref="E544:E546"/>
    <mergeCell ref="F544:F546"/>
    <mergeCell ref="A547:A549"/>
    <mergeCell ref="B547:B549"/>
    <mergeCell ref="C547:C549"/>
    <mergeCell ref="D547:D549"/>
    <mergeCell ref="E547:E549"/>
    <mergeCell ref="F547:F549"/>
    <mergeCell ref="A538:A540"/>
    <mergeCell ref="B538:B540"/>
    <mergeCell ref="C538:C540"/>
    <mergeCell ref="D538:D540"/>
    <mergeCell ref="E538:E540"/>
    <mergeCell ref="F538:F540"/>
    <mergeCell ref="A541:A543"/>
    <mergeCell ref="B541:B543"/>
    <mergeCell ref="C541:C543"/>
    <mergeCell ref="D541:D543"/>
    <mergeCell ref="E541:E543"/>
    <mergeCell ref="F541:F543"/>
    <mergeCell ref="A532:A534"/>
    <mergeCell ref="B532:B534"/>
    <mergeCell ref="C532:C534"/>
    <mergeCell ref="D532:D534"/>
    <mergeCell ref="E532:E534"/>
    <mergeCell ref="F532:F534"/>
    <mergeCell ref="A535:A537"/>
    <mergeCell ref="B535:B537"/>
    <mergeCell ref="C535:C537"/>
    <mergeCell ref="D535:D537"/>
    <mergeCell ref="E535:E537"/>
    <mergeCell ref="F535:F537"/>
    <mergeCell ref="A526:A528"/>
    <mergeCell ref="B526:B528"/>
    <mergeCell ref="C526:C528"/>
    <mergeCell ref="D526:D528"/>
    <mergeCell ref="E526:E528"/>
    <mergeCell ref="F526:F528"/>
    <mergeCell ref="A529:A531"/>
    <mergeCell ref="B529:B531"/>
    <mergeCell ref="C529:C531"/>
    <mergeCell ref="D529:D531"/>
    <mergeCell ref="E529:E531"/>
    <mergeCell ref="F529:F531"/>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02:A504"/>
    <mergeCell ref="B502:B504"/>
    <mergeCell ref="C502:C504"/>
    <mergeCell ref="D502:D504"/>
    <mergeCell ref="E502:E504"/>
    <mergeCell ref="F502:F504"/>
    <mergeCell ref="A505:A507"/>
    <mergeCell ref="B505:B507"/>
    <mergeCell ref="C505:C507"/>
    <mergeCell ref="D505:D507"/>
    <mergeCell ref="E505:E507"/>
    <mergeCell ref="F505:F507"/>
    <mergeCell ref="A496:A498"/>
    <mergeCell ref="B496:B498"/>
    <mergeCell ref="C496:C498"/>
    <mergeCell ref="D496:D498"/>
    <mergeCell ref="E496:E498"/>
    <mergeCell ref="F496:F498"/>
    <mergeCell ref="A499:A501"/>
    <mergeCell ref="B499:B501"/>
    <mergeCell ref="C499:C501"/>
    <mergeCell ref="D499:D501"/>
    <mergeCell ref="E499:E501"/>
    <mergeCell ref="F499:F501"/>
    <mergeCell ref="A490:A492"/>
    <mergeCell ref="B490:B492"/>
    <mergeCell ref="C490:C492"/>
    <mergeCell ref="D490:D492"/>
    <mergeCell ref="E490:E492"/>
    <mergeCell ref="F490:F492"/>
    <mergeCell ref="A493:A495"/>
    <mergeCell ref="B493:B495"/>
    <mergeCell ref="C493:C495"/>
    <mergeCell ref="D493:D495"/>
    <mergeCell ref="E493:E495"/>
    <mergeCell ref="F493:F495"/>
    <mergeCell ref="A484:A486"/>
    <mergeCell ref="B484:B486"/>
    <mergeCell ref="C484:C486"/>
    <mergeCell ref="D484:D486"/>
    <mergeCell ref="E484:E486"/>
    <mergeCell ref="F484:F486"/>
    <mergeCell ref="A487:A489"/>
    <mergeCell ref="B487:B489"/>
    <mergeCell ref="C487:C489"/>
    <mergeCell ref="D487:D489"/>
    <mergeCell ref="E487:E489"/>
    <mergeCell ref="F487:F489"/>
    <mergeCell ref="A478:A480"/>
    <mergeCell ref="B478:B480"/>
    <mergeCell ref="C478:C480"/>
    <mergeCell ref="D478:D480"/>
    <mergeCell ref="E478:E480"/>
    <mergeCell ref="F478:F480"/>
    <mergeCell ref="A481:A483"/>
    <mergeCell ref="B481:B483"/>
    <mergeCell ref="C481:C483"/>
    <mergeCell ref="D481:D483"/>
    <mergeCell ref="E481:E483"/>
    <mergeCell ref="F481:F483"/>
    <mergeCell ref="A472:A474"/>
    <mergeCell ref="B472:B474"/>
    <mergeCell ref="C472:C474"/>
    <mergeCell ref="D472:D474"/>
    <mergeCell ref="E472:E474"/>
    <mergeCell ref="F472:F474"/>
    <mergeCell ref="A475:A477"/>
    <mergeCell ref="B475:B477"/>
    <mergeCell ref="C475:C477"/>
    <mergeCell ref="D475:D477"/>
    <mergeCell ref="E475:E477"/>
    <mergeCell ref="F475:F477"/>
    <mergeCell ref="A466:A468"/>
    <mergeCell ref="B466:B468"/>
    <mergeCell ref="C466:C468"/>
    <mergeCell ref="D466:D468"/>
    <mergeCell ref="E466:E468"/>
    <mergeCell ref="F466:F468"/>
    <mergeCell ref="A469:A471"/>
    <mergeCell ref="B469:B471"/>
    <mergeCell ref="C469:C471"/>
    <mergeCell ref="D469:D471"/>
    <mergeCell ref="E469:E471"/>
    <mergeCell ref="F469:F471"/>
    <mergeCell ref="A460:A462"/>
    <mergeCell ref="B460:B462"/>
    <mergeCell ref="C460:C462"/>
    <mergeCell ref="D460:D462"/>
    <mergeCell ref="E460:E462"/>
    <mergeCell ref="F460:F462"/>
    <mergeCell ref="A463:A465"/>
    <mergeCell ref="B463:B465"/>
    <mergeCell ref="C463:C465"/>
    <mergeCell ref="D463:D465"/>
    <mergeCell ref="E463:E465"/>
    <mergeCell ref="F463:F465"/>
    <mergeCell ref="A454:A456"/>
    <mergeCell ref="B454:B456"/>
    <mergeCell ref="C454:C456"/>
    <mergeCell ref="D454:D456"/>
    <mergeCell ref="E454:E456"/>
    <mergeCell ref="F454:F456"/>
    <mergeCell ref="A457:A459"/>
    <mergeCell ref="B457:B459"/>
    <mergeCell ref="C457:C459"/>
    <mergeCell ref="D457:D459"/>
    <mergeCell ref="E457:E459"/>
    <mergeCell ref="F457:F459"/>
    <mergeCell ref="A448:A450"/>
    <mergeCell ref="B448:B450"/>
    <mergeCell ref="C448:C450"/>
    <mergeCell ref="D448:D450"/>
    <mergeCell ref="E448:E450"/>
    <mergeCell ref="F448:F450"/>
    <mergeCell ref="A451:A453"/>
    <mergeCell ref="B451:B453"/>
    <mergeCell ref="C451:C453"/>
    <mergeCell ref="D451:D453"/>
    <mergeCell ref="E451:E453"/>
    <mergeCell ref="F451:F453"/>
    <mergeCell ref="A442:A444"/>
    <mergeCell ref="B442:B444"/>
    <mergeCell ref="C442:C444"/>
    <mergeCell ref="D442:D444"/>
    <mergeCell ref="E442:E444"/>
    <mergeCell ref="F442:F444"/>
    <mergeCell ref="A445:A447"/>
    <mergeCell ref="B445:B447"/>
    <mergeCell ref="C445:C447"/>
    <mergeCell ref="D445:D447"/>
    <mergeCell ref="E445:E447"/>
    <mergeCell ref="F445:F447"/>
    <mergeCell ref="A436:A438"/>
    <mergeCell ref="B436:B438"/>
    <mergeCell ref="C436:C438"/>
    <mergeCell ref="D436:D438"/>
    <mergeCell ref="E436:E438"/>
    <mergeCell ref="F436:F438"/>
    <mergeCell ref="A439:A441"/>
    <mergeCell ref="B439:B441"/>
    <mergeCell ref="C439:C441"/>
    <mergeCell ref="D439:D441"/>
    <mergeCell ref="E439:E441"/>
    <mergeCell ref="F439:F441"/>
    <mergeCell ref="A430:A432"/>
    <mergeCell ref="B430:B432"/>
    <mergeCell ref="C430:C432"/>
    <mergeCell ref="D430:D432"/>
    <mergeCell ref="E430:E432"/>
    <mergeCell ref="F430:F432"/>
    <mergeCell ref="A433:A435"/>
    <mergeCell ref="B433:B435"/>
    <mergeCell ref="C433:C435"/>
    <mergeCell ref="D433:D435"/>
    <mergeCell ref="E433:E435"/>
    <mergeCell ref="F433:F435"/>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97:A99"/>
    <mergeCell ref="B97:B99"/>
    <mergeCell ref="C97:C99"/>
    <mergeCell ref="D97:D99"/>
    <mergeCell ref="E97:E99"/>
    <mergeCell ref="F97:F99"/>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A79:A81"/>
    <mergeCell ref="B79:B81"/>
    <mergeCell ref="C79:C81"/>
    <mergeCell ref="D79:D81"/>
    <mergeCell ref="E79:E81"/>
    <mergeCell ref="F79:F81"/>
    <mergeCell ref="A82:A84"/>
    <mergeCell ref="B82:B84"/>
    <mergeCell ref="C82:C84"/>
    <mergeCell ref="D82:D84"/>
    <mergeCell ref="E82:E84"/>
    <mergeCell ref="F82:F84"/>
    <mergeCell ref="O61:O63"/>
    <mergeCell ref="P61:R63"/>
    <mergeCell ref="S61:S63"/>
    <mergeCell ref="A76:A78"/>
    <mergeCell ref="B76:B78"/>
    <mergeCell ref="C76:C78"/>
    <mergeCell ref="D76:D78"/>
    <mergeCell ref="E76:E78"/>
    <mergeCell ref="F76:F78"/>
    <mergeCell ref="A67:A69"/>
    <mergeCell ref="A70:A72"/>
    <mergeCell ref="B67:B69"/>
    <mergeCell ref="C67:C69"/>
    <mergeCell ref="D67:D69"/>
    <mergeCell ref="E67:E69"/>
    <mergeCell ref="F67:F69"/>
    <mergeCell ref="B70:B72"/>
    <mergeCell ref="C70:C72"/>
    <mergeCell ref="D70:D72"/>
    <mergeCell ref="E70:E72"/>
    <mergeCell ref="F70:F72"/>
    <mergeCell ref="L76:N78"/>
    <mergeCell ref="O76:O78"/>
    <mergeCell ref="P76:R78"/>
    <mergeCell ref="S76:S78"/>
    <mergeCell ref="I61:I63"/>
    <mergeCell ref="K61:K63"/>
    <mergeCell ref="I67:I69"/>
    <mergeCell ref="I70:I72"/>
    <mergeCell ref="I73:I75"/>
    <mergeCell ref="I76:I78"/>
    <mergeCell ref="S46:S48"/>
    <mergeCell ref="L49:N51"/>
    <mergeCell ref="O49:O51"/>
    <mergeCell ref="L43:N45"/>
    <mergeCell ref="O43:O45"/>
    <mergeCell ref="O55:O57"/>
    <mergeCell ref="P55:R57"/>
    <mergeCell ref="S55:S57"/>
    <mergeCell ref="A61:A63"/>
    <mergeCell ref="B61:B63"/>
    <mergeCell ref="D61:D63"/>
    <mergeCell ref="E61:E63"/>
    <mergeCell ref="A73:A75"/>
    <mergeCell ref="B73:B75"/>
    <mergeCell ref="C73:C75"/>
    <mergeCell ref="D73:D75"/>
    <mergeCell ref="E73:E75"/>
    <mergeCell ref="F73:F75"/>
    <mergeCell ref="C64:C66"/>
    <mergeCell ref="O64:O66"/>
    <mergeCell ref="P64:R66"/>
    <mergeCell ref="S64:S66"/>
    <mergeCell ref="A64:A66"/>
    <mergeCell ref="B64:B66"/>
    <mergeCell ref="D64:D66"/>
    <mergeCell ref="E64:E66"/>
    <mergeCell ref="F64:F66"/>
    <mergeCell ref="H64:H66"/>
    <mergeCell ref="I64:I66"/>
    <mergeCell ref="K64:K66"/>
    <mergeCell ref="L64:N66"/>
    <mergeCell ref="L61:N63"/>
    <mergeCell ref="L58:N60"/>
    <mergeCell ref="O58:O60"/>
    <mergeCell ref="P58:R60"/>
    <mergeCell ref="S58:S60"/>
    <mergeCell ref="L55:N57"/>
    <mergeCell ref="P37:R39"/>
    <mergeCell ref="S37:S39"/>
    <mergeCell ref="L40:N42"/>
    <mergeCell ref="O40:O42"/>
    <mergeCell ref="P40:R42"/>
    <mergeCell ref="S40:S42"/>
    <mergeCell ref="P31:R33"/>
    <mergeCell ref="S31:S33"/>
    <mergeCell ref="L34:N36"/>
    <mergeCell ref="O34:O36"/>
    <mergeCell ref="P34:R36"/>
    <mergeCell ref="S34:S36"/>
    <mergeCell ref="L31:N33"/>
    <mergeCell ref="O31:O33"/>
    <mergeCell ref="L37:N39"/>
    <mergeCell ref="O37:O39"/>
    <mergeCell ref="P49:R51"/>
    <mergeCell ref="S49:S51"/>
    <mergeCell ref="L52:N54"/>
    <mergeCell ref="O52:O54"/>
    <mergeCell ref="P52:R54"/>
    <mergeCell ref="S52:S54"/>
    <mergeCell ref="P43:R45"/>
    <mergeCell ref="S43:S45"/>
    <mergeCell ref="L46:N48"/>
    <mergeCell ref="O46:O48"/>
    <mergeCell ref="P46:R48"/>
    <mergeCell ref="A46:A48"/>
    <mergeCell ref="B46:B48"/>
    <mergeCell ref="P25:R27"/>
    <mergeCell ref="S25:S27"/>
    <mergeCell ref="L28:N30"/>
    <mergeCell ref="O28:O30"/>
    <mergeCell ref="P28:R30"/>
    <mergeCell ref="S28:S30"/>
    <mergeCell ref="L22:N24"/>
    <mergeCell ref="O22:O24"/>
    <mergeCell ref="P22:R24"/>
    <mergeCell ref="S22:S24"/>
    <mergeCell ref="L25:N27"/>
    <mergeCell ref="O25:O27"/>
    <mergeCell ref="F61:F63"/>
    <mergeCell ref="H55:H57"/>
    <mergeCell ref="I55:I57"/>
    <mergeCell ref="K55:K57"/>
    <mergeCell ref="A58:A60"/>
    <mergeCell ref="B58:B60"/>
    <mergeCell ref="D58:D60"/>
    <mergeCell ref="E58:E60"/>
    <mergeCell ref="F58:F60"/>
    <mergeCell ref="H58:H60"/>
    <mergeCell ref="I58:I60"/>
    <mergeCell ref="K58:K60"/>
    <mergeCell ref="A55:A57"/>
    <mergeCell ref="B55:B57"/>
    <mergeCell ref="D55:D57"/>
    <mergeCell ref="E55:E57"/>
    <mergeCell ref="F55:F57"/>
    <mergeCell ref="H61:H63"/>
    <mergeCell ref="C43:C45"/>
    <mergeCell ref="C34:C36"/>
    <mergeCell ref="C55:C57"/>
    <mergeCell ref="C58:C60"/>
    <mergeCell ref="C61:C63"/>
    <mergeCell ref="A52:A54"/>
    <mergeCell ref="B52:B54"/>
    <mergeCell ref="D52:D54"/>
    <mergeCell ref="C46:C48"/>
    <mergeCell ref="A40:A42"/>
    <mergeCell ref="B40:B42"/>
    <mergeCell ref="D40:D42"/>
    <mergeCell ref="E40:E42"/>
    <mergeCell ref="F40:F42"/>
    <mergeCell ref="H40:H42"/>
    <mergeCell ref="I40:I42"/>
    <mergeCell ref="K40:K42"/>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37:A39"/>
    <mergeCell ref="B37:B39"/>
    <mergeCell ref="D37:D39"/>
    <mergeCell ref="E37:E39"/>
    <mergeCell ref="F37:F39"/>
    <mergeCell ref="H37:H39"/>
    <mergeCell ref="I37:I39"/>
    <mergeCell ref="K37:K39"/>
    <mergeCell ref="C37:C39"/>
    <mergeCell ref="D46:D48"/>
    <mergeCell ref="E46:E48"/>
    <mergeCell ref="F46:F48"/>
    <mergeCell ref="H46:H48"/>
    <mergeCell ref="I46:I48"/>
    <mergeCell ref="K46:K48"/>
    <mergeCell ref="C40:C42"/>
    <mergeCell ref="A34:A36"/>
    <mergeCell ref="B34:B36"/>
    <mergeCell ref="D34:D36"/>
    <mergeCell ref="E34:E36"/>
    <mergeCell ref="F34:F36"/>
    <mergeCell ref="H34:H36"/>
    <mergeCell ref="I34:I36"/>
    <mergeCell ref="K34:K36"/>
    <mergeCell ref="A43:A45"/>
    <mergeCell ref="B43:B45"/>
    <mergeCell ref="D43:D45"/>
    <mergeCell ref="E43:E45"/>
    <mergeCell ref="F43:F45"/>
    <mergeCell ref="H43:H45"/>
    <mergeCell ref="I43:I45"/>
    <mergeCell ref="K43:K45"/>
    <mergeCell ref="A31:A33"/>
    <mergeCell ref="B31:B33"/>
    <mergeCell ref="D31:D33"/>
    <mergeCell ref="E31:E33"/>
    <mergeCell ref="F31:F33"/>
    <mergeCell ref="H31:H33"/>
    <mergeCell ref="I31:I33"/>
    <mergeCell ref="K31:K33"/>
    <mergeCell ref="C31:C33"/>
    <mergeCell ref="A28:A30"/>
    <mergeCell ref="B28:B30"/>
    <mergeCell ref="D28:D30"/>
    <mergeCell ref="E28:E30"/>
    <mergeCell ref="F28:F30"/>
    <mergeCell ref="H28:H30"/>
    <mergeCell ref="I28:I30"/>
    <mergeCell ref="K28:K30"/>
    <mergeCell ref="H25:H27"/>
    <mergeCell ref="I25:I27"/>
    <mergeCell ref="K25:K27"/>
    <mergeCell ref="C25:C27"/>
    <mergeCell ref="O19:O21"/>
    <mergeCell ref="P19:R21"/>
    <mergeCell ref="L16:N18"/>
    <mergeCell ref="H19:H21"/>
    <mergeCell ref="H10:H12"/>
    <mergeCell ref="H13:H15"/>
    <mergeCell ref="K10:K12"/>
    <mergeCell ref="C28:C30"/>
    <mergeCell ref="A22:A24"/>
    <mergeCell ref="B22:B24"/>
    <mergeCell ref="D22:D24"/>
    <mergeCell ref="E22:E24"/>
    <mergeCell ref="F22:F24"/>
    <mergeCell ref="H22:H24"/>
    <mergeCell ref="I22:I24"/>
    <mergeCell ref="K22:K24"/>
    <mergeCell ref="C22:C24"/>
    <mergeCell ref="A25:A27"/>
    <mergeCell ref="B25:B27"/>
    <mergeCell ref="D25:D27"/>
    <mergeCell ref="E25:E27"/>
    <mergeCell ref="F25:F27"/>
    <mergeCell ref="D13:D15"/>
    <mergeCell ref="E13:E15"/>
    <mergeCell ref="A16:A18"/>
    <mergeCell ref="D16:D18"/>
    <mergeCell ref="E16:E18"/>
    <mergeCell ref="F16:F18"/>
    <mergeCell ref="P13:R15"/>
    <mergeCell ref="A10:A12"/>
    <mergeCell ref="D10:D12"/>
    <mergeCell ref="E10:E12"/>
    <mergeCell ref="F10:F12"/>
    <mergeCell ref="A13:A15"/>
    <mergeCell ref="A19:A21"/>
    <mergeCell ref="D19:D21"/>
    <mergeCell ref="E19:E21"/>
    <mergeCell ref="F19:F21"/>
    <mergeCell ref="B16:B18"/>
    <mergeCell ref="A5:S5"/>
    <mergeCell ref="S16:S18"/>
    <mergeCell ref="S19:S21"/>
    <mergeCell ref="S10:S12"/>
    <mergeCell ref="S13:S15"/>
    <mergeCell ref="F13:F15"/>
    <mergeCell ref="B10:B12"/>
    <mergeCell ref="B13:B15"/>
    <mergeCell ref="C10:C12"/>
    <mergeCell ref="C13:C15"/>
    <mergeCell ref="B19:B21"/>
    <mergeCell ref="C16:C18"/>
    <mergeCell ref="C19:C21"/>
    <mergeCell ref="A427:A429"/>
    <mergeCell ref="B427:B429"/>
    <mergeCell ref="C427:C429"/>
    <mergeCell ref="D427:D429"/>
    <mergeCell ref="E427:E429"/>
    <mergeCell ref="F427:F429"/>
    <mergeCell ref="E2:N2"/>
    <mergeCell ref="E3:N3"/>
    <mergeCell ref="E4:N4"/>
    <mergeCell ref="A6:E6"/>
    <mergeCell ref="A7:E7"/>
    <mergeCell ref="D8:H8"/>
    <mergeCell ref="F7:Q7"/>
    <mergeCell ref="F6:H6"/>
    <mergeCell ref="L6:M6"/>
    <mergeCell ref="P9:R9"/>
    <mergeCell ref="K13:K15"/>
    <mergeCell ref="K16:K18"/>
    <mergeCell ref="K19:K21"/>
    <mergeCell ref="H16:H18"/>
    <mergeCell ref="I16:I18"/>
    <mergeCell ref="I19:I21"/>
    <mergeCell ref="I10:I12"/>
    <mergeCell ref="I13:I15"/>
    <mergeCell ref="O16:O18"/>
    <mergeCell ref="P16:R18"/>
    <mergeCell ref="L19:N21"/>
    <mergeCell ref="L10:N12"/>
    <mergeCell ref="O10:O12"/>
    <mergeCell ref="P10:R12"/>
    <mergeCell ref="L13:N15"/>
    <mergeCell ref="O13:O15"/>
  </mergeCells>
  <phoneticPr fontId="2" type="noConversion"/>
  <conditionalFormatting sqref="I10:I627">
    <cfRule type="cellIs" dxfId="932" priority="142" stopIfTrue="1" operator="equal">
      <formula>"GRAVE"</formula>
    </cfRule>
    <cfRule type="cellIs" dxfId="931" priority="143" stopIfTrue="1" operator="equal">
      <formula>"MODERADO"</formula>
    </cfRule>
    <cfRule type="cellIs" dxfId="930" priority="144" stopIfTrue="1" operator="equal">
      <formula>"LEVE"</formula>
    </cfRule>
  </conditionalFormatting>
  <conditionalFormatting sqref="K10:K627">
    <cfRule type="containsText" dxfId="929" priority="122" operator="containsText" text="Si el proceso lo requiere">
      <formula>NOT(ISERROR(SEARCH("Si el proceso lo requiere",K10)))</formula>
    </cfRule>
    <cfRule type="containsText" dxfId="928" priority="124" operator="containsText" text="Debe formularse">
      <formula>NOT(ISERROR(SEARCH("Debe formularse",K10)))</formula>
    </cfRule>
  </conditionalFormatting>
  <conditionalFormatting sqref="K10:K627">
    <cfRule type="cellIs" dxfId="927" priority="121" operator="equal">
      <formula>"NO"</formula>
    </cfRule>
  </conditionalFormatting>
  <conditionalFormatting sqref="L16:N16 L19:N19 L28:N28 L31:N31 L34:N34 L37:N37 L40:N40 L43:N43 L46:N46 L49:N49 L52:N52 L55:N55 L58:N58 L61:N61">
    <cfRule type="expression" dxfId="926" priority="120">
      <formula>K16="NO"</formula>
    </cfRule>
  </conditionalFormatting>
  <conditionalFormatting sqref="O16:O21 O28:O102 O133:O168 O106:O123 O469:O510 O514:O546 O550:O612 O319:O465 O172:O312">
    <cfRule type="expression" dxfId="925" priority="119">
      <formula>K16="NO"</formula>
    </cfRule>
  </conditionalFormatting>
  <conditionalFormatting sqref="P16:R21 P28:R102 P133:R168 P106:R123 P469:R510 P514:R546 P550:R612 P319:R465 P172:R312">
    <cfRule type="expression" dxfId="924" priority="118">
      <formula>K16="NO"</formula>
    </cfRule>
  </conditionalFormatting>
  <conditionalFormatting sqref="S16:S21 S28:S102 S133:S168 S106:S123 S469:S510 S514:S546 S550:S612 S319:S465 S172:S312">
    <cfRule type="expression" dxfId="923" priority="117">
      <formula>K16="NO"</formula>
    </cfRule>
  </conditionalFormatting>
  <conditionalFormatting sqref="L64:N64 L67:N67 L70:N70 L73:N73 L76:N76 L79:N79 L82:N82 L85:N85 L88:N88 L91:N91 L94:N94 L97:N97 L100:N100 L106:N106 L109:N109 L112:N112 L115:N115 L118:N118 L121:N121 L133:N133 L136:N136 L139:N139 L142:N142 L145:N145 L148:N148 L151:N151 L154:N154 L157:N157 L160:N160 L163:N163 L166:N166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469:N469 L472:N472 L475:N475 L478:N478 L481:N481 L484:N484 L487:N487 L490:N490 L493:N493 L496:N496 L499:N499 L502:N502 L505:N505 L508:N508 L514:N514 L517:N517 L520:N520 L523:N523 L526:N526 L529:N529 L532:N532 L535:N535 L538:N538 L541:N541 L544:N544 L550:N550 L553:N553 L556:N556 L559:N559 L562:N562 L565:N565 L568:N568 L571:N571 L574:N574 L577:N577 L580:N580 L583:N583 L586:N586 L589:N589 L592:N592 L595:N595 L598:N598 L601:N601 L604:N604 L607:N607 L610:N610">
    <cfRule type="expression" dxfId="922" priority="97">
      <formula>K64="NO"</formula>
    </cfRule>
  </conditionalFormatting>
  <conditionalFormatting sqref="L10:N10">
    <cfRule type="expression" dxfId="921" priority="83">
      <formula>K10="NO"</formula>
    </cfRule>
  </conditionalFormatting>
  <conditionalFormatting sqref="O10:O12">
    <cfRule type="expression" dxfId="920" priority="82">
      <formula>K10="NO"</formula>
    </cfRule>
  </conditionalFormatting>
  <conditionalFormatting sqref="P10:R12">
    <cfRule type="expression" dxfId="919" priority="81">
      <formula>K10="NO"</formula>
    </cfRule>
  </conditionalFormatting>
  <conditionalFormatting sqref="L13:N13">
    <cfRule type="expression" dxfId="918" priority="79">
      <formula>K13="NO"</formula>
    </cfRule>
  </conditionalFormatting>
  <conditionalFormatting sqref="O13:O15">
    <cfRule type="expression" dxfId="917" priority="78">
      <formula>K13="NO"</formula>
    </cfRule>
  </conditionalFormatting>
  <conditionalFormatting sqref="P13:R15">
    <cfRule type="expression" dxfId="916" priority="77">
      <formula>K13="NO"</formula>
    </cfRule>
  </conditionalFormatting>
  <conditionalFormatting sqref="S13:S15">
    <cfRule type="expression" dxfId="915" priority="76">
      <formula>O13="NO"</formula>
    </cfRule>
  </conditionalFormatting>
  <conditionalFormatting sqref="L22:N22">
    <cfRule type="expression" dxfId="914" priority="75">
      <formula>K22="NO"</formula>
    </cfRule>
  </conditionalFormatting>
  <conditionalFormatting sqref="O22:O24">
    <cfRule type="expression" dxfId="913" priority="74">
      <formula>K22="NO"</formula>
    </cfRule>
  </conditionalFormatting>
  <conditionalFormatting sqref="P22:R24">
    <cfRule type="expression" dxfId="912" priority="73">
      <formula>K22="NO"</formula>
    </cfRule>
  </conditionalFormatting>
  <conditionalFormatting sqref="L103">
    <cfRule type="expression" dxfId="911" priority="43">
      <formula>K103="NO"</formula>
    </cfRule>
  </conditionalFormatting>
  <conditionalFormatting sqref="O103:O105">
    <cfRule type="expression" dxfId="910" priority="42">
      <formula>K103="NO"</formula>
    </cfRule>
  </conditionalFormatting>
  <conditionalFormatting sqref="P103:R105">
    <cfRule type="expression" dxfId="909" priority="41">
      <formula>K103="NO"</formula>
    </cfRule>
  </conditionalFormatting>
  <conditionalFormatting sqref="S103:S105">
    <cfRule type="expression" dxfId="908" priority="40">
      <formula>K103="NO"</formula>
    </cfRule>
  </conditionalFormatting>
  <conditionalFormatting sqref="L169:N169">
    <cfRule type="expression" dxfId="907" priority="35">
      <formula>K169="NO"</formula>
    </cfRule>
  </conditionalFormatting>
  <conditionalFormatting sqref="O169:O171">
    <cfRule type="expression" dxfId="906" priority="34">
      <formula>K169="NO"</formula>
    </cfRule>
  </conditionalFormatting>
  <conditionalFormatting sqref="P169:R171">
    <cfRule type="expression" dxfId="905" priority="33">
      <formula>K169="NO"</formula>
    </cfRule>
  </conditionalFormatting>
  <conditionalFormatting sqref="S169:S171">
    <cfRule type="expression" dxfId="904" priority="32">
      <formula>K169="NO"</formula>
    </cfRule>
  </conditionalFormatting>
  <conditionalFormatting sqref="L466:N466">
    <cfRule type="expression" dxfId="903" priority="23">
      <formula>K466="NO"</formula>
    </cfRule>
  </conditionalFormatting>
  <conditionalFormatting sqref="O466:O468">
    <cfRule type="expression" dxfId="902" priority="22">
      <formula>K466="NO"</formula>
    </cfRule>
  </conditionalFormatting>
  <conditionalFormatting sqref="P466:R468">
    <cfRule type="expression" dxfId="901" priority="21">
      <formula>K466="NO"</formula>
    </cfRule>
  </conditionalFormatting>
  <conditionalFormatting sqref="S466:S468">
    <cfRule type="expression" dxfId="900" priority="20">
      <formula>K466="NO"</formula>
    </cfRule>
  </conditionalFormatting>
  <conditionalFormatting sqref="L124:N124 L127:N127 L130:N130">
    <cfRule type="expression" dxfId="899" priority="39">
      <formula>K124="NO"</formula>
    </cfRule>
  </conditionalFormatting>
  <conditionalFormatting sqref="O124:O132">
    <cfRule type="expression" dxfId="898" priority="38">
      <formula>K124="NO"</formula>
    </cfRule>
  </conditionalFormatting>
  <conditionalFormatting sqref="P124:R132">
    <cfRule type="expression" dxfId="897" priority="37">
      <formula>K124="NO"</formula>
    </cfRule>
  </conditionalFormatting>
  <conditionalFormatting sqref="S124:S132">
    <cfRule type="expression" dxfId="896" priority="36">
      <formula>K124="NO"</formula>
    </cfRule>
  </conditionalFormatting>
  <conditionalFormatting sqref="L547:N547">
    <cfRule type="expression" dxfId="895" priority="15">
      <formula>K547="NO"</formula>
    </cfRule>
  </conditionalFormatting>
  <conditionalFormatting sqref="O547:O549">
    <cfRule type="expression" dxfId="894" priority="14">
      <formula>K547="NO"</formula>
    </cfRule>
  </conditionalFormatting>
  <conditionalFormatting sqref="P547:R549">
    <cfRule type="expression" dxfId="893" priority="13">
      <formula>K547="NO"</formula>
    </cfRule>
  </conditionalFormatting>
  <conditionalFormatting sqref="S547:S549">
    <cfRule type="expression" dxfId="892" priority="12">
      <formula>O547="NO"</formula>
    </cfRule>
  </conditionalFormatting>
  <conditionalFormatting sqref="L313:N313">
    <cfRule type="expression" dxfId="891" priority="27">
      <formula>K313="NO"</formula>
    </cfRule>
  </conditionalFormatting>
  <conditionalFormatting sqref="O313:O315">
    <cfRule type="expression" dxfId="890" priority="26">
      <formula>K313="NO"</formula>
    </cfRule>
  </conditionalFormatting>
  <conditionalFormatting sqref="P313:R315">
    <cfRule type="expression" dxfId="889" priority="25">
      <formula>K313="NO"</formula>
    </cfRule>
  </conditionalFormatting>
  <conditionalFormatting sqref="L511:N511">
    <cfRule type="expression" dxfId="888" priority="19">
      <formula>K511="NO"</formula>
    </cfRule>
  </conditionalFormatting>
  <conditionalFormatting sqref="O511:O513">
    <cfRule type="expression" dxfId="887" priority="18">
      <formula>K511="NO"</formula>
    </cfRule>
  </conditionalFormatting>
  <conditionalFormatting sqref="P511:R513">
    <cfRule type="expression" dxfId="886" priority="17">
      <formula>K511="NO"</formula>
    </cfRule>
  </conditionalFormatting>
  <conditionalFormatting sqref="S511:S513">
    <cfRule type="expression" dxfId="885" priority="16">
      <formula>O511="NO"</formula>
    </cfRule>
  </conditionalFormatting>
  <conditionalFormatting sqref="L25:N25">
    <cfRule type="expression" dxfId="884" priority="11">
      <formula>K25="NO"</formula>
    </cfRule>
  </conditionalFormatting>
  <conditionalFormatting sqref="O25:O27">
    <cfRule type="expression" dxfId="883" priority="10">
      <formula>K25="NO"</formula>
    </cfRule>
  </conditionalFormatting>
  <conditionalFormatting sqref="P25:R27">
    <cfRule type="expression" dxfId="882" priority="9">
      <formula>K25="NO"</formula>
    </cfRule>
  </conditionalFormatting>
  <conditionalFormatting sqref="S25:S27">
    <cfRule type="expression" dxfId="881" priority="8">
      <formula>O25="NO"</formula>
    </cfRule>
  </conditionalFormatting>
  <conditionalFormatting sqref="L316:N316">
    <cfRule type="expression" dxfId="880" priority="7">
      <formula>K316="NO"</formula>
    </cfRule>
  </conditionalFormatting>
  <conditionalFormatting sqref="O316:O318">
    <cfRule type="expression" dxfId="879" priority="6">
      <formula>K316="NO"</formula>
    </cfRule>
  </conditionalFormatting>
  <conditionalFormatting sqref="P316:R318">
    <cfRule type="expression" dxfId="878" priority="5">
      <formula>K316="NO"</formula>
    </cfRule>
  </conditionalFormatting>
  <conditionalFormatting sqref="S316:S318">
    <cfRule type="expression" dxfId="877" priority="4">
      <formula>O316="NO"</formula>
    </cfRule>
  </conditionalFormatting>
  <conditionalFormatting sqref="S313:S315">
    <cfRule type="expression" dxfId="876" priority="3">
      <formula>K313="NO"</formula>
    </cfRule>
  </conditionalFormatting>
  <conditionalFormatting sqref="S10:S12">
    <cfRule type="expression" dxfId="875" priority="2">
      <formula>K10="NO"</formula>
    </cfRule>
  </conditionalFormatting>
  <conditionalFormatting sqref="S22:S24">
    <cfRule type="expression" dxfId="874" priority="1">
      <formula>K22="NO"</formula>
    </cfRule>
  </conditionalFormatting>
  <dataValidations xWindow="1466" yWindow="553" count="5">
    <dataValidation allowBlank="1" showInputMessage="1" showErrorMessage="1" promptTitle="Responsable Contingencia" prompt="Establezca quien es el responsable que lidera la acción de contingencia." sqref="O10:Q10 O13:Q13 O16:Q16 O19:Q19 O22:Q22 O547:Q547 O28:Q28 O31:Q31 O34:Q34 O37:Q37 O40:Q40 O43:Q43 O46:Q46 O49:Q49 O52:Q52 O55:Q55 O58:Q58 O61:Q61 O64:Q64 O67:Q67 O70:Q70 O73:Q73 O76:Q76 O79:Q79 O82:Q82 O85:Q85 O88:Q88 O91:Q91 O94:Q94 O97:Q97 O100:Q100 O103:P103 O106:Q106 O109:Q109 O112:Q112 O115:Q115 O118:Q118 O121:Q121 O604:Q604 O607:Q607 O610:Q61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511:Q511 O25:Q25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30:Q430 O433:Q433 O436:Q436 O439:Q439 O442:Q442 O445:Q445 O448:Q448 O451:Q451 O454:Q454 O457:Q457 O460:Q460 O463:Q463 O130:Q130 O469:Q469 O472:Q472 O475:Q475 O478:Q478 O481:Q481 O484:Q484 O487:Q487 O490:Q490 O493:Q493 O496:Q496 O499:Q499 O502:Q502 O505:Q505 O508:Q508 O313:Q313 O514:Q514 O517:Q517 O520:Q520 O523:Q523 O526:Q526 O529:Q529 O532:Q532 O535:Q535 O538:Q538 O541:Q541 O544:Q544 O466:Q466 O550:Q550 O553:Q553 O556:Q556 O559:Q559 O562:Q562 O565:Q565 O568:Q568 O571:Q571 O574:Q574 O577:Q577 O580:Q580 O583:Q583 O586:Q586 O589:Q589 O592:Q592 O595:Q595 O598:Q598 O601:Q601 S103 O124:Q124 O127:Q127 O316:Q31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0 R13 R16 R19 R22 R547 R28 R31 R34 R37 R40 R43 R46 R49 R52 R55 R58 R61 R64 R67 R70 R73 R76 R79 R82 R85 R88 R91 R94 R97 R100 R601 R106 R109 R112 R115 R118 R121 R604 R607 R61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511 R25 R319 R322 R325 R328 R331 R334 R337 R340 R343 R346 R349 R352 R355 R358 R361 R364 R367 R370 R373 R376 R379 R382 R385 R388 R391 R394 R397 R400 R403 R406 R409 R412 R415 R418 R421 R424 R430 R433 R436 R439 R442 R445 R448 R451 R454 R457 R460 R463 R130 R469 R472 R475 R478 R481 R484 R487 R490 R493 R496 R499 R502 R505 R508 R313 R514 R517 R520 R523 R526 R529 R532 R535 R538 R541 R544 R466 R550 R553 R556 R559 R562 R565 R568 R571 R574 R577 R580 R583 R586 R589 R592 R595 R598 R124 R127 R316"/>
    <dataValidation allowBlank="1" showInputMessage="1" showErrorMessage="1" promptTitle="Responable de recuperación" prompt="Establezca quien es el responsable de liderar la accción de recuperación." sqref="S10 S13 S16 S19 S22 S547 S28 S31 S34 S37 S40 S43 S46 S49 S52 S55 S58 S61 S64 S67 S70 S73 S76 S79 S82 S85 S88 S91 S94 S97 S100 S601 S106 S109 S112 S115 S118 S121 S604 S607 S610 S133 S136 S139 S142 S145 S148 S151 S154 S157 S160 S163 S166 S169 S172 S175 S178 S181 S184 S187 S190 S193 S196 S199 S202 S205 S208 S211 S214 S217 S220 S223 S226 S229 S232 S235 S238 S241 S244 S247 S250 S253 S256 S259 S262 S265 S268 S271 S274 S277 S280 S283 S286 S289 S292 S295 S298 S301 S304 S307 S310 S511 S25 S319 S322 S325 S328 S331 S334 S337 S340 S343 S346 S349 S352 S355 S358 S361 S364 S367 S370 S373 S376 S379 S382 S385 S388 S391 S394 S397 S400 S403 S406 S409 S412 S415 S418 S421 S424 S430 S433 S436 S439 S442 S445 S448 S451 S454 S457 S460 S463 S130 S469 S472 S475 S478 S481 S484 S487 S490 S493 S496 S499 S502 S505 S508 S313 S514 S517 S520 S523 S526 S529 S532 S535 S538 S541 S544 S466 S550 S553 S556 S559 S562 S565 S568 S571 S574 S577 S580 S583 S586 S589 S592 S595 S598 S124 S127 S316"/>
    <dataValidation type="custom" allowBlank="1" showInputMessage="1" showErrorMessage="1" sqref="L10:N10 L13:N13 L16:N16 L19:N19 L22:N22 L547:N547 L28:N28 L31:N31 L34:N34 L37:N37 L40:N40 L43:N43 L46:N46 L49:N49 L52:N52 L55:N55 L58:N58 L61:N61 L64:N64 L67:N67 L70:N70 L73:N73 L76:N76 L79:N79 L82:N82 L85:N85 L88:N88 L91:N91 L94:N94 L97:N97 L100:N100 L103 L106:N106 L109:N109 L112:N112 L115:N115 L118:N118 L121:N121 L604:N604 L607:N607 L610:N610 L133:N133 L136:N136 L139:N139 L142:N142 L145:N145 L148:N148 L151:N151 L154:N154 L157:N157 L160:N160 L163:N163 L166:N166 L169:N169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511:N511 L25:N25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130:N130 L469:N469 L472:N472 L475:N475 L478:N478 L481:N481 L484:N484 L487:N487 L490:N490 L493:N493 L496:N496 L499:N499 L502:N502 L505:N505 L508:N508 L313:N313 L514:N514 L517:N517 L520:N520 L523:N523 L526:N526 L529:N529 L532:N532 L535:N535 L538:N538 L541:N541 L544:N544 L466:N466 L550:N550 L553:N553 L556:N556 L559:N559 L562:N562 L565:N565 L568:N568 L571:N571 L574:N574 L577:N577 L580:N580 L583:N583 L586:N586 L589:N589 L592:N592 L595:N595 L598:N598 L601:N601 L124:N124 L127:N127 L316:N316">
      <formula1>K10&lt;&gt;"NO"</formula1>
    </dataValidation>
    <dataValidation allowBlank="1" showInputMessage="1" showErrorMessage="1" promptTitle="TRATAMIENTO DEL RIESGO" prompt="Defina el tratamiento a dar el riesgo" sqref="J10:J627"/>
  </dataValidations>
  <printOptions horizontalCentered="1" verticalCentered="1"/>
  <pageMargins left="1.3779527559055118" right="0.15748031496062992" top="0.59055118110236227" bottom="0.39370078740157483" header="0" footer="0"/>
  <pageSetup paperSize="120" scale="13" fitToHeight="10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dimension ref="A1:AC736"/>
  <sheetViews>
    <sheetView showGridLines="0" view="pageBreakPreview" zoomScale="85" zoomScaleNormal="70" zoomScaleSheetLayoutView="85" workbookViewId="0">
      <pane xSplit="1" ySplit="9" topLeftCell="B10" activePane="bottomRight" state="frozen"/>
      <selection pane="topRight" activeCell="B1" sqref="B1"/>
      <selection pane="bottomLeft" activeCell="A10" sqref="A10"/>
      <selection pane="bottomRight" activeCell="K58" sqref="K58:K60"/>
    </sheetView>
  </sheetViews>
  <sheetFormatPr baseColWidth="10" defaultColWidth="11.42578125" defaultRowHeight="80.25" customHeight="1" x14ac:dyDescent="0.2"/>
  <cols>
    <col min="1" max="1" width="5.28515625" style="264" customWidth="1"/>
    <col min="2" max="2" width="30" style="264" customWidth="1"/>
    <col min="3" max="3" width="15.85546875" style="264" customWidth="1"/>
    <col min="4" max="4" width="12" style="264" customWidth="1"/>
    <col min="5" max="5" width="34.5703125" style="264" customWidth="1"/>
    <col min="6" max="6" width="43.28515625" style="264" customWidth="1"/>
    <col min="7" max="7" width="30.5703125" style="264" customWidth="1"/>
    <col min="8" max="8" width="51.5703125" style="264" customWidth="1"/>
    <col min="9" max="9" width="14.5703125" style="264" customWidth="1"/>
    <col min="10" max="10" width="23.85546875" style="264" customWidth="1"/>
    <col min="11" max="11" width="13.42578125" style="264" customWidth="1"/>
    <col min="12" max="12" width="40.28515625" style="264" customWidth="1"/>
    <col min="13" max="13" width="35.7109375" style="264" customWidth="1"/>
    <col min="14" max="14" width="17.85546875" style="264" customWidth="1"/>
    <col min="15" max="15" width="26" style="264" customWidth="1"/>
    <col min="16" max="16" width="13.42578125" style="264" customWidth="1"/>
    <col min="17" max="17" width="9.7109375" style="264" customWidth="1"/>
    <col min="18" max="18" width="11.7109375" style="264" customWidth="1"/>
    <col min="19" max="19" width="35.7109375" style="264" customWidth="1"/>
    <col min="20" max="20" width="9.28515625" style="264" customWidth="1"/>
    <col min="21" max="21" width="19.42578125" style="264" customWidth="1"/>
    <col min="22" max="22" width="36.28515625" style="264" customWidth="1"/>
    <col min="23" max="23" width="20.7109375" style="157" customWidth="1"/>
    <col min="24" max="24" width="13.140625" style="264" customWidth="1"/>
    <col min="25" max="25" width="39.5703125" style="264" customWidth="1"/>
    <col min="26" max="26" width="18.140625" style="264" customWidth="1"/>
    <col min="27" max="27" width="30.7109375" style="264" customWidth="1"/>
    <col min="28" max="28" width="18.42578125" style="264" customWidth="1"/>
    <col min="29" max="16384" width="11.42578125" style="264"/>
  </cols>
  <sheetData>
    <row r="1" spans="1:29" s="281" customFormat="1" ht="27" customHeight="1" x14ac:dyDescent="0.2">
      <c r="A1" s="137"/>
      <c r="B1" s="138"/>
      <c r="C1" s="138"/>
      <c r="D1" s="135"/>
      <c r="E1" s="135"/>
      <c r="F1" s="135"/>
      <c r="G1" s="135"/>
      <c r="H1" s="135"/>
      <c r="I1" s="135"/>
      <c r="J1" s="135"/>
      <c r="K1" s="135"/>
      <c r="L1" s="135"/>
      <c r="M1" s="135"/>
      <c r="N1" s="135"/>
      <c r="O1" s="135"/>
      <c r="P1" s="135"/>
      <c r="Q1" s="135"/>
      <c r="R1" s="135"/>
      <c r="S1" s="135"/>
      <c r="T1" s="135"/>
      <c r="U1" s="135"/>
      <c r="V1" s="135"/>
      <c r="W1" s="139"/>
      <c r="X1" s="135"/>
      <c r="Y1" s="135"/>
      <c r="Z1" s="135"/>
      <c r="AA1" s="140" t="s">
        <v>66</v>
      </c>
      <c r="AB1" s="141" t="s">
        <v>443</v>
      </c>
    </row>
    <row r="2" spans="1:29" s="281" customFormat="1" ht="27" customHeight="1" x14ac:dyDescent="0.2">
      <c r="A2" s="142"/>
      <c r="D2" s="400" t="s">
        <v>68</v>
      </c>
      <c r="E2" s="400"/>
      <c r="F2" s="400"/>
      <c r="G2" s="400"/>
      <c r="H2" s="400"/>
      <c r="I2" s="400"/>
      <c r="J2" s="400"/>
      <c r="K2" s="400"/>
      <c r="L2" s="400"/>
      <c r="M2" s="400"/>
      <c r="N2" s="400"/>
      <c r="O2" s="400"/>
      <c r="P2" s="400"/>
      <c r="Q2" s="400"/>
      <c r="R2" s="400"/>
      <c r="S2" s="400"/>
      <c r="T2" s="400"/>
      <c r="U2" s="400"/>
      <c r="V2" s="400"/>
      <c r="W2" s="400"/>
      <c r="X2" s="400"/>
      <c r="Y2" s="400"/>
      <c r="Z2" s="400"/>
      <c r="AA2" s="143" t="s">
        <v>436</v>
      </c>
      <c r="AB2" s="144">
        <v>9</v>
      </c>
    </row>
    <row r="3" spans="1:29" s="281" customFormat="1" ht="27" customHeight="1" x14ac:dyDescent="0.2">
      <c r="A3" s="142"/>
      <c r="D3" s="400" t="s">
        <v>61</v>
      </c>
      <c r="E3" s="400"/>
      <c r="F3" s="400"/>
      <c r="G3" s="400"/>
      <c r="H3" s="400"/>
      <c r="I3" s="400"/>
      <c r="J3" s="400"/>
      <c r="K3" s="400"/>
      <c r="L3" s="400"/>
      <c r="M3" s="400"/>
      <c r="N3" s="400"/>
      <c r="O3" s="400"/>
      <c r="P3" s="400"/>
      <c r="Q3" s="400"/>
      <c r="R3" s="400"/>
      <c r="S3" s="400"/>
      <c r="T3" s="400"/>
      <c r="U3" s="400"/>
      <c r="V3" s="400"/>
      <c r="W3" s="400"/>
      <c r="X3" s="400"/>
      <c r="Y3" s="400"/>
      <c r="Z3" s="400"/>
      <c r="AA3" s="143" t="s">
        <v>437</v>
      </c>
      <c r="AB3" s="145">
        <v>45219</v>
      </c>
    </row>
    <row r="4" spans="1:29" s="281" customFormat="1" ht="27" customHeight="1" thickBot="1" x14ac:dyDescent="0.25">
      <c r="A4" s="146"/>
      <c r="B4" s="147"/>
      <c r="C4" s="147"/>
      <c r="D4" s="438"/>
      <c r="E4" s="438"/>
      <c r="F4" s="438"/>
      <c r="G4" s="438"/>
      <c r="H4" s="438"/>
      <c r="I4" s="438"/>
      <c r="J4" s="438"/>
      <c r="K4" s="438"/>
      <c r="L4" s="438"/>
      <c r="M4" s="438"/>
      <c r="N4" s="438"/>
      <c r="O4" s="438"/>
      <c r="P4" s="438"/>
      <c r="Q4" s="438"/>
      <c r="R4" s="438"/>
      <c r="S4" s="438"/>
      <c r="T4" s="438"/>
      <c r="U4" s="438"/>
      <c r="V4" s="438"/>
      <c r="W4" s="438"/>
      <c r="X4" s="438"/>
      <c r="Y4" s="438"/>
      <c r="Z4" s="438"/>
      <c r="AA4" s="148" t="s">
        <v>438</v>
      </c>
      <c r="AB4" s="149" t="s">
        <v>441</v>
      </c>
    </row>
    <row r="5" spans="1:29" s="281" customFormat="1" ht="27" customHeight="1" thickBot="1" x14ac:dyDescent="0.25">
      <c r="A5" s="444"/>
      <c r="B5" s="444"/>
      <c r="C5" s="444"/>
      <c r="D5" s="444"/>
      <c r="E5" s="444"/>
      <c r="F5" s="444"/>
      <c r="G5" s="444"/>
      <c r="H5" s="444"/>
      <c r="I5" s="444"/>
      <c r="J5" s="444"/>
      <c r="K5" s="444"/>
      <c r="L5" s="444"/>
      <c r="M5" s="444"/>
      <c r="N5" s="444"/>
      <c r="O5" s="444"/>
      <c r="P5" s="444"/>
      <c r="Q5" s="444"/>
      <c r="R5" s="444"/>
      <c r="S5" s="444"/>
      <c r="T5" s="444"/>
      <c r="U5" s="444"/>
      <c r="V5" s="444"/>
      <c r="W5" s="444"/>
      <c r="X5" s="444"/>
      <c r="Y5" s="444"/>
      <c r="Z5" s="444"/>
      <c r="AA5" s="444"/>
      <c r="AB5" s="444"/>
    </row>
    <row r="6" spans="1:29" s="151" customFormat="1" ht="27" customHeight="1" thickBot="1" x14ac:dyDescent="0.25">
      <c r="A6" s="477" t="str">
        <f>'01-Mapa de riesgo-UO'!A6:D6</f>
        <v>TIPO DE MAPA</v>
      </c>
      <c r="B6" s="478"/>
      <c r="C6" s="150"/>
      <c r="D6" s="483" t="str">
        <f>'01-Mapa de riesgo-UO'!E6</f>
        <v>PROCESOS</v>
      </c>
      <c r="E6" s="484"/>
      <c r="F6" s="484"/>
      <c r="G6" s="485"/>
      <c r="H6" s="136"/>
      <c r="I6" s="136"/>
      <c r="J6" s="136"/>
      <c r="K6" s="136"/>
      <c r="L6" s="473" t="s">
        <v>8</v>
      </c>
      <c r="M6" s="473"/>
      <c r="N6" s="481">
        <v>45267</v>
      </c>
      <c r="O6" s="482"/>
      <c r="P6" s="136"/>
      <c r="U6" s="136"/>
      <c r="V6" s="136"/>
      <c r="W6" s="152"/>
      <c r="X6" s="136"/>
    </row>
    <row r="7" spans="1:29" s="151" customFormat="1" ht="27" customHeight="1" thickBot="1" x14ac:dyDescent="0.25">
      <c r="A7" s="479"/>
      <c r="B7" s="479"/>
      <c r="C7" s="479"/>
      <c r="D7" s="480"/>
      <c r="E7" s="480"/>
      <c r="F7" s="480"/>
      <c r="G7" s="480"/>
      <c r="H7" s="480"/>
      <c r="I7" s="479"/>
      <c r="J7" s="480"/>
      <c r="K7" s="480"/>
      <c r="L7" s="480"/>
      <c r="M7" s="480"/>
      <c r="N7" s="480"/>
      <c r="O7" s="480"/>
      <c r="P7" s="480"/>
      <c r="Q7" s="480"/>
      <c r="R7" s="480"/>
      <c r="S7" s="480"/>
      <c r="T7" s="480"/>
      <c r="U7" s="480"/>
      <c r="V7" s="480"/>
      <c r="W7" s="480"/>
      <c r="X7" s="480"/>
      <c r="Y7" s="480"/>
      <c r="Z7" s="480"/>
      <c r="AA7" s="480"/>
      <c r="AB7" s="479"/>
    </row>
    <row r="8" spans="1:29" s="151" customFormat="1" ht="27" customHeight="1" thickBot="1" x14ac:dyDescent="0.25">
      <c r="A8" s="274"/>
      <c r="B8" s="274"/>
      <c r="C8" s="274"/>
      <c r="D8" s="474" t="s">
        <v>75</v>
      </c>
      <c r="E8" s="475"/>
      <c r="F8" s="475"/>
      <c r="G8" s="475"/>
      <c r="H8" s="476"/>
      <c r="I8" s="274"/>
      <c r="J8" s="474" t="s">
        <v>59</v>
      </c>
      <c r="K8" s="475"/>
      <c r="L8" s="475"/>
      <c r="M8" s="474" t="s">
        <v>58</v>
      </c>
      <c r="N8" s="475"/>
      <c r="O8" s="475"/>
      <c r="P8" s="475"/>
      <c r="Q8" s="475"/>
      <c r="R8" s="475"/>
      <c r="S8" s="475"/>
      <c r="T8" s="476"/>
      <c r="U8" s="474" t="s">
        <v>78</v>
      </c>
      <c r="V8" s="475"/>
      <c r="W8" s="475"/>
      <c r="X8" s="475"/>
      <c r="Y8" s="475"/>
      <c r="Z8" s="475"/>
      <c r="AA8" s="476"/>
      <c r="AB8" s="274"/>
    </row>
    <row r="9" spans="1:29" s="153" customFormat="1" ht="80.25" customHeight="1" x14ac:dyDescent="0.2">
      <c r="A9" s="353" t="s">
        <v>55</v>
      </c>
      <c r="B9" s="327" t="s">
        <v>558</v>
      </c>
      <c r="C9" s="327" t="s">
        <v>559</v>
      </c>
      <c r="D9" s="327" t="s">
        <v>71</v>
      </c>
      <c r="E9" s="327" t="s">
        <v>4</v>
      </c>
      <c r="F9" s="327" t="s">
        <v>0</v>
      </c>
      <c r="G9" s="327" t="s">
        <v>56</v>
      </c>
      <c r="H9" s="327" t="s">
        <v>32</v>
      </c>
      <c r="I9" s="327" t="s">
        <v>73</v>
      </c>
      <c r="J9" s="327" t="s">
        <v>63</v>
      </c>
      <c r="K9" s="327" t="s">
        <v>64</v>
      </c>
      <c r="L9" s="327" t="s">
        <v>478</v>
      </c>
      <c r="M9" s="327" t="s">
        <v>85</v>
      </c>
      <c r="N9" s="327" t="s">
        <v>399</v>
      </c>
      <c r="O9" s="327" t="s">
        <v>400</v>
      </c>
      <c r="P9" s="327" t="s">
        <v>60</v>
      </c>
      <c r="Q9" s="327" t="s">
        <v>401</v>
      </c>
      <c r="R9" s="327" t="s">
        <v>404</v>
      </c>
      <c r="S9" s="410" t="s">
        <v>479</v>
      </c>
      <c r="T9" s="410"/>
      <c r="U9" s="327" t="s">
        <v>279</v>
      </c>
      <c r="V9" s="327" t="s">
        <v>280</v>
      </c>
      <c r="W9" s="354" t="s">
        <v>281</v>
      </c>
      <c r="X9" s="410" t="s">
        <v>286</v>
      </c>
      <c r="Y9" s="410"/>
      <c r="Z9" s="410" t="s">
        <v>289</v>
      </c>
      <c r="AA9" s="410"/>
      <c r="AB9" s="355" t="s">
        <v>19</v>
      </c>
    </row>
    <row r="10" spans="1:29" s="153" customFormat="1" ht="51" hidden="1" customHeight="1" x14ac:dyDescent="0.2">
      <c r="A10" s="362">
        <v>1</v>
      </c>
      <c r="B10" s="383" t="str">
        <f>'01-Mapa de riesgo-UO'!D11</f>
        <v>DOCENCIA</v>
      </c>
      <c r="C10" s="458" t="str">
        <f>+'01-Mapa de riesgo-UO'!F11</f>
        <v>NO</v>
      </c>
      <c r="D10" s="383" t="str">
        <f>'01-Mapa de riesgo-UO'!J11</f>
        <v>Estratégico</v>
      </c>
      <c r="E10" s="383" t="str">
        <f>'01-Mapa de riesgo-UO'!K11</f>
        <v>No renovación del registro calificado de un programa académico</v>
      </c>
      <c r="F10" s="383" t="str">
        <f>'01-Mapa de riesgo-UO'!L11</f>
        <v>Perdida del registro calificado de uno de los programas que hacen parte de la facultad</v>
      </c>
      <c r="G10" s="133" t="str">
        <f>'01-Mapa de riesgo-UO'!I11</f>
        <v>Falta de seguimiento a las fechas de vencimiento a los registros calificados</v>
      </c>
      <c r="H10" s="383" t="str">
        <f>'01-Mapa de riesgo-UO'!M11</f>
        <v>No ofrecimiento del programa académico
Perdida de imagen de la Institución</v>
      </c>
      <c r="I10" s="450" t="str">
        <f>'01-Mapa de riesgo-UO'!AT11</f>
        <v>LEVE</v>
      </c>
      <c r="J10" s="383" t="str">
        <f xml:space="preserve"> '01-Mapa de riesgo-UO'!AU11</f>
        <v>Número de programas que no renuevan su registro calificado</v>
      </c>
      <c r="K10" s="459">
        <v>0</v>
      </c>
      <c r="L10" s="457" t="s">
        <v>3030</v>
      </c>
      <c r="M10" s="276" t="str">
        <f>IF('01-Mapa de riesgo-UO'!S11="No existen", "No existe control para el riesgo",'01-Mapa de riesgo-UO'!W11)</f>
        <v>Vicerrectoría académica hace el seguimiento de las fechas de los registros calificados</v>
      </c>
      <c r="N10" s="276">
        <f>'01-Mapa de riesgo-UO'!AB11</f>
        <v>0</v>
      </c>
      <c r="O10" s="276" t="str">
        <f>'01-Mapa de riesgo-UO'!AG11</f>
        <v>Profesional Vicerrectoria academica.
Decano y directores del programa</v>
      </c>
      <c r="P10" s="277" t="str">
        <f>'01-Mapa de riesgo-UO'!AL11</f>
        <v>No definida</v>
      </c>
      <c r="Q10" s="277" t="str">
        <f>'01-Mapa de riesgo-UO'!AP11</f>
        <v>Detectivo</v>
      </c>
      <c r="R10" s="450" t="str">
        <f>'01-Mapa de riesgo-UO'!AR11</f>
        <v>ACEPTABLE</v>
      </c>
      <c r="S10" s="457" t="s">
        <v>3035</v>
      </c>
      <c r="T10" s="457"/>
      <c r="U10" s="114" t="str">
        <f>'01-Mapa de riesgo-UO'!AW11</f>
        <v>ASUMIR</v>
      </c>
      <c r="V10" s="114">
        <f>'01-Mapa de riesgo-UO'!AX11</f>
        <v>0</v>
      </c>
      <c r="W10" s="132">
        <f>IF(U10="COMPARTIR",'01-Mapa de riesgo-UO'!BA11, IF(U10=0, 0,$I$6))</f>
        <v>0</v>
      </c>
      <c r="X10" s="278"/>
      <c r="Y10" s="278"/>
      <c r="Z10" s="278"/>
      <c r="AA10" s="278"/>
      <c r="AB10" s="453" t="s">
        <v>648</v>
      </c>
    </row>
    <row r="11" spans="1:29" s="153" customFormat="1" ht="51" hidden="1" customHeight="1" x14ac:dyDescent="0.2">
      <c r="A11" s="362"/>
      <c r="B11" s="383"/>
      <c r="C11" s="458"/>
      <c r="D11" s="383"/>
      <c r="E11" s="383"/>
      <c r="F11" s="383"/>
      <c r="G11" s="133" t="str">
        <f>'01-Mapa de riesgo-UO'!I12</f>
        <v>Cambios de las normas que rigen los procesos de renovación de registro calificado</v>
      </c>
      <c r="H11" s="383"/>
      <c r="I11" s="450"/>
      <c r="J11" s="383"/>
      <c r="K11" s="459"/>
      <c r="L11" s="457"/>
      <c r="M11" s="276">
        <f>IF('01-Mapa de riesgo-UO'!S12="No existen", "No existe control para el riesgo",'01-Mapa de riesgo-UO'!W12)</f>
        <v>0</v>
      </c>
      <c r="N11" s="276">
        <f>'01-Mapa de riesgo-UO'!AB12</f>
        <v>0</v>
      </c>
      <c r="O11" s="276">
        <f>'01-Mapa de riesgo-UO'!AG12</f>
        <v>0</v>
      </c>
      <c r="P11" s="277">
        <f>'01-Mapa de riesgo-UO'!AL12</f>
        <v>0</v>
      </c>
      <c r="Q11" s="277">
        <f>'01-Mapa de riesgo-UO'!AP12</f>
        <v>0</v>
      </c>
      <c r="R11" s="450"/>
      <c r="S11" s="457"/>
      <c r="T11" s="457"/>
      <c r="U11" s="114" t="str">
        <f>'01-Mapa de riesgo-UO'!AW12</f>
        <v>ASUMIR</v>
      </c>
      <c r="V11" s="114">
        <f>'01-Mapa de riesgo-UO'!AX12</f>
        <v>0</v>
      </c>
      <c r="W11" s="132">
        <f>IF(U11="COMPARTIR",'01-Mapa de riesgo-UO'!BA12, IF(U11=0, 0,$I$6))</f>
        <v>0</v>
      </c>
      <c r="X11" s="278"/>
      <c r="Y11" s="278"/>
      <c r="Z11" s="278"/>
      <c r="AA11" s="278"/>
      <c r="AB11" s="453"/>
      <c r="AC11" s="486"/>
    </row>
    <row r="12" spans="1:29" s="153" customFormat="1" ht="51" hidden="1" customHeight="1" x14ac:dyDescent="0.2">
      <c r="A12" s="362"/>
      <c r="B12" s="383"/>
      <c r="C12" s="458"/>
      <c r="D12" s="383"/>
      <c r="E12" s="383"/>
      <c r="F12" s="383"/>
      <c r="G12" s="133">
        <f>'01-Mapa de riesgo-UO'!I13</f>
        <v>0</v>
      </c>
      <c r="H12" s="383"/>
      <c r="I12" s="450"/>
      <c r="J12" s="383"/>
      <c r="K12" s="459"/>
      <c r="L12" s="457"/>
      <c r="M12" s="276">
        <f>IF('01-Mapa de riesgo-UO'!S13="No existen", "No existe control para el riesgo",'01-Mapa de riesgo-UO'!W13)</f>
        <v>0</v>
      </c>
      <c r="N12" s="276">
        <f>'01-Mapa de riesgo-UO'!AB13</f>
        <v>0</v>
      </c>
      <c r="O12" s="276">
        <f>'01-Mapa de riesgo-UO'!AG13</f>
        <v>0</v>
      </c>
      <c r="P12" s="277">
        <f>'01-Mapa de riesgo-UO'!AL13</f>
        <v>0</v>
      </c>
      <c r="Q12" s="277">
        <f>'01-Mapa de riesgo-UO'!AP13</f>
        <v>0</v>
      </c>
      <c r="R12" s="450"/>
      <c r="S12" s="457"/>
      <c r="T12" s="457"/>
      <c r="U12" s="114" t="str">
        <f>'01-Mapa de riesgo-UO'!AW13</f>
        <v>ASUMIR</v>
      </c>
      <c r="V12" s="114">
        <f>'01-Mapa de riesgo-UO'!AX13</f>
        <v>0</v>
      </c>
      <c r="W12" s="132">
        <f>IF(U12="COMPARTIR",'01-Mapa de riesgo-UO'!BA13, IF(U12=0, 0,$I$6))</f>
        <v>0</v>
      </c>
      <c r="X12" s="278"/>
      <c r="Y12" s="278"/>
      <c r="Z12" s="278"/>
      <c r="AA12" s="278"/>
      <c r="AB12" s="453"/>
      <c r="AC12" s="486"/>
    </row>
    <row r="13" spans="1:29" ht="51" hidden="1" customHeight="1" x14ac:dyDescent="0.2">
      <c r="A13" s="362">
        <v>2</v>
      </c>
      <c r="B13" s="383" t="str">
        <f>'01-Mapa de riesgo-UO'!D14</f>
        <v>INVESTIGACIÓN_E_INNOVACIÓN</v>
      </c>
      <c r="C13" s="458" t="str">
        <f>+'01-Mapa de riesgo-UO'!F14</f>
        <v>NO</v>
      </c>
      <c r="D13" s="383" t="str">
        <f>'01-Mapa de riesgo-UO'!J14</f>
        <v>Estratégico</v>
      </c>
      <c r="E13" s="383" t="str">
        <f>'01-Mapa de riesgo-UO'!K14</f>
        <v>Descenso de los Grupos de investigación vinculados a la Facultad en el escalfon de Colciencias</v>
      </c>
      <c r="F13" s="383"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83" t="str">
        <f>'01-Mapa de riesgo-UO'!M14</f>
        <v>Incumplimiento con las metas trazadas en el PDI
Perdida de imagen institucional
Disminución en la producción derivada de la investigación</v>
      </c>
      <c r="I13" s="450" t="str">
        <f>'01-Mapa de riesgo-UO'!AT14</f>
        <v>MODERADO</v>
      </c>
      <c r="J13" s="383" t="str">
        <f>'01-Mapa de riesgo-UO'!AU14</f>
        <v># de grupos categorizados en Colciencias que bajan de categoría</v>
      </c>
      <c r="K13" s="459">
        <v>1</v>
      </c>
      <c r="L13" s="457" t="s">
        <v>3031</v>
      </c>
      <c r="M13" s="276" t="str">
        <f>IF('01-Mapa de riesgo-UO'!S14="No existen", "No existe control para el riesgo",'01-Mapa de riesgo-UO'!W14)</f>
        <v>Conovocatorias internas y externas de la Vicerrectoría de Investigaciones, Innovación y Extensión</v>
      </c>
      <c r="N13" s="276">
        <f>'01-Mapa de riesgo-UO'!AB14</f>
        <v>0</v>
      </c>
      <c r="O13" s="276" t="str">
        <f>'01-Mapa de riesgo-UO'!AG14</f>
        <v>Funcionario delegado por la Vicerrectoría de Investigaciones</v>
      </c>
      <c r="P13" s="277" t="str">
        <f>'01-Mapa de riesgo-UO'!AL14</f>
        <v>Semestral</v>
      </c>
      <c r="Q13" s="277" t="str">
        <f>'01-Mapa de riesgo-UO'!AP14</f>
        <v>Preventivo</v>
      </c>
      <c r="R13" s="450" t="str">
        <f>'01-Mapa de riesgo-UO'!AR14</f>
        <v>ACEPTABLE</v>
      </c>
      <c r="S13" s="457" t="s">
        <v>3036</v>
      </c>
      <c r="T13" s="457"/>
      <c r="U13" s="114" t="str">
        <f>'01-Mapa de riesgo-UO'!AW14</f>
        <v>REDUCIR</v>
      </c>
      <c r="V13" s="114" t="str">
        <f>'01-Mapa de riesgo-UO'!AX14</f>
        <v>Verificar la participación de los grupos en las convocatorias de medición.</v>
      </c>
      <c r="W13" s="132">
        <f>IF(U13="COMPARTIR",'01-Mapa de riesgo-UO'!BA14, IF(U13=0, 0,$I$6))</f>
        <v>0</v>
      </c>
      <c r="X13" s="278" t="s">
        <v>642</v>
      </c>
      <c r="Y13" s="278" t="s">
        <v>3048</v>
      </c>
      <c r="Z13" s="278" t="s">
        <v>645</v>
      </c>
      <c r="AA13" s="278" t="s">
        <v>3051</v>
      </c>
      <c r="AB13" s="453" t="s">
        <v>648</v>
      </c>
    </row>
    <row r="14" spans="1:29" ht="51" hidden="1" customHeight="1" x14ac:dyDescent="0.2">
      <c r="A14" s="362"/>
      <c r="B14" s="383"/>
      <c r="C14" s="458"/>
      <c r="D14" s="383"/>
      <c r="E14" s="383"/>
      <c r="F14" s="383"/>
      <c r="G14" s="133" t="str">
        <f>'01-Mapa de riesgo-UO'!I15</f>
        <v>Desactualización de la información del Grupo de Investigación en la plataforma de Colciencias</v>
      </c>
      <c r="H14" s="383"/>
      <c r="I14" s="450"/>
      <c r="J14" s="383"/>
      <c r="K14" s="459"/>
      <c r="L14" s="457"/>
      <c r="M14" s="276" t="str">
        <f>IF('01-Mapa de riesgo-UO'!S15="No existen", "No existe control para el riesgo",'01-Mapa de riesgo-UO'!W15)</f>
        <v>Sistema de información para la toma de decisiones</v>
      </c>
      <c r="N14" s="276">
        <f>'01-Mapa de riesgo-UO'!AB15</f>
        <v>0</v>
      </c>
      <c r="O14" s="276" t="str">
        <f>'01-Mapa de riesgo-UO'!AG15</f>
        <v>Vicerrectoría de Investigaciones</v>
      </c>
      <c r="P14" s="277" t="str">
        <f>'01-Mapa de riesgo-UO'!AL15</f>
        <v>No definida</v>
      </c>
      <c r="Q14" s="277" t="str">
        <f>'01-Mapa de riesgo-UO'!AP15</f>
        <v>Detectivo</v>
      </c>
      <c r="R14" s="450"/>
      <c r="S14" s="457" t="s">
        <v>3037</v>
      </c>
      <c r="T14" s="457"/>
      <c r="U14" s="114" t="str">
        <f>'01-Mapa de riesgo-UO'!AW15</f>
        <v>REDUCIR</v>
      </c>
      <c r="V14" s="114" t="str">
        <f>'01-Mapa de riesgo-UO'!AX15</f>
        <v>Consulta al sistema de información de la Vicerrectoría de Investigaciones</v>
      </c>
      <c r="W14" s="132">
        <f>IF(U14="COMPARTIR",'01-Mapa de riesgo-UO'!BA15, IF(U14=0, 0,$I$6))</f>
        <v>0</v>
      </c>
      <c r="X14" s="278" t="s">
        <v>642</v>
      </c>
      <c r="Y14" s="278" t="s">
        <v>3049</v>
      </c>
      <c r="Z14" s="278" t="s">
        <v>645</v>
      </c>
      <c r="AA14" s="278" t="s">
        <v>3051</v>
      </c>
      <c r="AB14" s="453"/>
    </row>
    <row r="15" spans="1:29" ht="51" hidden="1" customHeight="1" x14ac:dyDescent="0.2">
      <c r="A15" s="362"/>
      <c r="B15" s="383"/>
      <c r="C15" s="458"/>
      <c r="D15" s="383"/>
      <c r="E15" s="383"/>
      <c r="F15" s="383"/>
      <c r="G15" s="133" t="str">
        <f>'01-Mapa de riesgo-UO'!I16</f>
        <v>Poca claridad en las lineas de investigación a ser apoyadas por la Institución para el otorgamiento de recuros que soporte el proceso de los grupos</v>
      </c>
      <c r="H15" s="383"/>
      <c r="I15" s="450"/>
      <c r="J15" s="383"/>
      <c r="K15" s="459"/>
      <c r="L15" s="457"/>
      <c r="M15" s="276" t="str">
        <f>IF('01-Mapa de riesgo-UO'!S16="No existen", "No existe control para el riesgo",'01-Mapa de riesgo-UO'!W16)</f>
        <v>Impulso a la publicación de artículos en revistas indexasa y artículos en idioma ingles</v>
      </c>
      <c r="N15" s="276">
        <f>'01-Mapa de riesgo-UO'!AB16</f>
        <v>0</v>
      </c>
      <c r="O15" s="276" t="str">
        <f>'01-Mapa de riesgo-UO'!AG16</f>
        <v>Vicerrectoría de Investigaciones</v>
      </c>
      <c r="P15" s="277" t="str">
        <f>'01-Mapa de riesgo-UO'!AL16</f>
        <v>No definida</v>
      </c>
      <c r="Q15" s="277" t="str">
        <f>'01-Mapa de riesgo-UO'!AP16</f>
        <v>Detectivo</v>
      </c>
      <c r="R15" s="450"/>
      <c r="S15" s="457" t="s">
        <v>3038</v>
      </c>
      <c r="T15" s="457"/>
      <c r="U15" s="114" t="str">
        <f>'01-Mapa de riesgo-UO'!AW16</f>
        <v>REDUCIR</v>
      </c>
      <c r="V15" s="114" t="str">
        <f>'01-Mapa de riesgo-UO'!AX16</f>
        <v>Promover la publicación de resultados de las investigaciones de los grupos.</v>
      </c>
      <c r="W15" s="132">
        <f>IF(U15="COMPARTIR",'01-Mapa de riesgo-UO'!BA16, IF(U15=0, 0,$I$6))</f>
        <v>0</v>
      </c>
      <c r="X15" s="278" t="s">
        <v>283</v>
      </c>
      <c r="Y15" s="278" t="s">
        <v>3050</v>
      </c>
      <c r="Z15" s="278" t="s">
        <v>644</v>
      </c>
      <c r="AA15" s="278"/>
      <c r="AB15" s="453"/>
    </row>
    <row r="16" spans="1:29" ht="51" hidden="1" customHeight="1" x14ac:dyDescent="0.2">
      <c r="A16" s="362">
        <v>3</v>
      </c>
      <c r="B16" s="383" t="str">
        <f>'01-Mapa de riesgo-UO'!D17</f>
        <v>EXTENSIÓN_PROYECCIÓN_SOCIAL</v>
      </c>
      <c r="C16" s="458" t="str">
        <f>+'01-Mapa de riesgo-UO'!F17</f>
        <v>NO</v>
      </c>
      <c r="D16" s="383" t="str">
        <f>'01-Mapa de riesgo-UO'!J17</f>
        <v>Operacional</v>
      </c>
      <c r="E16" s="383" t="str">
        <f>'01-Mapa de riesgo-UO'!K17</f>
        <v>Disminución de las actividades de extensión que la Facultad realiza</v>
      </c>
      <c r="F16" s="383" t="str">
        <f>'01-Mapa de riesgo-UO'!L17</f>
        <v>Poca actividad de extensión de la facultad</v>
      </c>
      <c r="G16" s="133" t="str">
        <f>'01-Mapa de riesgo-UO'!I17</f>
        <v>Deficiencia presupuestal para el fomento de las actividades de extensión</v>
      </c>
      <c r="H16" s="383" t="str">
        <f>'01-Mapa de riesgo-UO'!M17</f>
        <v>Indicadores de la Universidad afectados
Reducción en los recursos propios de la institución</v>
      </c>
      <c r="I16" s="450" t="str">
        <f>'01-Mapa de riesgo-UO'!AT17</f>
        <v>LEVE</v>
      </c>
      <c r="J16" s="383" t="str">
        <f>'01-Mapa de riesgo-UO'!AU17</f>
        <v># de proyectos de extensión generados y sistematizados</v>
      </c>
      <c r="K16" s="461">
        <v>1</v>
      </c>
      <c r="L16" s="457" t="s">
        <v>3032</v>
      </c>
      <c r="M16" s="276" t="str">
        <f>IF('01-Mapa de riesgo-UO'!S17="No existen", "No existe control para el riesgo",'01-Mapa de riesgo-UO'!W17)</f>
        <v>Acuerdo 21 de 2007</v>
      </c>
      <c r="N16" s="276">
        <f>'01-Mapa de riesgo-UO'!AB17</f>
        <v>0</v>
      </c>
      <c r="O16" s="276" t="str">
        <f>'01-Mapa de riesgo-UO'!AG17</f>
        <v>Vicerrectoría de Investigaciones</v>
      </c>
      <c r="P16" s="277" t="str">
        <f>'01-Mapa de riesgo-UO'!AL17</f>
        <v>No definida</v>
      </c>
      <c r="Q16" s="277" t="str">
        <f>'01-Mapa de riesgo-UO'!AP17</f>
        <v>Detectivo</v>
      </c>
      <c r="R16" s="450" t="str">
        <f>'01-Mapa de riesgo-UO'!AR17</f>
        <v>ACEPTABLE</v>
      </c>
      <c r="S16" s="457" t="s">
        <v>3039</v>
      </c>
      <c r="T16" s="457"/>
      <c r="U16" s="114" t="str">
        <f>'01-Mapa de riesgo-UO'!AW17</f>
        <v>ASUMIR</v>
      </c>
      <c r="V16" s="114">
        <f>'01-Mapa de riesgo-UO'!AX17</f>
        <v>0</v>
      </c>
      <c r="W16" s="132">
        <f>IF(U16="COMPARTIR",'01-Mapa de riesgo-UO'!BA17, IF(U16=0, 0,$I$6))</f>
        <v>0</v>
      </c>
      <c r="X16" s="278" t="s">
        <v>282</v>
      </c>
      <c r="Y16" s="278" t="s">
        <v>669</v>
      </c>
      <c r="Z16" s="278" t="s">
        <v>643</v>
      </c>
      <c r="AA16" s="278"/>
      <c r="AB16" s="453" t="s">
        <v>660</v>
      </c>
    </row>
    <row r="17" spans="1:28" ht="51" hidden="1" customHeight="1" x14ac:dyDescent="0.2">
      <c r="A17" s="362"/>
      <c r="B17" s="383"/>
      <c r="C17" s="458"/>
      <c r="D17" s="383"/>
      <c r="E17" s="383"/>
      <c r="F17" s="383"/>
      <c r="G17" s="133" t="str">
        <f>'01-Mapa de riesgo-UO'!I18</f>
        <v>Desinteres por formular o participar en las actividades de extensión de la facultad y la universidad</v>
      </c>
      <c r="H17" s="383"/>
      <c r="I17" s="450"/>
      <c r="J17" s="383"/>
      <c r="K17" s="459"/>
      <c r="L17" s="457"/>
      <c r="M17" s="276" t="str">
        <f>IF('01-Mapa de riesgo-UO'!S18="No existen", "No existe control para el riesgo",'01-Mapa de riesgo-UO'!W18)</f>
        <v xml:space="preserve">Indicadores de Gestión </v>
      </c>
      <c r="N17" s="276">
        <f>'01-Mapa de riesgo-UO'!AB18</f>
        <v>0</v>
      </c>
      <c r="O17" s="276" t="str">
        <f>'01-Mapa de riesgo-UO'!AG18</f>
        <v xml:space="preserve">Oficina de Planeación </v>
      </c>
      <c r="P17" s="277" t="str">
        <f>'01-Mapa de riesgo-UO'!AL18</f>
        <v>No definida</v>
      </c>
      <c r="Q17" s="277" t="str">
        <f>'01-Mapa de riesgo-UO'!AP18</f>
        <v>Detectivo</v>
      </c>
      <c r="R17" s="450"/>
      <c r="S17" s="457" t="s">
        <v>3040</v>
      </c>
      <c r="T17" s="457"/>
      <c r="U17" s="114" t="str">
        <f>'01-Mapa de riesgo-UO'!AW18</f>
        <v>ASUMIR</v>
      </c>
      <c r="V17" s="114">
        <f>'01-Mapa de riesgo-UO'!AX18</f>
        <v>0</v>
      </c>
      <c r="W17" s="132">
        <f>IF(U17="COMPARTIR",'01-Mapa de riesgo-UO'!BA18, IF(U17=0, 0,$I$6))</f>
        <v>0</v>
      </c>
      <c r="X17" s="278"/>
      <c r="Y17" s="278"/>
      <c r="Z17" s="278"/>
      <c r="AA17" s="278"/>
      <c r="AB17" s="453"/>
    </row>
    <row r="18" spans="1:28" ht="51" hidden="1" customHeight="1" x14ac:dyDescent="0.2">
      <c r="A18" s="362"/>
      <c r="B18" s="383"/>
      <c r="C18" s="458"/>
      <c r="D18" s="383"/>
      <c r="E18" s="383"/>
      <c r="F18" s="383"/>
      <c r="G18" s="133" t="str">
        <f>'01-Mapa de riesgo-UO'!I19</f>
        <v xml:space="preserve">Falta de registro de la información de extensión que realiza la Facultad </v>
      </c>
      <c r="H18" s="383"/>
      <c r="I18" s="450"/>
      <c r="J18" s="383"/>
      <c r="K18" s="459"/>
      <c r="L18" s="457"/>
      <c r="M18" s="276" t="str">
        <f>IF('01-Mapa de riesgo-UO'!S19="No existen", "No existe control para el riesgo",'01-Mapa de riesgo-UO'!W19)</f>
        <v xml:space="preserve">Aplicativo de Extensión </v>
      </c>
      <c r="N18" s="276">
        <f>'01-Mapa de riesgo-UO'!AB19</f>
        <v>0</v>
      </c>
      <c r="O18" s="276" t="str">
        <f>'01-Mapa de riesgo-UO'!AG19</f>
        <v>Vicerrectoría de Investigaciones</v>
      </c>
      <c r="P18" s="277" t="str">
        <f>'01-Mapa de riesgo-UO'!AL19</f>
        <v>No definida</v>
      </c>
      <c r="Q18" s="277" t="str">
        <f>'01-Mapa de riesgo-UO'!AP19</f>
        <v>Detectivo</v>
      </c>
      <c r="R18" s="450"/>
      <c r="S18" s="457" t="s">
        <v>3041</v>
      </c>
      <c r="T18" s="457"/>
      <c r="U18" s="114" t="str">
        <f>'01-Mapa de riesgo-UO'!AW19</f>
        <v>ASUMIR</v>
      </c>
      <c r="V18" s="114">
        <f>'01-Mapa de riesgo-UO'!AX19</f>
        <v>0</v>
      </c>
      <c r="W18" s="132">
        <f>IF(U18="COMPARTIR",'01-Mapa de riesgo-UO'!BA19, IF(U18=0, 0,$I$6))</f>
        <v>0</v>
      </c>
      <c r="X18" s="278"/>
      <c r="Y18" s="278"/>
      <c r="Z18" s="278"/>
      <c r="AA18" s="278"/>
      <c r="AB18" s="453"/>
    </row>
    <row r="19" spans="1:28" ht="51" hidden="1" customHeight="1" x14ac:dyDescent="0.2">
      <c r="A19" s="362">
        <v>4</v>
      </c>
      <c r="B19" s="383" t="str">
        <f>'01-Mapa de riesgo-UO'!D20</f>
        <v>EXTENSIÓN_PROYECCIÓN_SOCIAL</v>
      </c>
      <c r="C19" s="458" t="str">
        <f>+'01-Mapa de riesgo-UO'!F20</f>
        <v>NO</v>
      </c>
      <c r="D19" s="383" t="str">
        <f>'01-Mapa de riesgo-UO'!J20</f>
        <v>Cumplimiento</v>
      </c>
      <c r="E19" s="383" t="str">
        <f>'01-Mapa de riesgo-UO'!K20</f>
        <v>Proyectos especiales con deficit presupuestal</v>
      </c>
      <c r="F19" s="383" t="str">
        <f>'01-Mapa de riesgo-UO'!L20</f>
        <v>Proyectos especiales de la facultad que no alcanzan los puntos de equilibrio requeridos para su funcionamiento</v>
      </c>
      <c r="G19" s="133" t="str">
        <f>'01-Mapa de riesgo-UO'!I20</f>
        <v>Poca demanda de los servicios ofrecidos por la facultad</v>
      </c>
      <c r="H19" s="383" t="str">
        <f>'01-Mapa de riesgo-UO'!M20</f>
        <v>Afectación al fondo de la facultad
Incumplimiento de los compromisos pactados en el proyecto
Demandas por incumplimientos
Reducción en los recursos propios de la institución</v>
      </c>
      <c r="I19" s="450" t="str">
        <f>'01-Mapa de riesgo-UO'!AT20</f>
        <v>MODERADO</v>
      </c>
      <c r="J19" s="383" t="str">
        <f>'01-Mapa de riesgo-UO'!AU20</f>
        <v>(#de proyectos con deficti/ total  proyedtos) * 100%</v>
      </c>
      <c r="K19" s="459">
        <f>(0/34)*100</f>
        <v>0</v>
      </c>
      <c r="L19" s="457" t="s">
        <v>3033</v>
      </c>
      <c r="M19" s="276" t="str">
        <f>IF('01-Mapa de riesgo-UO'!S20="No existen", "No existe control para el riesgo",'01-Mapa de riesgo-UO'!W20)</f>
        <v>Acuerdo 21 de 2007</v>
      </c>
      <c r="N19" s="276">
        <f>'01-Mapa de riesgo-UO'!AB20</f>
        <v>0</v>
      </c>
      <c r="O19" s="276" t="str">
        <f>'01-Mapa de riesgo-UO'!AG20</f>
        <v xml:space="preserve">Consejo de Facultad </v>
      </c>
      <c r="P19" s="277" t="str">
        <f>'01-Mapa de riesgo-UO'!AL20</f>
        <v>Trimestral</v>
      </c>
      <c r="Q19" s="277" t="str">
        <f>'01-Mapa de riesgo-UO'!AP20</f>
        <v>Detectivo</v>
      </c>
      <c r="R19" s="450" t="str">
        <f>'01-Mapa de riesgo-UO'!AR20</f>
        <v>ACEPTABLE</v>
      </c>
      <c r="S19" s="457" t="s">
        <v>3042</v>
      </c>
      <c r="T19" s="457"/>
      <c r="U19" s="114" t="str">
        <f>'01-Mapa de riesgo-UO'!AW20</f>
        <v>REDUCIR</v>
      </c>
      <c r="V19" s="114" t="str">
        <f>'01-Mapa de riesgo-UO'!AX20</f>
        <v xml:space="preserve">Búsqueda de nuevos clientes / Proyectos </v>
      </c>
      <c r="W19" s="132">
        <f>IF(U19="COMPARTIR",'01-Mapa de riesgo-UO'!BA20, IF(U19=0, 0,$I$6))</f>
        <v>0</v>
      </c>
      <c r="X19" s="278" t="s">
        <v>642</v>
      </c>
      <c r="Y19" s="278" t="s">
        <v>3052</v>
      </c>
      <c r="Z19" s="278" t="s">
        <v>645</v>
      </c>
      <c r="AA19" s="278" t="s">
        <v>3051</v>
      </c>
      <c r="AB19" s="453" t="s">
        <v>648</v>
      </c>
    </row>
    <row r="20" spans="1:28" ht="51" hidden="1" customHeight="1" x14ac:dyDescent="0.2">
      <c r="A20" s="362"/>
      <c r="B20" s="383"/>
      <c r="C20" s="458"/>
      <c r="D20" s="383"/>
      <c r="E20" s="383"/>
      <c r="F20" s="383"/>
      <c r="G20" s="133" t="str">
        <f>'01-Mapa de riesgo-UO'!I21</f>
        <v>Presupuestos con gastos por encima del punto de equilibrio</v>
      </c>
      <c r="H20" s="383"/>
      <c r="I20" s="450"/>
      <c r="J20" s="383"/>
      <c r="K20" s="459"/>
      <c r="L20" s="457"/>
      <c r="M20" s="276" t="str">
        <f>IF('01-Mapa de riesgo-UO'!S21="No existen", "No existe control para el riesgo",'01-Mapa de riesgo-UO'!W21)</f>
        <v>Registro de Proyectos especiales                                                                                                                                                                                                                                                                                                                                                                                                                                                          Creación y asignación del 511</v>
      </c>
      <c r="N20" s="276">
        <f>'01-Mapa de riesgo-UO'!AB21</f>
        <v>0</v>
      </c>
      <c r="O20" s="276" t="str">
        <f>'01-Mapa de riesgo-UO'!AG21</f>
        <v xml:space="preserve">Consejo de Facultad </v>
      </c>
      <c r="P20" s="277" t="str">
        <f>'01-Mapa de riesgo-UO'!AL21</f>
        <v>Trimestral</v>
      </c>
      <c r="Q20" s="277" t="str">
        <f>'01-Mapa de riesgo-UO'!AP21</f>
        <v>Detectivo</v>
      </c>
      <c r="R20" s="450"/>
      <c r="S20" s="457" t="s">
        <v>3043</v>
      </c>
      <c r="T20" s="457"/>
      <c r="U20" s="114" t="str">
        <f>'01-Mapa de riesgo-UO'!AW21</f>
        <v>REDUCIR</v>
      </c>
      <c r="V20" s="114" t="str">
        <f>'01-Mapa de riesgo-UO'!AX21</f>
        <v>Reducción de gastos de funcionamiento</v>
      </c>
      <c r="W20" s="132">
        <f>IF(U20="COMPARTIR",'01-Mapa de riesgo-UO'!BA21, IF(U20=0, 0,$I$6))</f>
        <v>0</v>
      </c>
      <c r="X20" s="278" t="s">
        <v>282</v>
      </c>
      <c r="Y20" s="278" t="s">
        <v>3053</v>
      </c>
      <c r="Z20" s="278" t="s">
        <v>643</v>
      </c>
      <c r="AA20" s="278"/>
      <c r="AB20" s="453"/>
    </row>
    <row r="21" spans="1:28" ht="51" hidden="1" customHeight="1" x14ac:dyDescent="0.2">
      <c r="A21" s="362"/>
      <c r="B21" s="383"/>
      <c r="C21" s="458"/>
      <c r="D21" s="383"/>
      <c r="E21" s="383"/>
      <c r="F21" s="383"/>
      <c r="G21" s="133" t="str">
        <f>'01-Mapa de riesgo-UO'!I22</f>
        <v>Sobrecarga de trabajo en docentes que realizan labores de coordinación y ejecución de proyectos</v>
      </c>
      <c r="H21" s="383"/>
      <c r="I21" s="450"/>
      <c r="J21" s="383"/>
      <c r="K21" s="459"/>
      <c r="L21" s="457"/>
      <c r="M21" s="276" t="str">
        <f>IF('01-Mapa de riesgo-UO'!S22="No existen", "No existe control para el riesgo",'01-Mapa de riesgo-UO'!W22)</f>
        <v>Asignación por para parte del Consejo de Facultad</v>
      </c>
      <c r="N21" s="276">
        <f>'01-Mapa de riesgo-UO'!AB22</f>
        <v>0</v>
      </c>
      <c r="O21" s="276" t="str">
        <f>'01-Mapa de riesgo-UO'!AG22</f>
        <v xml:space="preserve">Consejo de Facultad </v>
      </c>
      <c r="P21" s="277" t="str">
        <f>'01-Mapa de riesgo-UO'!AL22</f>
        <v>Anual</v>
      </c>
      <c r="Q21" s="277" t="str">
        <f>'01-Mapa de riesgo-UO'!AP22</f>
        <v>Detectivo</v>
      </c>
      <c r="R21" s="450"/>
      <c r="S21" s="457" t="s">
        <v>3044</v>
      </c>
      <c r="T21" s="457"/>
      <c r="U21" s="114" t="str">
        <f>'01-Mapa de riesgo-UO'!AW22</f>
        <v>REDUCIR</v>
      </c>
      <c r="V21" s="114" t="str">
        <f>'01-Mapa de riesgo-UO'!AX22</f>
        <v>Reducción de sobrecarga</v>
      </c>
      <c r="W21" s="132">
        <f>IF(U21="COMPARTIR",'01-Mapa de riesgo-UO'!BA22, IF(U21=0, 0,$I$6))</f>
        <v>0</v>
      </c>
      <c r="X21" s="278" t="s">
        <v>283</v>
      </c>
      <c r="Y21" s="278" t="s">
        <v>3054</v>
      </c>
      <c r="Z21" s="278" t="s">
        <v>644</v>
      </c>
      <c r="AA21" s="278"/>
      <c r="AB21" s="453"/>
    </row>
    <row r="22" spans="1:28" ht="51" hidden="1" customHeight="1" x14ac:dyDescent="0.2">
      <c r="A22" s="362">
        <v>5</v>
      </c>
      <c r="B22" s="383" t="str">
        <f>'01-Mapa de riesgo-UO'!D23</f>
        <v>DOCENCIA</v>
      </c>
      <c r="C22" s="458" t="str">
        <f>+'01-Mapa de riesgo-UO'!F23</f>
        <v>NO</v>
      </c>
      <c r="D22" s="383" t="str">
        <f>'01-Mapa de riesgo-UO'!J23</f>
        <v>Operacional</v>
      </c>
      <c r="E22" s="383" t="str">
        <f>'01-Mapa de riesgo-UO'!K23</f>
        <v>Pérdida de docentes para la atención adecuada de los programas de la Facultad de Ciencias Ambientales</v>
      </c>
      <c r="F22" s="383"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83" t="str">
        <f>'01-Mapa de riesgo-UO'!M23</f>
        <v>Se pierde la formación académica alcanzada por estos docentes y sus experiencias para la pertiencia de las catedras que tienen a su cargo</v>
      </c>
      <c r="I22" s="450" t="str">
        <f>'01-Mapa de riesgo-UO'!AT23</f>
        <v>LEVE</v>
      </c>
      <c r="J22" s="383" t="str">
        <f>'01-Mapa de riesgo-UO'!AU23</f>
        <v>(# de docentes de planta en cargos administrativos y jubilados)/ Total  de docentes  de planta</v>
      </c>
      <c r="K22" s="459">
        <f>(7/16)*100</f>
        <v>43.75</v>
      </c>
      <c r="L22" s="457" t="s">
        <v>3034</v>
      </c>
      <c r="M22" s="276" t="str">
        <f>IF('01-Mapa de riesgo-UO'!S23="No existen", "No existe control para el riesgo",'01-Mapa de riesgo-UO'!W23)</f>
        <v xml:space="preserve">Reporte de necesidades a la Vice Administrativa y Académica </v>
      </c>
      <c r="N22" s="276">
        <f>'01-Mapa de riesgo-UO'!AB23</f>
        <v>0</v>
      </c>
      <c r="O22" s="276" t="str">
        <f>'01-Mapa de riesgo-UO'!AG23</f>
        <v>Consejo de Facultad</v>
      </c>
      <c r="P22" s="277" t="str">
        <f>'01-Mapa de riesgo-UO'!AL23</f>
        <v>Semestral</v>
      </c>
      <c r="Q22" s="277" t="str">
        <f>'01-Mapa de riesgo-UO'!AP23</f>
        <v>Detectivo</v>
      </c>
      <c r="R22" s="450" t="str">
        <f>'01-Mapa de riesgo-UO'!AR23</f>
        <v>ACEPTABLE</v>
      </c>
      <c r="S22" s="457" t="s">
        <v>3045</v>
      </c>
      <c r="T22" s="457"/>
      <c r="U22" s="114" t="str">
        <f>'01-Mapa de riesgo-UO'!AW23</f>
        <v>ASUMIR</v>
      </c>
      <c r="V22" s="114">
        <f>'01-Mapa de riesgo-UO'!AX23</f>
        <v>0</v>
      </c>
      <c r="W22" s="132">
        <f>IF(U22="COMPARTIR",'01-Mapa de riesgo-UO'!BA23, IF(U22=0, 0,$I$6))</f>
        <v>0</v>
      </c>
      <c r="X22" s="278" t="s">
        <v>282</v>
      </c>
      <c r="Y22" s="278" t="s">
        <v>657</v>
      </c>
      <c r="Z22" s="278" t="s">
        <v>643</v>
      </c>
      <c r="AA22" s="278"/>
      <c r="AB22" s="453" t="s">
        <v>648</v>
      </c>
    </row>
    <row r="23" spans="1:28" ht="51" hidden="1" customHeight="1" x14ac:dyDescent="0.2">
      <c r="A23" s="362"/>
      <c r="B23" s="383"/>
      <c r="C23" s="458"/>
      <c r="D23" s="383"/>
      <c r="E23" s="383"/>
      <c r="F23" s="383"/>
      <c r="G23" s="133" t="str">
        <f>'01-Mapa de riesgo-UO'!I24</f>
        <v>Jubilación de docentes que no han sido reemplazados</v>
      </c>
      <c r="H23" s="383"/>
      <c r="I23" s="450"/>
      <c r="J23" s="383"/>
      <c r="K23" s="459"/>
      <c r="L23" s="457"/>
      <c r="M23" s="276" t="str">
        <f>IF('01-Mapa de riesgo-UO'!S24="No existen", "No existe control para el riesgo",'01-Mapa de riesgo-UO'!W24)</f>
        <v xml:space="preserve">Nombramiento Docentes  Transitorios </v>
      </c>
      <c r="N23" s="276">
        <f>'01-Mapa de riesgo-UO'!AB24</f>
        <v>0</v>
      </c>
      <c r="O23" s="276" t="str">
        <f>'01-Mapa de riesgo-UO'!AG24</f>
        <v xml:space="preserve">Vicerrectoría Académica </v>
      </c>
      <c r="P23" s="277" t="str">
        <f>'01-Mapa de riesgo-UO'!AL24</f>
        <v>Anual</v>
      </c>
      <c r="Q23" s="277" t="str">
        <f>'01-Mapa de riesgo-UO'!AP24</f>
        <v>Preventivo</v>
      </c>
      <c r="R23" s="450"/>
      <c r="S23" s="457" t="s">
        <v>3046</v>
      </c>
      <c r="T23" s="457"/>
      <c r="U23" s="114" t="str">
        <f>'01-Mapa de riesgo-UO'!AW24</f>
        <v>ASUMIR</v>
      </c>
      <c r="V23" s="114">
        <f>'01-Mapa de riesgo-UO'!AX24</f>
        <v>0</v>
      </c>
      <c r="W23" s="132">
        <f>IF(U23="COMPARTIR",'01-Mapa de riesgo-UO'!BA24, IF(U23=0, 0,$I$6))</f>
        <v>0</v>
      </c>
      <c r="X23" s="278" t="s">
        <v>282</v>
      </c>
      <c r="Y23" s="278" t="s">
        <v>658</v>
      </c>
      <c r="Z23" s="278" t="s">
        <v>643</v>
      </c>
      <c r="AA23" s="278"/>
      <c r="AB23" s="453"/>
    </row>
    <row r="24" spans="1:28" ht="51" hidden="1" customHeight="1" x14ac:dyDescent="0.2">
      <c r="A24" s="362"/>
      <c r="B24" s="383"/>
      <c r="C24" s="458"/>
      <c r="D24" s="383"/>
      <c r="E24" s="383"/>
      <c r="F24" s="383"/>
      <c r="G24" s="133">
        <f>'01-Mapa de riesgo-UO'!I25</f>
        <v>0</v>
      </c>
      <c r="H24" s="383"/>
      <c r="I24" s="450"/>
      <c r="J24" s="383"/>
      <c r="K24" s="459"/>
      <c r="L24" s="457"/>
      <c r="M24" s="276" t="str">
        <f>IF('01-Mapa de riesgo-UO'!S25="No existen", "No existe control para el riesgo",'01-Mapa de riesgo-UO'!W25)</f>
        <v xml:space="preserve">Concurso Docente </v>
      </c>
      <c r="N24" s="276">
        <f>'01-Mapa de riesgo-UO'!AB25</f>
        <v>0</v>
      </c>
      <c r="O24" s="276" t="str">
        <f>'01-Mapa de riesgo-UO'!AG25</f>
        <v xml:space="preserve">Vicerrectoría Académica </v>
      </c>
      <c r="P24" s="277" t="str">
        <f>'01-Mapa de riesgo-UO'!AL25</f>
        <v>Anual</v>
      </c>
      <c r="Q24" s="277" t="str">
        <f>'01-Mapa de riesgo-UO'!AP25</f>
        <v>Detectivo</v>
      </c>
      <c r="R24" s="450"/>
      <c r="S24" s="457" t="s">
        <v>3047</v>
      </c>
      <c r="T24" s="457"/>
      <c r="U24" s="114" t="str">
        <f>'01-Mapa de riesgo-UO'!AW25</f>
        <v>ASUMIR</v>
      </c>
      <c r="V24" s="114">
        <f>'01-Mapa de riesgo-UO'!AX25</f>
        <v>0</v>
      </c>
      <c r="W24" s="132">
        <f>IF(U24="COMPARTIR",'01-Mapa de riesgo-UO'!BA25, IF(U24=0, 0,$I$6))</f>
        <v>0</v>
      </c>
      <c r="X24" s="278" t="s">
        <v>282</v>
      </c>
      <c r="Y24" s="278" t="s">
        <v>656</v>
      </c>
      <c r="Z24" s="278" t="s">
        <v>643</v>
      </c>
      <c r="AA24" s="278"/>
      <c r="AB24" s="453"/>
    </row>
    <row r="25" spans="1:28" ht="68.25" hidden="1" customHeight="1" x14ac:dyDescent="0.2">
      <c r="A25" s="362">
        <v>6</v>
      </c>
      <c r="B25" s="383" t="str">
        <f>'01-Mapa de riesgo-UO'!D26</f>
        <v>DOCENCIA</v>
      </c>
      <c r="C25" s="458" t="str">
        <f>+'01-Mapa de riesgo-UO'!F26</f>
        <v>NO</v>
      </c>
      <c r="D25" s="383" t="str">
        <f>'01-Mapa de riesgo-UO'!J26</f>
        <v>Cumplimiento</v>
      </c>
      <c r="E25" s="383" t="str">
        <f>'01-Mapa de riesgo-UO'!K26</f>
        <v>No renovación del registro calificado de un programa académico</v>
      </c>
      <c r="F25" s="383" t="str">
        <f>'01-Mapa de riesgo-UO'!L26</f>
        <v xml:space="preserve">Perdida del registro calificado de uno de los programas que hacen parte de la facultad. </v>
      </c>
      <c r="G25" s="133" t="str">
        <f>'01-Mapa de riesgo-UO'!I26</f>
        <v>Bajo seguimiento a las fechas de vencimiento a los registros calificados</v>
      </c>
      <c r="H25" s="383" t="str">
        <f>'01-Mapa de riesgo-UO'!M26</f>
        <v>Suspención de la oferta  del  el programa .
No apertura de nuevas cohortes.
Perdida de imagen de la Institución.</v>
      </c>
      <c r="I25" s="450" t="str">
        <f>'01-Mapa de riesgo-UO'!AT26</f>
        <v>MODERADO</v>
      </c>
      <c r="J25" s="383" t="str">
        <f>'01-Mapa de riesgo-UO'!AU26</f>
        <v xml:space="preserve">Numero de rprogramas sin RRC /Total de programas*100 </v>
      </c>
      <c r="K25" s="459">
        <v>0</v>
      </c>
      <c r="L25" s="457" t="s">
        <v>2823</v>
      </c>
      <c r="M25" s="276" t="str">
        <f>IF('01-Mapa de riesgo-UO'!S26="No existen", "No existe control para el riesgo",'01-Mapa de riesgo-UO'!W26)</f>
        <v xml:space="preserve">Alertas emitidas por la Vicerrectoría Académica con las fechas de vencimiento de los registros calificados. 
 </v>
      </c>
      <c r="N25" s="276">
        <f>'01-Mapa de riesgo-UO'!AB26</f>
        <v>0</v>
      </c>
      <c r="O25" s="276" t="str">
        <f>'01-Mapa de riesgo-UO'!AG26</f>
        <v xml:space="preserve">Contratista </v>
      </c>
      <c r="P25" s="277" t="str">
        <f>'01-Mapa de riesgo-UO'!AL26</f>
        <v>Anual</v>
      </c>
      <c r="Q25" s="277" t="str">
        <f>'01-Mapa de riesgo-UO'!AP26</f>
        <v>Preventivo</v>
      </c>
      <c r="R25" s="450" t="str">
        <f>'01-Mapa de riesgo-UO'!AR26</f>
        <v>ACEPTABLE</v>
      </c>
      <c r="S25" s="472" t="s">
        <v>2825</v>
      </c>
      <c r="T25" s="472"/>
      <c r="U25" s="114" t="str">
        <f>'01-Mapa de riesgo-UO'!AW26</f>
        <v>REDUCIR</v>
      </c>
      <c r="V25" s="114" t="str">
        <f>'01-Mapa de riesgo-UO'!AX26</f>
        <v>Implementar una estrategia de control   oportuno desde la Decanatura para la renovación de los registros califcados</v>
      </c>
      <c r="W25" s="132">
        <f>IF(U25="COMPARTIR",'01-Mapa de riesgo-UO'!BA26, IF(U25=0, 0,$I$6))</f>
        <v>0</v>
      </c>
      <c r="X25" s="278" t="s">
        <v>642</v>
      </c>
      <c r="Y25" s="278" t="s">
        <v>2826</v>
      </c>
      <c r="Z25" s="278" t="s">
        <v>645</v>
      </c>
      <c r="AA25" s="278" t="s">
        <v>2827</v>
      </c>
      <c r="AB25" s="453" t="s">
        <v>660</v>
      </c>
    </row>
    <row r="26" spans="1:28" ht="51" hidden="1" customHeight="1" x14ac:dyDescent="0.2">
      <c r="A26" s="362"/>
      <c r="B26" s="383"/>
      <c r="C26" s="458"/>
      <c r="D26" s="383"/>
      <c r="E26" s="383"/>
      <c r="F26" s="383"/>
      <c r="G26" s="133" t="str">
        <f>'01-Mapa de riesgo-UO'!I27</f>
        <v>Poco  conocimiento sobre las implicaciones del riesgo para la institución, el programa, y la facultad</v>
      </c>
      <c r="H26" s="383"/>
      <c r="I26" s="450"/>
      <c r="J26" s="383"/>
      <c r="K26" s="459"/>
      <c r="L26" s="457"/>
      <c r="M26" s="276" t="str">
        <f>IF('01-Mapa de riesgo-UO'!S27="No existen", "No existe control para el riesgo",'01-Mapa de riesgo-UO'!W27)</f>
        <v xml:space="preserve">Alerta de la facultad  con cronogama de actividades para el cumplimiento de las fechas 
</v>
      </c>
      <c r="N26" s="276">
        <f>'01-Mapa de riesgo-UO'!AB27</f>
        <v>0</v>
      </c>
      <c r="O26" s="276" t="str">
        <f>'01-Mapa de riesgo-UO'!AG27</f>
        <v>Contratista</v>
      </c>
      <c r="P26" s="277" t="str">
        <f>'01-Mapa de riesgo-UO'!AL27</f>
        <v>Semestral</v>
      </c>
      <c r="Q26" s="277" t="str">
        <f>'01-Mapa de riesgo-UO'!AP27</f>
        <v>Preventivo</v>
      </c>
      <c r="R26" s="450"/>
      <c r="S26" s="457"/>
      <c r="T26" s="457"/>
      <c r="U26" s="114">
        <f>'01-Mapa de riesgo-UO'!AW27</f>
        <v>0</v>
      </c>
      <c r="V26" s="114">
        <f>'01-Mapa de riesgo-UO'!AX27</f>
        <v>0</v>
      </c>
      <c r="W26" s="132">
        <f>IF(U26="COMPARTIR",'01-Mapa de riesgo-UO'!BA27, IF(U26=0, 0,$I$6))</f>
        <v>0</v>
      </c>
      <c r="X26" s="278"/>
      <c r="Y26" s="278"/>
      <c r="Z26" s="278"/>
      <c r="AA26" s="278"/>
      <c r="AB26" s="453"/>
    </row>
    <row r="27" spans="1:28" ht="51" hidden="1" customHeight="1" x14ac:dyDescent="0.2">
      <c r="A27" s="362"/>
      <c r="B27" s="383"/>
      <c r="C27" s="458"/>
      <c r="D27" s="383"/>
      <c r="E27" s="383"/>
      <c r="F27" s="383"/>
      <c r="G27" s="133">
        <f>'01-Mapa de riesgo-UO'!I28</f>
        <v>0</v>
      </c>
      <c r="H27" s="383"/>
      <c r="I27" s="450"/>
      <c r="J27" s="383"/>
      <c r="K27" s="459"/>
      <c r="L27" s="457"/>
      <c r="M27" s="276">
        <f>IF('01-Mapa de riesgo-UO'!S28="No existen", "No existe control para el riesgo",'01-Mapa de riesgo-UO'!W28)</f>
        <v>0</v>
      </c>
      <c r="N27" s="276">
        <f>'01-Mapa de riesgo-UO'!AB28</f>
        <v>0</v>
      </c>
      <c r="O27" s="276">
        <f>'01-Mapa de riesgo-UO'!AG28</f>
        <v>0</v>
      </c>
      <c r="P27" s="277">
        <f>'01-Mapa de riesgo-UO'!AL28</f>
        <v>0</v>
      </c>
      <c r="Q27" s="277">
        <f>'01-Mapa de riesgo-UO'!AP28</f>
        <v>0</v>
      </c>
      <c r="R27" s="450"/>
      <c r="S27" s="457"/>
      <c r="T27" s="457"/>
      <c r="U27" s="114">
        <f>'01-Mapa de riesgo-UO'!AW28</f>
        <v>0</v>
      </c>
      <c r="V27" s="114">
        <f>'01-Mapa de riesgo-UO'!AX28</f>
        <v>0</v>
      </c>
      <c r="W27" s="132">
        <f>IF(U27="COMPARTIR",'01-Mapa de riesgo-UO'!BA28, IF(U27=0, 0,$I$6))</f>
        <v>0</v>
      </c>
      <c r="X27" s="278"/>
      <c r="Y27" s="278"/>
      <c r="Z27" s="278"/>
      <c r="AA27" s="278"/>
      <c r="AB27" s="453"/>
    </row>
    <row r="28" spans="1:28" ht="51" hidden="1" customHeight="1" x14ac:dyDescent="0.2">
      <c r="A28" s="362">
        <v>7</v>
      </c>
      <c r="B28" s="383" t="str">
        <f>'01-Mapa de riesgo-UO'!D29</f>
        <v>DOCENCIA</v>
      </c>
      <c r="C28" s="458" t="str">
        <f>+'01-Mapa de riesgo-UO'!F29</f>
        <v>NO</v>
      </c>
      <c r="D28" s="383" t="str">
        <f>'01-Mapa de riesgo-UO'!J29</f>
        <v>Operacional</v>
      </c>
      <c r="E28" s="383" t="str">
        <f>'01-Mapa de riesgo-UO'!K29</f>
        <v>Programas académicos sin acreditación o sin renovación de la misma</v>
      </c>
      <c r="F28" s="383" t="str">
        <f>'01-Mapa de riesgo-UO'!L29</f>
        <v>No otorgamiento de la acreditación o perdida de la misma en uno de los programas que hacen parte de la facultad</v>
      </c>
      <c r="G28" s="133" t="str">
        <f>'01-Mapa de riesgo-UO'!I29</f>
        <v>Cambios en las normas o estándares de calidad</v>
      </c>
      <c r="H28" s="383" t="str">
        <f>'01-Mapa de riesgo-UO'!M29</f>
        <v>Afectación a los  indicadores de calidad  de la Universidad
Pérdida de imagen institucional</v>
      </c>
      <c r="I28" s="450" t="str">
        <f>'01-Mapa de riesgo-UO'!AT29</f>
        <v>LEVE</v>
      </c>
      <c r="J28" s="383" t="str">
        <f>'01-Mapa de riesgo-UO'!AU29</f>
        <v>Número de programas sin RA / Total de programas acreditados *100</v>
      </c>
      <c r="K28" s="461">
        <v>0.44</v>
      </c>
      <c r="L28" s="457" t="s">
        <v>2824</v>
      </c>
      <c r="M28" s="276" t="str">
        <f>IF('01-Mapa de riesgo-UO'!S29="No existen", "No existe control para el riesgo",'01-Mapa de riesgo-UO'!W29)</f>
        <v xml:space="preserve">Alertas emitidas por la Vicerrectoría Académica con las fechas de vencimiento de la acreditación de los programas .
</v>
      </c>
      <c r="N28" s="276">
        <f>'01-Mapa de riesgo-UO'!AB29</f>
        <v>0</v>
      </c>
      <c r="O28" s="276" t="str">
        <f>'01-Mapa de riesgo-UO'!AG29</f>
        <v xml:space="preserve">Contratista </v>
      </c>
      <c r="P28" s="277" t="str">
        <f>'01-Mapa de riesgo-UO'!AL29</f>
        <v>No definida</v>
      </c>
      <c r="Q28" s="277" t="str">
        <f>'01-Mapa de riesgo-UO'!AP29</f>
        <v>Preventivo</v>
      </c>
      <c r="R28" s="450" t="str">
        <f>'01-Mapa de riesgo-UO'!AR29</f>
        <v>ACEPTABLE</v>
      </c>
      <c r="S28" s="457" t="s">
        <v>755</v>
      </c>
      <c r="T28" s="457"/>
      <c r="U28" s="114" t="str">
        <f>'01-Mapa de riesgo-UO'!AW29</f>
        <v>ASUMIR</v>
      </c>
      <c r="V28" s="114">
        <f>'01-Mapa de riesgo-UO'!AX29</f>
        <v>0</v>
      </c>
      <c r="W28" s="132">
        <f>IF(U28="COMPARTIR",'01-Mapa de riesgo-UO'!BA29, IF(U28=0, 0,$I$6))</f>
        <v>0</v>
      </c>
      <c r="X28" s="278"/>
      <c r="Y28" s="278"/>
      <c r="Z28" s="278"/>
      <c r="AA28" s="278"/>
      <c r="AB28" s="453" t="s">
        <v>660</v>
      </c>
    </row>
    <row r="29" spans="1:28" ht="51" hidden="1" customHeight="1" x14ac:dyDescent="0.2">
      <c r="A29" s="362"/>
      <c r="B29" s="383"/>
      <c r="C29" s="458"/>
      <c r="D29" s="383"/>
      <c r="E29" s="383"/>
      <c r="F29" s="383"/>
      <c r="G29" s="133" t="str">
        <f>'01-Mapa de riesgo-UO'!I30</f>
        <v>Baja ejecución de los planes de mejoramiento asociado a los procesos de autoevaluación.</v>
      </c>
      <c r="H29" s="383"/>
      <c r="I29" s="450"/>
      <c r="J29" s="383"/>
      <c r="K29" s="459"/>
      <c r="L29" s="457"/>
      <c r="M29" s="276">
        <f>IF('01-Mapa de riesgo-UO'!S30="No existen", "No existe control para el riesgo",'01-Mapa de riesgo-UO'!W30)</f>
        <v>0</v>
      </c>
      <c r="N29" s="276">
        <f>'01-Mapa de riesgo-UO'!AB30</f>
        <v>0</v>
      </c>
      <c r="O29" s="276">
        <f>'01-Mapa de riesgo-UO'!AG30</f>
        <v>0</v>
      </c>
      <c r="P29" s="277">
        <f>'01-Mapa de riesgo-UO'!AL30</f>
        <v>0</v>
      </c>
      <c r="Q29" s="277">
        <f>'01-Mapa de riesgo-UO'!AP30</f>
        <v>0</v>
      </c>
      <c r="R29" s="450"/>
      <c r="S29" s="457"/>
      <c r="T29" s="457"/>
      <c r="U29" s="114">
        <f>'01-Mapa de riesgo-UO'!AW30</f>
        <v>0</v>
      </c>
      <c r="V29" s="114">
        <f>'01-Mapa de riesgo-UO'!AX30</f>
        <v>0</v>
      </c>
      <c r="W29" s="132">
        <f>IF(U29="COMPARTIR",'01-Mapa de riesgo-UO'!BA30, IF(U29=0, 0,$I$6))</f>
        <v>0</v>
      </c>
      <c r="X29" s="278"/>
      <c r="Y29" s="278"/>
      <c r="Z29" s="278"/>
      <c r="AA29" s="278"/>
      <c r="AB29" s="453"/>
    </row>
    <row r="30" spans="1:28" ht="51" hidden="1" customHeight="1" x14ac:dyDescent="0.2">
      <c r="A30" s="362"/>
      <c r="B30" s="383"/>
      <c r="C30" s="458"/>
      <c r="D30" s="383"/>
      <c r="E30" s="383"/>
      <c r="F30" s="383"/>
      <c r="G30" s="133" t="str">
        <f>'01-Mapa de riesgo-UO'!I31</f>
        <v>Formulación  y seguimiento inadecuados a los  planes de mejoramiento</v>
      </c>
      <c r="H30" s="383"/>
      <c r="I30" s="450"/>
      <c r="J30" s="383"/>
      <c r="K30" s="459"/>
      <c r="L30" s="457"/>
      <c r="M30" s="276">
        <f>IF('01-Mapa de riesgo-UO'!S31="No existen", "No existe control para el riesgo",'01-Mapa de riesgo-UO'!W31)</f>
        <v>0</v>
      </c>
      <c r="N30" s="276">
        <f>'01-Mapa de riesgo-UO'!AB31</f>
        <v>0</v>
      </c>
      <c r="O30" s="276">
        <f>'01-Mapa de riesgo-UO'!AG31</f>
        <v>0</v>
      </c>
      <c r="P30" s="277">
        <f>'01-Mapa de riesgo-UO'!AL31</f>
        <v>0</v>
      </c>
      <c r="Q30" s="277">
        <f>'01-Mapa de riesgo-UO'!AP31</f>
        <v>0</v>
      </c>
      <c r="R30" s="450"/>
      <c r="S30" s="457"/>
      <c r="T30" s="457"/>
      <c r="U30" s="114">
        <f>'01-Mapa de riesgo-UO'!AW31</f>
        <v>0</v>
      </c>
      <c r="V30" s="114">
        <f>'01-Mapa de riesgo-UO'!AX31</f>
        <v>0</v>
      </c>
      <c r="W30" s="132">
        <f>IF(U30="COMPARTIR",'01-Mapa de riesgo-UO'!BA31, IF(U30=0, 0,$I$6))</f>
        <v>0</v>
      </c>
      <c r="X30" s="278"/>
      <c r="Y30" s="278"/>
      <c r="Z30" s="278"/>
      <c r="AA30" s="278"/>
      <c r="AB30" s="453"/>
    </row>
    <row r="31" spans="1:28" ht="51" hidden="1" customHeight="1" x14ac:dyDescent="0.2">
      <c r="A31" s="362">
        <v>8</v>
      </c>
      <c r="B31" s="383" t="str">
        <f>'01-Mapa de riesgo-UO'!D32</f>
        <v>INVESTIGACIÓN_E_INNOVACIÓN</v>
      </c>
      <c r="C31" s="458" t="str">
        <f>+'01-Mapa de riesgo-UO'!F32</f>
        <v>NO</v>
      </c>
      <c r="D31" s="383" t="str">
        <f>'01-Mapa de riesgo-UO'!J32</f>
        <v>Estratégico</v>
      </c>
      <c r="E31" s="383" t="str">
        <f>'01-Mapa de riesgo-UO'!K32</f>
        <v xml:space="preserve">Disminución o desenso de los grupos de investigación en el escalafon de MinCiencias
</v>
      </c>
      <c r="F31" s="383"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83" t="str">
        <f>'01-Mapa de riesgo-UO'!M32</f>
        <v xml:space="preserve">Deficiencia en el factor de investigación para la acreditación de los programas
Disminución de los indicadores para la facultad
Bajo impacto y visibilidad en el medio
</v>
      </c>
      <c r="I31" s="450" t="str">
        <f>'01-Mapa de riesgo-UO'!AT32</f>
        <v>LEVE</v>
      </c>
      <c r="J31" s="383" t="str">
        <f>'01-Mapa de riesgo-UO'!AU32</f>
        <v>N° de grupos de investigación que bajan de categoria / N°Total de grupos categorizados en MinCiencias</v>
      </c>
      <c r="K31" s="461">
        <v>0</v>
      </c>
      <c r="L31" s="457" t="s">
        <v>756</v>
      </c>
      <c r="M31" s="276" t="str">
        <f>IF('01-Mapa de riesgo-UO'!S32="No existen", "No existe control para el riesgo",'01-Mapa de riesgo-UO'!W32)</f>
        <v>Acompañamiento a los grupos de investigación por parte de la Vicerrectoría de Investigaciones y la Facultad</v>
      </c>
      <c r="N31" s="276">
        <f>'01-Mapa de riesgo-UO'!AB32</f>
        <v>0</v>
      </c>
      <c r="O31" s="276" t="str">
        <f>'01-Mapa de riesgo-UO'!AG32</f>
        <v xml:space="preserve">Contratista </v>
      </c>
      <c r="P31" s="277" t="str">
        <f>'01-Mapa de riesgo-UO'!AL32</f>
        <v>Anual</v>
      </c>
      <c r="Q31" s="277" t="str">
        <f>'01-Mapa de riesgo-UO'!AP32</f>
        <v>Preventivo</v>
      </c>
      <c r="R31" s="450" t="str">
        <f>'01-Mapa de riesgo-UO'!AR32</f>
        <v>ACEPTABLE</v>
      </c>
      <c r="S31" s="457" t="s">
        <v>755</v>
      </c>
      <c r="T31" s="457"/>
      <c r="U31" s="114" t="str">
        <f>'01-Mapa de riesgo-UO'!AW32</f>
        <v>ASUMIR</v>
      </c>
      <c r="V31" s="114">
        <f>'01-Mapa de riesgo-UO'!AX32</f>
        <v>0</v>
      </c>
      <c r="W31" s="132">
        <f>IF(U31="COMPARTIR",'01-Mapa de riesgo-UO'!BA32, IF(U31=0, 0,$I$6))</f>
        <v>0</v>
      </c>
      <c r="X31" s="278"/>
      <c r="Y31" s="278"/>
      <c r="Z31" s="278"/>
      <c r="AA31" s="278"/>
      <c r="AB31" s="453" t="s">
        <v>660</v>
      </c>
    </row>
    <row r="32" spans="1:28" ht="51" hidden="1" customHeight="1" x14ac:dyDescent="0.2">
      <c r="A32" s="362"/>
      <c r="B32" s="383"/>
      <c r="C32" s="458"/>
      <c r="D32" s="383"/>
      <c r="E32" s="383"/>
      <c r="F32" s="383"/>
      <c r="G32" s="133" t="str">
        <f>'01-Mapa de riesgo-UO'!I33</f>
        <v>Pocos  recursos para el proceso de investigación</v>
      </c>
      <c r="H32" s="383"/>
      <c r="I32" s="450"/>
      <c r="J32" s="383"/>
      <c r="K32" s="459"/>
      <c r="L32" s="457"/>
      <c r="M32" s="276">
        <f>IF('01-Mapa de riesgo-UO'!S33="No existen", "No existe control para el riesgo",'01-Mapa de riesgo-UO'!W33)</f>
        <v>0</v>
      </c>
      <c r="N32" s="276">
        <f>'01-Mapa de riesgo-UO'!AB33</f>
        <v>0</v>
      </c>
      <c r="O32" s="276">
        <f>'01-Mapa de riesgo-UO'!AG33</f>
        <v>0</v>
      </c>
      <c r="P32" s="277">
        <f>'01-Mapa de riesgo-UO'!AL33</f>
        <v>0</v>
      </c>
      <c r="Q32" s="277">
        <f>'01-Mapa de riesgo-UO'!AP33</f>
        <v>0</v>
      </c>
      <c r="R32" s="450"/>
      <c r="S32" s="457"/>
      <c r="T32" s="457"/>
      <c r="U32" s="114">
        <f>'01-Mapa de riesgo-UO'!AW33</f>
        <v>0</v>
      </c>
      <c r="V32" s="114">
        <f>'01-Mapa de riesgo-UO'!AX33</f>
        <v>0</v>
      </c>
      <c r="W32" s="132">
        <f>IF(U32="COMPARTIR",'01-Mapa de riesgo-UO'!BA33, IF(U32=0, 0,$I$6))</f>
        <v>0</v>
      </c>
      <c r="X32" s="278"/>
      <c r="Y32" s="278"/>
      <c r="Z32" s="278"/>
      <c r="AA32" s="278"/>
      <c r="AB32" s="453"/>
    </row>
    <row r="33" spans="1:28" ht="51" hidden="1" customHeight="1" x14ac:dyDescent="0.2">
      <c r="A33" s="362"/>
      <c r="B33" s="383"/>
      <c r="C33" s="458"/>
      <c r="D33" s="383"/>
      <c r="E33" s="383"/>
      <c r="F33" s="383"/>
      <c r="G33" s="133" t="str">
        <f>'01-Mapa de riesgo-UO'!I34</f>
        <v xml:space="preserve"> No se tiene infraestructura adecuada en los laboratorios para la práctica investigativa</v>
      </c>
      <c r="H33" s="383"/>
      <c r="I33" s="450"/>
      <c r="J33" s="383"/>
      <c r="K33" s="459"/>
      <c r="L33" s="457"/>
      <c r="M33" s="276">
        <f>IF('01-Mapa de riesgo-UO'!S34="No existen", "No existe control para el riesgo",'01-Mapa de riesgo-UO'!W34)</f>
        <v>0</v>
      </c>
      <c r="N33" s="276">
        <f>'01-Mapa de riesgo-UO'!AB34</f>
        <v>0</v>
      </c>
      <c r="O33" s="276">
        <f>'01-Mapa de riesgo-UO'!AG34</f>
        <v>0</v>
      </c>
      <c r="P33" s="277">
        <f>'01-Mapa de riesgo-UO'!AL34</f>
        <v>0</v>
      </c>
      <c r="Q33" s="277">
        <f>'01-Mapa de riesgo-UO'!AP34</f>
        <v>0</v>
      </c>
      <c r="R33" s="450"/>
      <c r="S33" s="457"/>
      <c r="T33" s="457"/>
      <c r="U33" s="114">
        <f>'01-Mapa de riesgo-UO'!AW34</f>
        <v>0</v>
      </c>
      <c r="V33" s="114">
        <f>'01-Mapa de riesgo-UO'!AX34</f>
        <v>0</v>
      </c>
      <c r="W33" s="132">
        <f>IF(U33="COMPARTIR",'01-Mapa de riesgo-UO'!BA34, IF(U33=0, 0,$I$6))</f>
        <v>0</v>
      </c>
      <c r="X33" s="278"/>
      <c r="Y33" s="278"/>
      <c r="Z33" s="278"/>
      <c r="AA33" s="278"/>
      <c r="AB33" s="453"/>
    </row>
    <row r="34" spans="1:28" ht="72.75" hidden="1" customHeight="1" x14ac:dyDescent="0.2">
      <c r="A34" s="362">
        <v>9</v>
      </c>
      <c r="B34" s="383" t="str">
        <f>'01-Mapa de riesgo-UO'!D35</f>
        <v>DOCENCIA</v>
      </c>
      <c r="C34" s="458" t="str">
        <f>+'01-Mapa de riesgo-UO'!F35</f>
        <v>NO</v>
      </c>
      <c r="D34" s="383" t="str">
        <f>'01-Mapa de riesgo-UO'!J35</f>
        <v>Estratégico</v>
      </c>
      <c r="E34" s="383" t="str">
        <f>'01-Mapa de riesgo-UO'!K35</f>
        <v>No de renovación del registro calificado de un programa académico</v>
      </c>
      <c r="F34" s="383" t="str">
        <f>'01-Mapa de riesgo-UO'!L35</f>
        <v>Pérdida del registro calificado de uno de los programas que hacen parte de la Facultad</v>
      </c>
      <c r="G34" s="133" t="str">
        <f>'01-Mapa de riesgo-UO'!I35</f>
        <v>Falta de seguimiento a las fechas de vencimiento a los registros calificados</v>
      </c>
      <c r="H34" s="383" t="str">
        <f>'01-Mapa de riesgo-UO'!M35</f>
        <v>No ofrecimiento del programa académico
Pérdida de imagen de la Institución</v>
      </c>
      <c r="I34" s="450" t="str">
        <f>'01-Mapa de riesgo-UO'!AT35</f>
        <v>MODERADO</v>
      </c>
      <c r="J34" s="383" t="str">
        <f>'01-Mapa de riesgo-UO'!AU35</f>
        <v>No. de veces que no se ha renovado el registro Calificado de alguno de los programas de la Facultad</v>
      </c>
      <c r="K34" s="459">
        <v>0</v>
      </c>
      <c r="L34" s="457" t="s">
        <v>2828</v>
      </c>
      <c r="M34" s="276" t="str">
        <f>IF('01-Mapa de riesgo-UO'!S35="No existen", "No existe control para el riesgo",'01-Mapa de riesgo-UO'!W35)</f>
        <v xml:space="preserve">Control permanente por parte de la Vicerrectoría Académica de las fechas de vencimiento de los registro calificados, publicados en la pagina web </v>
      </c>
      <c r="N34" s="276">
        <f>'01-Mapa de riesgo-UO'!AB35</f>
        <v>0</v>
      </c>
      <c r="O34" s="276">
        <f>'01-Mapa de riesgo-UO'!AG35</f>
        <v>0</v>
      </c>
      <c r="P34" s="277" t="str">
        <f>'01-Mapa de riesgo-UO'!AL35</f>
        <v>Semestral</v>
      </c>
      <c r="Q34" s="277" t="str">
        <f>'01-Mapa de riesgo-UO'!AP35</f>
        <v>Preventivo</v>
      </c>
      <c r="R34" s="450" t="str">
        <f>'01-Mapa de riesgo-UO'!AR35</f>
        <v>ACEPTABLE</v>
      </c>
      <c r="S34" s="457" t="s">
        <v>827</v>
      </c>
      <c r="T34" s="457"/>
      <c r="U34" s="114" t="str">
        <f>'01-Mapa de riesgo-UO'!AW35</f>
        <v>REDUCIR</v>
      </c>
      <c r="V34" s="114" t="str">
        <f>'01-Mapa de riesgo-UO'!AX35</f>
        <v xml:space="preserve">Comité técnico, controla y verifica los requisitos de acreditación periódicamentey los requisitos legales aplicables </v>
      </c>
      <c r="W34" s="132">
        <f>IF(U34="COMPARTIR",'01-Mapa de riesgo-UO'!BA35, IF(U34=0, 0,$I$6))</f>
        <v>0</v>
      </c>
      <c r="X34" s="278" t="s">
        <v>642</v>
      </c>
      <c r="Y34" s="278" t="s">
        <v>2838</v>
      </c>
      <c r="Z34" s="278" t="s">
        <v>645</v>
      </c>
      <c r="AA34" s="278" t="s">
        <v>2839</v>
      </c>
      <c r="AB34" s="453" t="s">
        <v>660</v>
      </c>
    </row>
    <row r="35" spans="1:28" ht="72.75" hidden="1" customHeight="1" x14ac:dyDescent="0.2">
      <c r="A35" s="362"/>
      <c r="B35" s="383"/>
      <c r="C35" s="458"/>
      <c r="D35" s="383"/>
      <c r="E35" s="383"/>
      <c r="F35" s="383"/>
      <c r="G35" s="133" t="str">
        <f>'01-Mapa de riesgo-UO'!I36</f>
        <v>Cambios de las normas que rigen los procesos de renovación de registro calificado</v>
      </c>
      <c r="H35" s="383"/>
      <c r="I35" s="450"/>
      <c r="J35" s="383"/>
      <c r="K35" s="459"/>
      <c r="L35" s="457"/>
      <c r="M35" s="276" t="str">
        <f>IF('01-Mapa de riesgo-UO'!S36="No existen", "No existe control para el riesgo",'01-Mapa de riesgo-UO'!W36)</f>
        <v xml:space="preserve">Envio de memorando 1 año antes del vencimiento del registro calificado por parte de la Vicerrectoria Académica </v>
      </c>
      <c r="N35" s="276">
        <f>'01-Mapa de riesgo-UO'!AB36</f>
        <v>0</v>
      </c>
      <c r="O35" s="276" t="str">
        <f>'01-Mapa de riesgo-UO'!AG36</f>
        <v xml:space="preserve">Profesional de la Vice Académica </v>
      </c>
      <c r="P35" s="277" t="str">
        <f>'01-Mapa de riesgo-UO'!AL36</f>
        <v>No definida</v>
      </c>
      <c r="Q35" s="277" t="str">
        <f>'01-Mapa de riesgo-UO'!AP36</f>
        <v>Preventivo</v>
      </c>
      <c r="R35" s="450"/>
      <c r="S35" s="457" t="s">
        <v>827</v>
      </c>
      <c r="T35" s="457"/>
      <c r="U35" s="114">
        <f>'01-Mapa de riesgo-UO'!AW36</f>
        <v>0</v>
      </c>
      <c r="V35" s="114">
        <f>'01-Mapa de riesgo-UO'!AX36</f>
        <v>0</v>
      </c>
      <c r="W35" s="132">
        <f>IF(U35="COMPARTIR",'01-Mapa de riesgo-UO'!BA36, IF(U35=0, 0,$I$6))</f>
        <v>0</v>
      </c>
      <c r="X35" s="278"/>
      <c r="Y35" s="278"/>
      <c r="Z35" s="278"/>
      <c r="AA35" s="278"/>
      <c r="AB35" s="453"/>
    </row>
    <row r="36" spans="1:28" ht="72.75" hidden="1" customHeight="1" x14ac:dyDescent="0.2">
      <c r="A36" s="362"/>
      <c r="B36" s="383"/>
      <c r="C36" s="458"/>
      <c r="D36" s="383"/>
      <c r="E36" s="383"/>
      <c r="F36" s="383"/>
      <c r="G36" s="133">
        <f>'01-Mapa de riesgo-UO'!I37</f>
        <v>0</v>
      </c>
      <c r="H36" s="383"/>
      <c r="I36" s="450"/>
      <c r="J36" s="383"/>
      <c r="K36" s="459"/>
      <c r="L36" s="457"/>
      <c r="M36" s="276" t="str">
        <f>IF('01-Mapa de riesgo-UO'!S37="No existen", "No existe control para el riesgo",'01-Mapa de riesgo-UO'!W37)</f>
        <v xml:space="preserve">Matriz de segumiento de los registros calificados del programa, priorizado </v>
      </c>
      <c r="N36" s="276">
        <f>'01-Mapa de riesgo-UO'!AB37</f>
        <v>0</v>
      </c>
      <c r="O36" s="276" t="str">
        <f>'01-Mapa de riesgo-UO'!AG37</f>
        <v xml:space="preserve">Profesional de Apoyo FACIEM </v>
      </c>
      <c r="P36" s="277" t="str">
        <f>'01-Mapa de riesgo-UO'!AL37</f>
        <v>Semanal</v>
      </c>
      <c r="Q36" s="277" t="str">
        <f>'01-Mapa de riesgo-UO'!AP37</f>
        <v>Preventivo</v>
      </c>
      <c r="R36" s="450"/>
      <c r="S36" s="457" t="s">
        <v>827</v>
      </c>
      <c r="T36" s="457"/>
      <c r="U36" s="114">
        <f>'01-Mapa de riesgo-UO'!AW37</f>
        <v>0</v>
      </c>
      <c r="V36" s="114">
        <f>'01-Mapa de riesgo-UO'!AX37</f>
        <v>0</v>
      </c>
      <c r="W36" s="132">
        <f>IF(U36="COMPARTIR",'01-Mapa de riesgo-UO'!BA37, IF(U36=0, 0,$I$6))</f>
        <v>0</v>
      </c>
      <c r="X36" s="278"/>
      <c r="Y36" s="278"/>
      <c r="Z36" s="278"/>
      <c r="AA36" s="278"/>
      <c r="AB36" s="453"/>
    </row>
    <row r="37" spans="1:28" ht="93.75" hidden="1" customHeight="1" x14ac:dyDescent="0.2">
      <c r="A37" s="362">
        <v>10</v>
      </c>
      <c r="B37" s="383" t="str">
        <f>'01-Mapa de riesgo-UO'!D38</f>
        <v>DOCENCIA</v>
      </c>
      <c r="C37" s="458" t="str">
        <f>+'01-Mapa de riesgo-UO'!F38</f>
        <v>NO</v>
      </c>
      <c r="D37" s="383" t="str">
        <f>'01-Mapa de riesgo-UO'!J38</f>
        <v>Estratégico</v>
      </c>
      <c r="E37" s="383" t="str">
        <f>'01-Mapa de riesgo-UO'!K38</f>
        <v>Incremento de la deserción estudiantil</v>
      </c>
      <c r="F37" s="383"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83" t="str">
        <f>'01-Mapa de riesgo-UO'!M38</f>
        <v>Indicadores de la Universidad afectados
Disminución de los recursos de la Universidad</v>
      </c>
      <c r="I37" s="450" t="str">
        <f>'01-Mapa de riesgo-UO'!AT38</f>
        <v>LEVE</v>
      </c>
      <c r="J37" s="383" t="str">
        <f>'01-Mapa de riesgo-UO'!AU38</f>
        <v>Índice de Deserción estudiantes de la Facultad</v>
      </c>
      <c r="K37" s="459">
        <v>8</v>
      </c>
      <c r="L37" s="457" t="s">
        <v>2829</v>
      </c>
      <c r="M37" s="276" t="str">
        <f>IF('01-Mapa de riesgo-UO'!S38="No existen", "No existe control para el riesgo",'01-Mapa de riesgo-UO'!W38)</f>
        <v>Programa PAI de la Vicerrectoría de Responsabilidad Social y Bienestar Universitario</v>
      </c>
      <c r="N37" s="276" t="str">
        <f>'01-Mapa de riesgo-UO'!AB38</f>
        <v xml:space="preserve">Sistema de Información </v>
      </c>
      <c r="O37" s="276">
        <f>'01-Mapa de riesgo-UO'!AG38</f>
        <v>0</v>
      </c>
      <c r="P37" s="277" t="str">
        <f>'01-Mapa de riesgo-UO'!AL38</f>
        <v>No definida</v>
      </c>
      <c r="Q37" s="277" t="str">
        <f>'01-Mapa de riesgo-UO'!AP38</f>
        <v>Preventivo</v>
      </c>
      <c r="R37" s="450" t="str">
        <f>'01-Mapa de riesgo-UO'!AR38</f>
        <v>ACEPTABLE</v>
      </c>
      <c r="S37" s="457" t="s">
        <v>2837</v>
      </c>
      <c r="T37" s="457"/>
      <c r="U37" s="114" t="str">
        <f>'01-Mapa de riesgo-UO'!AW38</f>
        <v>ASUMIR</v>
      </c>
      <c r="V37" s="114">
        <f>'01-Mapa de riesgo-UO'!AX38</f>
        <v>0</v>
      </c>
      <c r="W37" s="132">
        <f>IF(U37="COMPARTIR",'01-Mapa de riesgo-UO'!BA38, IF(U37=0, 0,$I$6))</f>
        <v>0</v>
      </c>
      <c r="X37" s="278"/>
      <c r="Y37" s="278"/>
      <c r="Z37" s="278"/>
      <c r="AA37" s="278"/>
      <c r="AB37" s="453" t="s">
        <v>648</v>
      </c>
    </row>
    <row r="38" spans="1:28" ht="93.75" hidden="1" customHeight="1" x14ac:dyDescent="0.2">
      <c r="A38" s="362"/>
      <c r="B38" s="383"/>
      <c r="C38" s="458"/>
      <c r="D38" s="383"/>
      <c r="E38" s="383"/>
      <c r="F38" s="383"/>
      <c r="G38" s="133" t="str">
        <f>'01-Mapa de riesgo-UO'!I39</f>
        <v>Los currículos de las asignaturas no permiten el buen desempeño del estudiante</v>
      </c>
      <c r="H38" s="383"/>
      <c r="I38" s="450"/>
      <c r="J38" s="383"/>
      <c r="K38" s="459"/>
      <c r="L38" s="457"/>
      <c r="M38" s="276" t="str">
        <f>IF('01-Mapa de riesgo-UO'!S39="No existen", "No existe control para el riesgo",'01-Mapa de riesgo-UO'!W39)</f>
        <v>Sistema de información para la toma de decisiones</v>
      </c>
      <c r="N38" s="276" t="str">
        <f>'01-Mapa de riesgo-UO'!AB39</f>
        <v xml:space="preserve">Sistema de Información </v>
      </c>
      <c r="O38" s="276">
        <f>'01-Mapa de riesgo-UO'!AG39</f>
        <v>0</v>
      </c>
      <c r="P38" s="277" t="str">
        <f>'01-Mapa de riesgo-UO'!AL39</f>
        <v>No definida</v>
      </c>
      <c r="Q38" s="277" t="str">
        <f>'01-Mapa de riesgo-UO'!AP39</f>
        <v>Detectivo</v>
      </c>
      <c r="R38" s="450"/>
      <c r="S38" s="457" t="s">
        <v>827</v>
      </c>
      <c r="T38" s="457"/>
      <c r="U38" s="114" t="str">
        <f>'01-Mapa de riesgo-UO'!AW39</f>
        <v>ASUMIR</v>
      </c>
      <c r="V38" s="114">
        <f>'01-Mapa de riesgo-UO'!AX39</f>
        <v>0</v>
      </c>
      <c r="W38" s="132">
        <f>IF(U38="COMPARTIR",'01-Mapa de riesgo-UO'!BA39, IF(U38=0, 0,$I$6))</f>
        <v>0</v>
      </c>
      <c r="X38" s="278"/>
      <c r="Y38" s="278"/>
      <c r="Z38" s="278"/>
      <c r="AA38" s="278"/>
      <c r="AB38" s="453"/>
    </row>
    <row r="39" spans="1:28" ht="93.75" hidden="1" customHeight="1" x14ac:dyDescent="0.2">
      <c r="A39" s="362"/>
      <c r="B39" s="383"/>
      <c r="C39" s="458"/>
      <c r="D39" s="383"/>
      <c r="E39" s="383"/>
      <c r="F39" s="383"/>
      <c r="G39" s="133" t="str">
        <f>'01-Mapa de riesgo-UO'!I40</f>
        <v>Bajo conocimiento del docente en Pedagogía y Didáctica</v>
      </c>
      <c r="H39" s="383"/>
      <c r="I39" s="450"/>
      <c r="J39" s="383"/>
      <c r="K39" s="459"/>
      <c r="L39" s="457"/>
      <c r="M39" s="276" t="str">
        <f>IF('01-Mapa de riesgo-UO'!S40="No existen", "No existe control para el riesgo",'01-Mapa de riesgo-UO'!W40)</f>
        <v xml:space="preserve">Actualización curricular  de los programas alineados a las necesidades del entorno  </v>
      </c>
      <c r="N39" s="276">
        <f>'01-Mapa de riesgo-UO'!AB40</f>
        <v>0</v>
      </c>
      <c r="O39" s="276" t="str">
        <f>'01-Mapa de riesgo-UO'!AG40</f>
        <v xml:space="preserve">Profesional de Apoyo FACIEM </v>
      </c>
      <c r="P39" s="277" t="str">
        <f>'01-Mapa de riesgo-UO'!AL40</f>
        <v>No definida</v>
      </c>
      <c r="Q39" s="277" t="str">
        <f>'01-Mapa de riesgo-UO'!AP40</f>
        <v>Preventivo</v>
      </c>
      <c r="R39" s="450"/>
      <c r="S39" s="457" t="s">
        <v>827</v>
      </c>
      <c r="T39" s="457"/>
      <c r="U39" s="114" t="str">
        <f>'01-Mapa de riesgo-UO'!AW40</f>
        <v>ASUMIR</v>
      </c>
      <c r="V39" s="114">
        <f>'01-Mapa de riesgo-UO'!AX40</f>
        <v>0</v>
      </c>
      <c r="W39" s="132">
        <f>IF(U39="COMPARTIR",'01-Mapa de riesgo-UO'!BA40, IF(U39=0, 0,$I$6))</f>
        <v>0</v>
      </c>
      <c r="X39" s="278"/>
      <c r="Y39" s="278"/>
      <c r="Z39" s="278"/>
      <c r="AA39" s="278"/>
      <c r="AB39" s="453"/>
    </row>
    <row r="40" spans="1:28" ht="68.25" hidden="1" customHeight="1" x14ac:dyDescent="0.2">
      <c r="A40" s="362">
        <v>11</v>
      </c>
      <c r="B40" s="383" t="str">
        <f>'01-Mapa de riesgo-UO'!D41</f>
        <v>DOCENCIA</v>
      </c>
      <c r="C40" s="458" t="str">
        <f>+'01-Mapa de riesgo-UO'!F41</f>
        <v>NO</v>
      </c>
      <c r="D40" s="383" t="str">
        <f>'01-Mapa de riesgo-UO'!J41</f>
        <v>Imagen</v>
      </c>
      <c r="E40" s="383" t="str">
        <f>'01-Mapa de riesgo-UO'!K41</f>
        <v>Programas académicos sin acreditación o sin renovación de la misma</v>
      </c>
      <c r="F40" s="383"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83" t="str">
        <f>'01-Mapa de riesgo-UO'!M41</f>
        <v>Indicadores de la Universidad afectados
Afectación de la acreditación institucional
Pérdida de imagen institucional</v>
      </c>
      <c r="I40" s="450" t="str">
        <f>'01-Mapa de riesgo-UO'!AT41</f>
        <v>LEVE</v>
      </c>
      <c r="J40" s="383" t="str">
        <f>'01-Mapa de riesgo-UO'!AU41</f>
        <v>Número de  Programas académicos sin acreditación y número de programas académicos no renovados</v>
      </c>
      <c r="K40" s="459">
        <v>1</v>
      </c>
      <c r="L40" s="457" t="s">
        <v>2830</v>
      </c>
      <c r="M40" s="276" t="str">
        <f>IF('01-Mapa de riesgo-UO'!S41="No existen", "No existe control para el riesgo",'01-Mapa de riesgo-UO'!W41)</f>
        <v>Aplicativo SIPAME</v>
      </c>
      <c r="N40" s="276" t="str">
        <f>'01-Mapa de riesgo-UO'!AB41</f>
        <v xml:space="preserve">Sistema de Información </v>
      </c>
      <c r="O40" s="276">
        <f>'01-Mapa de riesgo-UO'!AG41</f>
        <v>0</v>
      </c>
      <c r="P40" s="277" t="str">
        <f>'01-Mapa de riesgo-UO'!AL41</f>
        <v>No definida</v>
      </c>
      <c r="Q40" s="277" t="str">
        <f>'01-Mapa de riesgo-UO'!AP41</f>
        <v>Preventivo</v>
      </c>
      <c r="R40" s="450" t="str">
        <f>'01-Mapa de riesgo-UO'!AR41</f>
        <v>ACEPTABLE</v>
      </c>
      <c r="S40" s="457" t="s">
        <v>827</v>
      </c>
      <c r="T40" s="457"/>
      <c r="U40" s="114" t="str">
        <f>'01-Mapa de riesgo-UO'!AW41</f>
        <v>ASUMIR</v>
      </c>
      <c r="V40" s="114">
        <f>'01-Mapa de riesgo-UO'!AX41</f>
        <v>0</v>
      </c>
      <c r="W40" s="132">
        <f>IF(U40="COMPARTIR",'01-Mapa de riesgo-UO'!BA41, IF(U40=0, 0,$I$6))</f>
        <v>0</v>
      </c>
      <c r="X40" s="278"/>
      <c r="Y40" s="278"/>
      <c r="Z40" s="278"/>
      <c r="AA40" s="278"/>
      <c r="AB40" s="453" t="s">
        <v>660</v>
      </c>
    </row>
    <row r="41" spans="1:28" ht="68.25" hidden="1" customHeight="1" x14ac:dyDescent="0.2">
      <c r="A41" s="362"/>
      <c r="B41" s="383"/>
      <c r="C41" s="458"/>
      <c r="D41" s="383"/>
      <c r="E41" s="383"/>
      <c r="F41" s="383"/>
      <c r="G41" s="133" t="str">
        <f>'01-Mapa de riesgo-UO'!I42</f>
        <v>Falta de claridad en el proceso y planeación de la destinación de los recursos asignados para cumplir con los planes de mejoramiento</v>
      </c>
      <c r="H41" s="383"/>
      <c r="I41" s="450"/>
      <c r="J41" s="383"/>
      <c r="K41" s="459"/>
      <c r="L41" s="457"/>
      <c r="M41" s="276" t="str">
        <f>IF('01-Mapa de riesgo-UO'!S42="No existen", "No existe control para el riesgo",'01-Mapa de riesgo-UO'!W42)</f>
        <v>Seguimiento a los planes de mejoramiento del CNA o la Asociación para la Educación en Ingeniería de Rusia (AEER)</v>
      </c>
      <c r="N41" s="276">
        <f>'01-Mapa de riesgo-UO'!AB42</f>
        <v>0</v>
      </c>
      <c r="O41" s="276" t="str">
        <f>'01-Mapa de riesgo-UO'!AG42</f>
        <v>Profesional Apoyo FACIEM</v>
      </c>
      <c r="P41" s="277" t="str">
        <f>'01-Mapa de riesgo-UO'!AL42</f>
        <v>No definida</v>
      </c>
      <c r="Q41" s="277" t="str">
        <f>'01-Mapa de riesgo-UO'!AP42</f>
        <v>Preventivo</v>
      </c>
      <c r="R41" s="450"/>
      <c r="S41" s="457" t="s">
        <v>827</v>
      </c>
      <c r="T41" s="457"/>
      <c r="U41" s="114" t="str">
        <f>'01-Mapa de riesgo-UO'!AW42</f>
        <v>ASUMIR</v>
      </c>
      <c r="V41" s="114">
        <f>'01-Mapa de riesgo-UO'!AX42</f>
        <v>0</v>
      </c>
      <c r="W41" s="132">
        <f>IF(U41="COMPARTIR",'01-Mapa de riesgo-UO'!BA42, IF(U41=0, 0,$I$6))</f>
        <v>0</v>
      </c>
      <c r="X41" s="278"/>
      <c r="Y41" s="278"/>
      <c r="Z41" s="278"/>
      <c r="AA41" s="278"/>
      <c r="AB41" s="453"/>
    </row>
    <row r="42" spans="1:28" ht="68.25" hidden="1" customHeight="1" x14ac:dyDescent="0.2">
      <c r="A42" s="362"/>
      <c r="B42" s="383"/>
      <c r="C42" s="458"/>
      <c r="D42" s="383"/>
      <c r="E42" s="383"/>
      <c r="F42" s="383"/>
      <c r="G42" s="133">
        <f>'01-Mapa de riesgo-UO'!I43</f>
        <v>0</v>
      </c>
      <c r="H42" s="383"/>
      <c r="I42" s="450"/>
      <c r="J42" s="383"/>
      <c r="K42" s="459"/>
      <c r="L42" s="457"/>
      <c r="M42" s="276">
        <f>IF('01-Mapa de riesgo-UO'!S43="No existen", "No existe control para el riesgo",'01-Mapa de riesgo-UO'!W43)</f>
        <v>0</v>
      </c>
      <c r="N42" s="276">
        <f>'01-Mapa de riesgo-UO'!AB43</f>
        <v>0</v>
      </c>
      <c r="O42" s="276">
        <f>'01-Mapa de riesgo-UO'!AG43</f>
        <v>0</v>
      </c>
      <c r="P42" s="277">
        <f>'01-Mapa de riesgo-UO'!AL43</f>
        <v>0</v>
      </c>
      <c r="Q42" s="277">
        <f>'01-Mapa de riesgo-UO'!AP43</f>
        <v>0</v>
      </c>
      <c r="R42" s="450"/>
      <c r="S42" s="457"/>
      <c r="T42" s="457"/>
      <c r="U42" s="114" t="str">
        <f>'01-Mapa de riesgo-UO'!AW43</f>
        <v>ASUMIR</v>
      </c>
      <c r="V42" s="114">
        <f>'01-Mapa de riesgo-UO'!AX43</f>
        <v>0</v>
      </c>
      <c r="W42" s="132">
        <f>IF(U42="COMPARTIR",'01-Mapa de riesgo-UO'!BA43, IF(U42=0, 0,$I$6))</f>
        <v>0</v>
      </c>
      <c r="X42" s="278"/>
      <c r="Y42" s="278"/>
      <c r="Z42" s="278"/>
      <c r="AA42" s="278"/>
      <c r="AB42" s="453"/>
    </row>
    <row r="43" spans="1:28" ht="51" hidden="1" customHeight="1" x14ac:dyDescent="0.2">
      <c r="A43" s="362">
        <v>12</v>
      </c>
      <c r="B43" s="383" t="str">
        <f>'01-Mapa de riesgo-UO'!D44</f>
        <v>DOCENCIA</v>
      </c>
      <c r="C43" s="458" t="str">
        <f>+'01-Mapa de riesgo-UO'!F44</f>
        <v>NO</v>
      </c>
      <c r="D43" s="383" t="str">
        <f>'01-Mapa de riesgo-UO'!J44</f>
        <v>Corrupción</v>
      </c>
      <c r="E43" s="383" t="str">
        <f>'01-Mapa de riesgo-UO'!K44</f>
        <v>Fraude en calificaciones de los estudiantes</v>
      </c>
      <c r="F43" s="383" t="str">
        <f>'01-Mapa de riesgo-UO'!L44</f>
        <v>Favorecimiento en exámenes, evaluaciones o trabajos a los estudiantes</v>
      </c>
      <c r="G43" s="133" t="str">
        <f>'01-Mapa de riesgo-UO'!I44</f>
        <v>Desconocimiento de las normas y los estándares éticos que rigen a la Universidad.</v>
      </c>
      <c r="H43" s="383" t="str">
        <f>'01-Mapa de riesgo-UO'!M44</f>
        <v>Procesos disciplinarios y penales
Demandas a la Universidad</v>
      </c>
      <c r="I43" s="450" t="str">
        <f>'01-Mapa de riesgo-UO'!AT44</f>
        <v>LEVE</v>
      </c>
      <c r="J43" s="383" t="str">
        <f>'01-Mapa de riesgo-UO'!AU44</f>
        <v xml:space="preserve">No. de quejas recibidas relacionadas con fraude en calificaciones </v>
      </c>
      <c r="K43" s="459">
        <v>0</v>
      </c>
      <c r="L43" s="457" t="s">
        <v>2831</v>
      </c>
      <c r="M43" s="276" t="str">
        <f>IF('01-Mapa de riesgo-UO'!S44="No existen", "No existe control para el riesgo",'01-Mapa de riesgo-UO'!W44)</f>
        <v>Las normas y estándares se definen en el Estatuto Docente y reglamento estudiantil cual se da a conocer a toda la comunidad académica  FACIEM</v>
      </c>
      <c r="N43" s="276">
        <f>'01-Mapa de riesgo-UO'!AB44</f>
        <v>0</v>
      </c>
      <c r="O43" s="276">
        <f>'01-Mapa de riesgo-UO'!AG44</f>
        <v>0</v>
      </c>
      <c r="P43" s="277" t="str">
        <f>'01-Mapa de riesgo-UO'!AL44</f>
        <v>No definida</v>
      </c>
      <c r="Q43" s="277" t="str">
        <f>'01-Mapa de riesgo-UO'!AP44</f>
        <v>Preventivo</v>
      </c>
      <c r="R43" s="450" t="str">
        <f>'01-Mapa de riesgo-UO'!AR44</f>
        <v>ACEPTABLE</v>
      </c>
      <c r="S43" s="457" t="s">
        <v>827</v>
      </c>
      <c r="T43" s="457"/>
      <c r="U43" s="114" t="str">
        <f>'01-Mapa de riesgo-UO'!AW44</f>
        <v>ASUMIR</v>
      </c>
      <c r="V43" s="114">
        <f>'01-Mapa de riesgo-UO'!AX44</f>
        <v>0</v>
      </c>
      <c r="W43" s="132">
        <f>IF(U43="COMPARTIR",'01-Mapa de riesgo-UO'!BA44, IF(U43=0, 0,$I$6))</f>
        <v>0</v>
      </c>
      <c r="X43" s="278"/>
      <c r="Y43" s="278"/>
      <c r="Z43" s="278"/>
      <c r="AA43" s="278"/>
      <c r="AB43" s="453" t="s">
        <v>660</v>
      </c>
    </row>
    <row r="44" spans="1:28" ht="51" hidden="1" customHeight="1" x14ac:dyDescent="0.2">
      <c r="A44" s="362"/>
      <c r="B44" s="383"/>
      <c r="C44" s="458"/>
      <c r="D44" s="383"/>
      <c r="E44" s="383"/>
      <c r="F44" s="383"/>
      <c r="G44" s="133">
        <f>'01-Mapa de riesgo-UO'!I45</f>
        <v>0</v>
      </c>
      <c r="H44" s="383"/>
      <c r="I44" s="450"/>
      <c r="J44" s="383"/>
      <c r="K44" s="459"/>
      <c r="L44" s="457"/>
      <c r="M44" s="276" t="str">
        <f>IF('01-Mapa de riesgo-UO'!S45="No existen", "No existe control para el riesgo",'01-Mapa de riesgo-UO'!W45)</f>
        <v>Socializar en semana de inducción temas como: fraude en las calificaciones, derechos de autor, entre otros, basados en el reglamento estudiantil</v>
      </c>
      <c r="N44" s="276">
        <f>'01-Mapa de riesgo-UO'!AB45</f>
        <v>0</v>
      </c>
      <c r="O44" s="276">
        <f>'01-Mapa de riesgo-UO'!AG45</f>
        <v>0</v>
      </c>
      <c r="P44" s="277" t="str">
        <f>'01-Mapa de riesgo-UO'!AL45</f>
        <v>Semestral</v>
      </c>
      <c r="Q44" s="277" t="str">
        <f>'01-Mapa de riesgo-UO'!AP45</f>
        <v>Preventivo</v>
      </c>
      <c r="R44" s="450"/>
      <c r="S44" s="457" t="s">
        <v>827</v>
      </c>
      <c r="T44" s="457"/>
      <c r="U44" s="114" t="str">
        <f>'01-Mapa de riesgo-UO'!AW45</f>
        <v>ASUMIR</v>
      </c>
      <c r="V44" s="114">
        <f>'01-Mapa de riesgo-UO'!AX45</f>
        <v>0</v>
      </c>
      <c r="W44" s="132">
        <f>IF(U44="COMPARTIR",'01-Mapa de riesgo-UO'!BA45, IF(U44=0, 0,$I$6))</f>
        <v>0</v>
      </c>
      <c r="X44" s="278"/>
      <c r="Y44" s="278"/>
      <c r="Z44" s="278"/>
      <c r="AA44" s="278"/>
      <c r="AB44" s="453"/>
    </row>
    <row r="45" spans="1:28" ht="51" hidden="1" customHeight="1" x14ac:dyDescent="0.2">
      <c r="A45" s="362"/>
      <c r="B45" s="383"/>
      <c r="C45" s="458"/>
      <c r="D45" s="383"/>
      <c r="E45" s="383"/>
      <c r="F45" s="383"/>
      <c r="G45" s="133">
        <f>'01-Mapa de riesgo-UO'!I46</f>
        <v>0</v>
      </c>
      <c r="H45" s="383"/>
      <c r="I45" s="450"/>
      <c r="J45" s="383"/>
      <c r="K45" s="459"/>
      <c r="L45" s="457"/>
      <c r="M45" s="276">
        <f>IF('01-Mapa de riesgo-UO'!S46="No existen", "No existe control para el riesgo",'01-Mapa de riesgo-UO'!W46)</f>
        <v>0</v>
      </c>
      <c r="N45" s="276">
        <f>'01-Mapa de riesgo-UO'!AB46</f>
        <v>0</v>
      </c>
      <c r="O45" s="276">
        <f>'01-Mapa de riesgo-UO'!AG46</f>
        <v>0</v>
      </c>
      <c r="P45" s="277">
        <f>'01-Mapa de riesgo-UO'!AL46</f>
        <v>0</v>
      </c>
      <c r="Q45" s="277">
        <f>'01-Mapa de riesgo-UO'!AP46</f>
        <v>0</v>
      </c>
      <c r="R45" s="450"/>
      <c r="S45" s="457"/>
      <c r="T45" s="457"/>
      <c r="U45" s="114" t="str">
        <f>'01-Mapa de riesgo-UO'!AW46</f>
        <v>ASUMIR</v>
      </c>
      <c r="V45" s="114">
        <f>'01-Mapa de riesgo-UO'!AX46</f>
        <v>0</v>
      </c>
      <c r="W45" s="132">
        <f>IF(U45="COMPARTIR",'01-Mapa de riesgo-UO'!BA46, IF(U45=0, 0,$I$6))</f>
        <v>0</v>
      </c>
      <c r="X45" s="278"/>
      <c r="Y45" s="278"/>
      <c r="Z45" s="278"/>
      <c r="AA45" s="278"/>
      <c r="AB45" s="453"/>
    </row>
    <row r="46" spans="1:28" ht="51" hidden="1" customHeight="1" x14ac:dyDescent="0.2">
      <c r="A46" s="362">
        <v>13</v>
      </c>
      <c r="B46" s="383" t="str">
        <f>'01-Mapa de riesgo-UO'!D47</f>
        <v>INVESTIGACIÓN_E_INNOVACIÓN</v>
      </c>
      <c r="C46" s="458" t="str">
        <f>+'01-Mapa de riesgo-UO'!F47</f>
        <v>NO</v>
      </c>
      <c r="D46" s="383" t="str">
        <f>'01-Mapa de riesgo-UO'!J47</f>
        <v>Estratégico</v>
      </c>
      <c r="E46" s="383" t="str">
        <f>'01-Mapa de riesgo-UO'!K47</f>
        <v>Descenso de los Grupos de investigación vinculados a la Facultad en el escalafón de Colciencias</v>
      </c>
      <c r="F46" s="383"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83" t="str">
        <f>'01-Mapa de riesgo-UO'!M47</f>
        <v>Incumplimiento con las metas trazadas en el PDI
Pérdida de imagen institucional
Disminución en la investigación</v>
      </c>
      <c r="I46" s="450" t="str">
        <f>'01-Mapa de riesgo-UO'!AT47</f>
        <v>LEVE</v>
      </c>
      <c r="J46" s="383" t="str">
        <f>'01-Mapa de riesgo-UO'!AU47</f>
        <v>Número de Grupos de investigación vinculados a la Facultad que descienden en el escalafón de Colciencias</v>
      </c>
      <c r="K46" s="459">
        <v>0</v>
      </c>
      <c r="L46" s="457" t="s">
        <v>2832</v>
      </c>
      <c r="M46" s="276" t="str">
        <f>IF('01-Mapa de riesgo-UO'!S47="No existen", "No existe control para el riesgo",'01-Mapa de riesgo-UO'!W47)</f>
        <v>Convocatorias internas y externas de la Vicerrectoría de Investigaciones, Innovación y Extensión</v>
      </c>
      <c r="N46" s="276" t="str">
        <f>'01-Mapa de riesgo-UO'!AB47</f>
        <v xml:space="preserve">Sistema de Información </v>
      </c>
      <c r="O46" s="276">
        <f>'01-Mapa de riesgo-UO'!AG47</f>
        <v>0</v>
      </c>
      <c r="P46" s="277" t="str">
        <f>'01-Mapa de riesgo-UO'!AL47</f>
        <v>No definida</v>
      </c>
      <c r="Q46" s="277" t="str">
        <f>'01-Mapa de riesgo-UO'!AP47</f>
        <v>Preventivo</v>
      </c>
      <c r="R46" s="450" t="str">
        <f>'01-Mapa de riesgo-UO'!AR47</f>
        <v>ACEPTABLE</v>
      </c>
      <c r="S46" s="457" t="s">
        <v>827</v>
      </c>
      <c r="T46" s="457"/>
      <c r="U46" s="114" t="str">
        <f>'01-Mapa de riesgo-UO'!AW47</f>
        <v>ASUMIR</v>
      </c>
      <c r="V46" s="114">
        <f>'01-Mapa de riesgo-UO'!AX47</f>
        <v>0</v>
      </c>
      <c r="W46" s="132">
        <f>IF(U46="COMPARTIR",'01-Mapa de riesgo-UO'!BA47, IF(U46=0, 0,$I$6))</f>
        <v>0</v>
      </c>
      <c r="X46" s="278"/>
      <c r="Y46" s="278"/>
      <c r="Z46" s="278"/>
      <c r="AA46" s="278"/>
      <c r="AB46" s="453" t="s">
        <v>648</v>
      </c>
    </row>
    <row r="47" spans="1:28" ht="51" hidden="1" customHeight="1" x14ac:dyDescent="0.2">
      <c r="A47" s="362"/>
      <c r="B47" s="383"/>
      <c r="C47" s="458"/>
      <c r="D47" s="383"/>
      <c r="E47" s="383"/>
      <c r="F47" s="383"/>
      <c r="G47" s="133" t="str">
        <f>'01-Mapa de riesgo-UO'!I48</f>
        <v>Desactualización de la información del Grupo de Investigación en la plataforma de Colciencias</v>
      </c>
      <c r="H47" s="383"/>
      <c r="I47" s="450"/>
      <c r="J47" s="383"/>
      <c r="K47" s="459"/>
      <c r="L47" s="457"/>
      <c r="M47" s="276" t="str">
        <f>IF('01-Mapa de riesgo-UO'!S48="No existen", "No existe control para el riesgo",'01-Mapa de riesgo-UO'!W48)</f>
        <v>Sistema de información para la toma de decisiones</v>
      </c>
      <c r="N47" s="276" t="str">
        <f>'01-Mapa de riesgo-UO'!AB48</f>
        <v xml:space="preserve">Sistema de Información </v>
      </c>
      <c r="O47" s="276">
        <f>'01-Mapa de riesgo-UO'!AG48</f>
        <v>0</v>
      </c>
      <c r="P47" s="277" t="str">
        <f>'01-Mapa de riesgo-UO'!AL48</f>
        <v>No definida</v>
      </c>
      <c r="Q47" s="277" t="str">
        <f>'01-Mapa de riesgo-UO'!AP48</f>
        <v>Detectivo</v>
      </c>
      <c r="R47" s="450"/>
      <c r="S47" s="457" t="s">
        <v>827</v>
      </c>
      <c r="T47" s="457"/>
      <c r="U47" s="114" t="str">
        <f>'01-Mapa de riesgo-UO'!AW48</f>
        <v>ASUMIR</v>
      </c>
      <c r="V47" s="114">
        <f>'01-Mapa de riesgo-UO'!AX48</f>
        <v>0</v>
      </c>
      <c r="W47" s="132">
        <f>IF(U47="COMPARTIR",'01-Mapa de riesgo-UO'!BA48, IF(U47=0, 0,$I$6))</f>
        <v>0</v>
      </c>
      <c r="X47" s="278"/>
      <c r="Y47" s="278"/>
      <c r="Z47" s="278"/>
      <c r="AA47" s="278"/>
      <c r="AB47" s="453"/>
    </row>
    <row r="48" spans="1:28" ht="51" hidden="1" customHeight="1" x14ac:dyDescent="0.2">
      <c r="A48" s="362"/>
      <c r="B48" s="383"/>
      <c r="C48" s="458"/>
      <c r="D48" s="383"/>
      <c r="E48" s="383"/>
      <c r="F48" s="383"/>
      <c r="G48" s="133" t="str">
        <f>'01-Mapa de riesgo-UO'!I49</f>
        <v xml:space="preserve">Incumplimiento del plan de trabajo docente en términos de investigación </v>
      </c>
      <c r="H48" s="383"/>
      <c r="I48" s="450"/>
      <c r="J48" s="383"/>
      <c r="K48" s="459"/>
      <c r="L48" s="457"/>
      <c r="M48" s="276" t="str">
        <f>IF('01-Mapa de riesgo-UO'!S49="No existen", "No existe control para el riesgo",'01-Mapa de riesgo-UO'!W49)</f>
        <v>Estatuto docente</v>
      </c>
      <c r="N48" s="276">
        <f>'01-Mapa de riesgo-UO'!AB49</f>
        <v>0</v>
      </c>
      <c r="O48" s="276">
        <f>'01-Mapa de riesgo-UO'!AG49</f>
        <v>0</v>
      </c>
      <c r="P48" s="277" t="str">
        <f>'01-Mapa de riesgo-UO'!AL49</f>
        <v>Semestral</v>
      </c>
      <c r="Q48" s="277" t="str">
        <f>'01-Mapa de riesgo-UO'!AP49</f>
        <v>Preventivo</v>
      </c>
      <c r="R48" s="450"/>
      <c r="S48" s="457" t="s">
        <v>827</v>
      </c>
      <c r="T48" s="457"/>
      <c r="U48" s="114" t="str">
        <f>'01-Mapa de riesgo-UO'!AW49</f>
        <v>ASUMIR</v>
      </c>
      <c r="V48" s="114">
        <f>'01-Mapa de riesgo-UO'!AX49</f>
        <v>0</v>
      </c>
      <c r="W48" s="132">
        <f>IF(U48="COMPARTIR",'01-Mapa de riesgo-UO'!BA49, IF(U48=0, 0,$I$6))</f>
        <v>0</v>
      </c>
      <c r="X48" s="278"/>
      <c r="Y48" s="278"/>
      <c r="Z48" s="278"/>
      <c r="AA48" s="278"/>
      <c r="AB48" s="453"/>
    </row>
    <row r="49" spans="1:28" ht="51" hidden="1" customHeight="1" x14ac:dyDescent="0.2">
      <c r="A49" s="362">
        <v>14</v>
      </c>
      <c r="B49" s="383" t="str">
        <f>'01-Mapa de riesgo-UO'!D50</f>
        <v>INVESTIGACIÓN_E_INNOVACIÓN</v>
      </c>
      <c r="C49" s="458" t="str">
        <f>+'01-Mapa de riesgo-UO'!F50</f>
        <v>NO</v>
      </c>
      <c r="D49" s="383" t="str">
        <f>'01-Mapa de riesgo-UO'!J50</f>
        <v>Corrupción</v>
      </c>
      <c r="E49" s="383" t="str">
        <f>'01-Mapa de riesgo-UO'!K50</f>
        <v>Violación a los derechos de autor</v>
      </c>
      <c r="F49" s="383" t="str">
        <f>'01-Mapa de riesgo-UO'!L50</f>
        <v>Infracciones  derechos de autor con uso sin autorización de trabajos e iniciativas de los autores</v>
      </c>
      <c r="G49" s="133" t="str">
        <f>'01-Mapa de riesgo-UO'!I50</f>
        <v>Desconocimiento de las normas que rigen en materia de derecho de autor.</v>
      </c>
      <c r="H49" s="383" t="str">
        <f>'01-Mapa de riesgo-UO'!M50</f>
        <v>Procesos disciplinarios y penales
Demandas a la Universidad
Aumento de peticiones, quejas y reclamos</v>
      </c>
      <c r="I49" s="450" t="str">
        <f>'01-Mapa de riesgo-UO'!AT50</f>
        <v>LEVE</v>
      </c>
      <c r="J49" s="383" t="str">
        <f>'01-Mapa de riesgo-UO'!AU50</f>
        <v>Número de quejas recibidas relacionadas con la violación de los derechos de autor</v>
      </c>
      <c r="K49" s="459">
        <v>0</v>
      </c>
      <c r="L49" s="457" t="s">
        <v>2833</v>
      </c>
      <c r="M49" s="276" t="str">
        <f>IF('01-Mapa de riesgo-UO'!S50="No existen", "No existe control para el riesgo",'01-Mapa de riesgo-UO'!W50)</f>
        <v>Estatuto de propiedad intelectual</v>
      </c>
      <c r="N49" s="276">
        <f>'01-Mapa de riesgo-UO'!AB50</f>
        <v>0</v>
      </c>
      <c r="O49" s="276">
        <f>'01-Mapa de riesgo-UO'!AG50</f>
        <v>0</v>
      </c>
      <c r="P49" s="277" t="str">
        <f>'01-Mapa de riesgo-UO'!AL50</f>
        <v>No definida</v>
      </c>
      <c r="Q49" s="277" t="str">
        <f>'01-Mapa de riesgo-UO'!AP50</f>
        <v>Preventivo</v>
      </c>
      <c r="R49" s="450" t="str">
        <f>'01-Mapa de riesgo-UO'!AR50</f>
        <v>ACEPTABLE</v>
      </c>
      <c r="S49" s="457" t="s">
        <v>827</v>
      </c>
      <c r="T49" s="457"/>
      <c r="U49" s="114" t="str">
        <f>'01-Mapa de riesgo-UO'!AW50</f>
        <v>ASUMIR</v>
      </c>
      <c r="V49" s="114">
        <f>'01-Mapa de riesgo-UO'!AX50</f>
        <v>0</v>
      </c>
      <c r="W49" s="132">
        <f>IF(U49="COMPARTIR",'01-Mapa de riesgo-UO'!BA50, IF(U49=0, 0,$I$6))</f>
        <v>0</v>
      </c>
      <c r="X49" s="278"/>
      <c r="Y49" s="278"/>
      <c r="Z49" s="278"/>
      <c r="AA49" s="278"/>
      <c r="AB49" s="453" t="s">
        <v>660</v>
      </c>
    </row>
    <row r="50" spans="1:28" ht="51" hidden="1" customHeight="1" x14ac:dyDescent="0.2">
      <c r="A50" s="362"/>
      <c r="B50" s="383"/>
      <c r="C50" s="458"/>
      <c r="D50" s="383"/>
      <c r="E50" s="383"/>
      <c r="F50" s="383"/>
      <c r="G50" s="133" t="str">
        <f>'01-Mapa de riesgo-UO'!I51</f>
        <v>Falta de seguimiento a los proyectos de investigación</v>
      </c>
      <c r="H50" s="383"/>
      <c r="I50" s="450"/>
      <c r="J50" s="383"/>
      <c r="K50" s="459"/>
      <c r="L50" s="457"/>
      <c r="M50" s="276">
        <f>IF('01-Mapa de riesgo-UO'!S51="No existen", "No existe control para el riesgo",'01-Mapa de riesgo-UO'!W51)</f>
        <v>0</v>
      </c>
      <c r="N50" s="276">
        <f>'01-Mapa de riesgo-UO'!AB51</f>
        <v>0</v>
      </c>
      <c r="O50" s="276">
        <f>'01-Mapa de riesgo-UO'!AG51</f>
        <v>0</v>
      </c>
      <c r="P50" s="277">
        <f>'01-Mapa de riesgo-UO'!AL51</f>
        <v>0</v>
      </c>
      <c r="Q50" s="277">
        <f>'01-Mapa de riesgo-UO'!AP51</f>
        <v>0</v>
      </c>
      <c r="R50" s="450"/>
      <c r="S50" s="457"/>
      <c r="T50" s="457"/>
      <c r="U50" s="114" t="str">
        <f>'01-Mapa de riesgo-UO'!AW51</f>
        <v>ASUMIR</v>
      </c>
      <c r="V50" s="114">
        <f>'01-Mapa de riesgo-UO'!AX51</f>
        <v>0</v>
      </c>
      <c r="W50" s="132">
        <f>IF(U50="COMPARTIR",'01-Mapa de riesgo-UO'!BA51, IF(U50=0, 0,$I$6))</f>
        <v>0</v>
      </c>
      <c r="X50" s="278"/>
      <c r="Y50" s="278"/>
      <c r="Z50" s="278"/>
      <c r="AA50" s="278"/>
      <c r="AB50" s="453"/>
    </row>
    <row r="51" spans="1:28" ht="51" hidden="1" customHeight="1" x14ac:dyDescent="0.2">
      <c r="A51" s="362"/>
      <c r="B51" s="383"/>
      <c r="C51" s="458"/>
      <c r="D51" s="383"/>
      <c r="E51" s="383"/>
      <c r="F51" s="383"/>
      <c r="G51" s="133">
        <f>'01-Mapa de riesgo-UO'!I52</f>
        <v>0</v>
      </c>
      <c r="H51" s="383"/>
      <c r="I51" s="450"/>
      <c r="J51" s="383"/>
      <c r="K51" s="459"/>
      <c r="L51" s="457"/>
      <c r="M51" s="276">
        <f>IF('01-Mapa de riesgo-UO'!S52="No existen", "No existe control para el riesgo",'01-Mapa de riesgo-UO'!W52)</f>
        <v>0</v>
      </c>
      <c r="N51" s="276">
        <f>'01-Mapa de riesgo-UO'!AB52</f>
        <v>0</v>
      </c>
      <c r="O51" s="276">
        <f>'01-Mapa de riesgo-UO'!AG52</f>
        <v>0</v>
      </c>
      <c r="P51" s="277">
        <f>'01-Mapa de riesgo-UO'!AL52</f>
        <v>0</v>
      </c>
      <c r="Q51" s="277">
        <f>'01-Mapa de riesgo-UO'!AP52</f>
        <v>0</v>
      </c>
      <c r="R51" s="450"/>
      <c r="S51" s="457"/>
      <c r="T51" s="457"/>
      <c r="U51" s="114" t="str">
        <f>'01-Mapa de riesgo-UO'!AW52</f>
        <v>ASUMIR</v>
      </c>
      <c r="V51" s="114">
        <f>'01-Mapa de riesgo-UO'!AX52</f>
        <v>0</v>
      </c>
      <c r="W51" s="132">
        <f>IF(U51="COMPARTIR",'01-Mapa de riesgo-UO'!BA52, IF(U51=0, 0,$I$6))</f>
        <v>0</v>
      </c>
      <c r="X51" s="278"/>
      <c r="Y51" s="278"/>
      <c r="Z51" s="278"/>
      <c r="AA51" s="278"/>
      <c r="AB51" s="453"/>
    </row>
    <row r="52" spans="1:28" ht="51" hidden="1" customHeight="1" x14ac:dyDescent="0.2">
      <c r="A52" s="362">
        <v>15</v>
      </c>
      <c r="B52" s="383" t="str">
        <f>'01-Mapa de riesgo-UO'!D53</f>
        <v>EXTENSIÓN_PROYECCIÓN_SOCIAL</v>
      </c>
      <c r="C52" s="458" t="str">
        <f>+'01-Mapa de riesgo-UO'!F53</f>
        <v>NO</v>
      </c>
      <c r="D52" s="383" t="str">
        <f>'01-Mapa de riesgo-UO'!J53</f>
        <v>Operacional</v>
      </c>
      <c r="E52" s="383" t="str">
        <f>'01-Mapa de riesgo-UO'!K53</f>
        <v>Disminución de las actividades de extensión que la Facultad realiza</v>
      </c>
      <c r="F52" s="383" t="str">
        <f>'01-Mapa de riesgo-UO'!L53</f>
        <v>Poca actividad de extensión de la facultad</v>
      </c>
      <c r="G52" s="133" t="str">
        <f>'01-Mapa de riesgo-UO'!I53</f>
        <v>Actividades de extensión  que no cumplen con las normas o procedimientos establecidos para su desarrollo</v>
      </c>
      <c r="H52" s="383" t="str">
        <f>'01-Mapa de riesgo-UO'!M53</f>
        <v>Indicadores de la Universidad afectados
Reducción en los recursos propios de la institución</v>
      </c>
      <c r="I52" s="450" t="str">
        <f>'01-Mapa de riesgo-UO'!AT53</f>
        <v>LEVE</v>
      </c>
      <c r="J52" s="383" t="str">
        <f>'01-Mapa de riesgo-UO'!AU53</f>
        <v xml:space="preserve">Número de actividades de extensión realizas en la vigencia </v>
      </c>
      <c r="K52" s="459">
        <v>68</v>
      </c>
      <c r="L52" s="457" t="s">
        <v>2834</v>
      </c>
      <c r="M52" s="276" t="str">
        <f>IF('01-Mapa de riesgo-UO'!S53="No existen", "No existe control para el riesgo",'01-Mapa de riesgo-UO'!W53)</f>
        <v>Acuerdo 21 de 2007</v>
      </c>
      <c r="N52" s="276">
        <f>'01-Mapa de riesgo-UO'!AB53</f>
        <v>0</v>
      </c>
      <c r="O52" s="276">
        <f>'01-Mapa de riesgo-UO'!AG53</f>
        <v>0</v>
      </c>
      <c r="P52" s="277" t="str">
        <f>'01-Mapa de riesgo-UO'!AL53</f>
        <v>Mensual</v>
      </c>
      <c r="Q52" s="277" t="str">
        <f>'01-Mapa de riesgo-UO'!AP53</f>
        <v>Preventivo</v>
      </c>
      <c r="R52" s="450" t="str">
        <f>'01-Mapa de riesgo-UO'!AR53</f>
        <v>ACEPTABLE</v>
      </c>
      <c r="S52" s="457" t="s">
        <v>827</v>
      </c>
      <c r="T52" s="457"/>
      <c r="U52" s="114" t="str">
        <f>'01-Mapa de riesgo-UO'!AW53</f>
        <v>ASUMIR</v>
      </c>
      <c r="V52" s="114">
        <f>'01-Mapa de riesgo-UO'!AX53</f>
        <v>0</v>
      </c>
      <c r="W52" s="132">
        <f>IF(U52="COMPARTIR",'01-Mapa de riesgo-UO'!BA53, IF(U52=0, 0,$I$6))</f>
        <v>0</v>
      </c>
      <c r="X52" s="278"/>
      <c r="Y52" s="278"/>
      <c r="Z52" s="278"/>
      <c r="AA52" s="278"/>
      <c r="AB52" s="453" t="s">
        <v>660</v>
      </c>
    </row>
    <row r="53" spans="1:28" ht="51" hidden="1" customHeight="1" x14ac:dyDescent="0.2">
      <c r="A53" s="362"/>
      <c r="B53" s="383"/>
      <c r="C53" s="458"/>
      <c r="D53" s="383"/>
      <c r="E53" s="383"/>
      <c r="F53" s="383"/>
      <c r="G53" s="133" t="str">
        <f>'01-Mapa de riesgo-UO'!I54</f>
        <v>Desinterés por formular o participar en las actividades de extensión de la facultad</v>
      </c>
      <c r="H53" s="383"/>
      <c r="I53" s="450"/>
      <c r="J53" s="383"/>
      <c r="K53" s="459"/>
      <c r="L53" s="457"/>
      <c r="M53" s="276" t="str">
        <f>IF('01-Mapa de riesgo-UO'!S54="No existen", "No existe control para el riesgo",'01-Mapa de riesgo-UO'!W54)</f>
        <v>Aplicativo de extensión</v>
      </c>
      <c r="N53" s="276" t="str">
        <f>'01-Mapa de riesgo-UO'!AB54</f>
        <v xml:space="preserve">Sistema de Información </v>
      </c>
      <c r="O53" s="276">
        <f>'01-Mapa de riesgo-UO'!AG54</f>
        <v>0</v>
      </c>
      <c r="P53" s="277" t="str">
        <f>'01-Mapa de riesgo-UO'!AL54</f>
        <v>Mensual</v>
      </c>
      <c r="Q53" s="277" t="str">
        <f>'01-Mapa de riesgo-UO'!AP54</f>
        <v>Preventivo</v>
      </c>
      <c r="R53" s="450"/>
      <c r="S53" s="457" t="s">
        <v>827</v>
      </c>
      <c r="T53" s="457"/>
      <c r="U53" s="114" t="str">
        <f>'01-Mapa de riesgo-UO'!AW54</f>
        <v>ASUMIR</v>
      </c>
      <c r="V53" s="114">
        <f>'01-Mapa de riesgo-UO'!AX54</f>
        <v>0</v>
      </c>
      <c r="W53" s="132">
        <f>IF(U53="COMPARTIR",'01-Mapa de riesgo-UO'!BA54, IF(U53=0, 0,$I$6))</f>
        <v>0</v>
      </c>
      <c r="X53" s="278"/>
      <c r="Y53" s="278"/>
      <c r="Z53" s="278"/>
      <c r="AA53" s="278"/>
      <c r="AB53" s="453"/>
    </row>
    <row r="54" spans="1:28" ht="51" hidden="1" customHeight="1" x14ac:dyDescent="0.2">
      <c r="A54" s="362"/>
      <c r="B54" s="383"/>
      <c r="C54" s="458"/>
      <c r="D54" s="383"/>
      <c r="E54" s="383"/>
      <c r="F54" s="383"/>
      <c r="G54" s="133" t="str">
        <f>'01-Mapa de riesgo-UO'!I55</f>
        <v xml:space="preserve">Falta de conocimiento e interés de las empresas e instituciones de los servicios de extensión ofertados por la FACIEM </v>
      </c>
      <c r="H54" s="383"/>
      <c r="I54" s="450"/>
      <c r="J54" s="383"/>
      <c r="K54" s="459"/>
      <c r="L54" s="457"/>
      <c r="M54" s="276" t="str">
        <f>IF('01-Mapa de riesgo-UO'!S55="No existen", "No existe control para el riesgo",'01-Mapa de riesgo-UO'!W55)</f>
        <v xml:space="preserve">Unidad  de Proyectos FACIEM en búsqueda permanente de proyectos de extensión y divulgación del portafolio FACIEM </v>
      </c>
      <c r="N54" s="276">
        <f>'01-Mapa de riesgo-UO'!AB55</f>
        <v>0</v>
      </c>
      <c r="O54" s="276" t="str">
        <f>'01-Mapa de riesgo-UO'!AG55</f>
        <v>Profesional Apoyo FACIEM</v>
      </c>
      <c r="P54" s="277" t="str">
        <f>'01-Mapa de riesgo-UO'!AL55</f>
        <v>Diaria</v>
      </c>
      <c r="Q54" s="277" t="str">
        <f>'01-Mapa de riesgo-UO'!AP55</f>
        <v>Preventivo</v>
      </c>
      <c r="R54" s="450"/>
      <c r="S54" s="457" t="s">
        <v>827</v>
      </c>
      <c r="T54" s="457"/>
      <c r="U54" s="114" t="str">
        <f>'01-Mapa de riesgo-UO'!AW55</f>
        <v>ASUMIR</v>
      </c>
      <c r="V54" s="114">
        <f>'01-Mapa de riesgo-UO'!AX55</f>
        <v>0</v>
      </c>
      <c r="W54" s="132">
        <f>IF(U54="COMPARTIR",'01-Mapa de riesgo-UO'!BA55, IF(U54=0, 0,$I$6))</f>
        <v>0</v>
      </c>
      <c r="X54" s="278"/>
      <c r="Y54" s="278"/>
      <c r="Z54" s="278"/>
      <c r="AA54" s="278"/>
      <c r="AB54" s="453"/>
    </row>
    <row r="55" spans="1:28" ht="51" hidden="1" customHeight="1" x14ac:dyDescent="0.2">
      <c r="A55" s="362">
        <v>16</v>
      </c>
      <c r="B55" s="383" t="str">
        <f>'01-Mapa de riesgo-UO'!D56</f>
        <v>EXTENSIÓN_PROYECCIÓN_SOCIAL</v>
      </c>
      <c r="C55" s="458" t="str">
        <f>+'01-Mapa de riesgo-UO'!F56</f>
        <v>NO</v>
      </c>
      <c r="D55" s="383" t="str">
        <f>'01-Mapa de riesgo-UO'!J56</f>
        <v>Cumplimiento</v>
      </c>
      <c r="E55" s="383" t="str">
        <f>'01-Mapa de riesgo-UO'!K56</f>
        <v>Proyectos especiales con déficit presupuestal</v>
      </c>
      <c r="F55" s="383" t="str">
        <f>'01-Mapa de riesgo-UO'!L56</f>
        <v>Proyectos especiales de la facultad que no alcanzan los puntos de equilibrio requeridos para su funcionamiento</v>
      </c>
      <c r="G55" s="133" t="str">
        <f>'01-Mapa de riesgo-UO'!I56</f>
        <v>Poca demanda de los servicios ofrecidos por la facultad</v>
      </c>
      <c r="H55" s="383" t="str">
        <f>'01-Mapa de riesgo-UO'!M56</f>
        <v>Afectación al fondo de la facultad
Incumplimiento de los compromisos pactados en el proyecto
Demandas por incumplimientos</v>
      </c>
      <c r="I55" s="450" t="str">
        <f>'01-Mapa de riesgo-UO'!AT56</f>
        <v>MODERADO</v>
      </c>
      <c r="J55" s="383" t="str">
        <f>'01-Mapa de riesgo-UO'!AU56</f>
        <v>Número de  Proyectos especiales que no alcanzan el punto de equilibrio</v>
      </c>
      <c r="K55" s="459">
        <v>0</v>
      </c>
      <c r="L55" s="457" t="s">
        <v>2835</v>
      </c>
      <c r="M55" s="276" t="str">
        <f>IF('01-Mapa de riesgo-UO'!S56="No existen", "No existe control para el riesgo",'01-Mapa de riesgo-UO'!W56)</f>
        <v>Acuerdo 21 de 2007</v>
      </c>
      <c r="N55" s="276">
        <f>'01-Mapa de riesgo-UO'!AB56</f>
        <v>0</v>
      </c>
      <c r="O55" s="276">
        <f>'01-Mapa de riesgo-UO'!AG56</f>
        <v>0</v>
      </c>
      <c r="P55" s="277" t="str">
        <f>'01-Mapa de riesgo-UO'!AL56</f>
        <v>Anual</v>
      </c>
      <c r="Q55" s="277" t="str">
        <f>'01-Mapa de riesgo-UO'!AP56</f>
        <v>Detectivo</v>
      </c>
      <c r="R55" s="450" t="str">
        <f>'01-Mapa de riesgo-UO'!AR56</f>
        <v>ACEPTABLE</v>
      </c>
      <c r="S55" s="457" t="s">
        <v>827</v>
      </c>
      <c r="T55" s="457"/>
      <c r="U55" s="114" t="str">
        <f>'01-Mapa de riesgo-UO'!AW56</f>
        <v>REDUCIR</v>
      </c>
      <c r="V55" s="114" t="str">
        <f>'01-Mapa de riesgo-UO'!AX56</f>
        <v>Implementar acciones relacionadas con la difusión de los servicios de la facultad</v>
      </c>
      <c r="W55" s="132">
        <f>IF(U55="COMPARTIR",'01-Mapa de riesgo-UO'!BA56, IF(U55=0, 0,$I$6))</f>
        <v>0</v>
      </c>
      <c r="X55" s="278" t="s">
        <v>642</v>
      </c>
      <c r="Y55" s="278" t="s">
        <v>2840</v>
      </c>
      <c r="Z55" s="278" t="s">
        <v>645</v>
      </c>
      <c r="AA55" s="278" t="s">
        <v>2842</v>
      </c>
      <c r="AB55" s="453" t="s">
        <v>648</v>
      </c>
    </row>
    <row r="56" spans="1:28" ht="51" hidden="1" customHeight="1" x14ac:dyDescent="0.2">
      <c r="A56" s="362"/>
      <c r="B56" s="383"/>
      <c r="C56" s="458"/>
      <c r="D56" s="383"/>
      <c r="E56" s="383"/>
      <c r="F56" s="383"/>
      <c r="G56" s="133" t="str">
        <f>'01-Mapa de riesgo-UO'!I57</f>
        <v>Presupuestos mal diseñados o falta de planeación de las actividades</v>
      </c>
      <c r="H56" s="383"/>
      <c r="I56" s="450"/>
      <c r="J56" s="383"/>
      <c r="K56" s="459"/>
      <c r="L56" s="457"/>
      <c r="M56" s="276" t="str">
        <f>IF('01-Mapa de riesgo-UO'!S57="No existen", "No existe control para el riesgo",'01-Mapa de riesgo-UO'!W57)</f>
        <v>Aplicativo de extensión</v>
      </c>
      <c r="N56" s="276" t="str">
        <f>'01-Mapa de riesgo-UO'!AB57</f>
        <v xml:space="preserve">Sistema de Información </v>
      </c>
      <c r="O56" s="276">
        <f>'01-Mapa de riesgo-UO'!AG57</f>
        <v>0</v>
      </c>
      <c r="P56" s="277" t="str">
        <f>'01-Mapa de riesgo-UO'!AL57</f>
        <v>Semanal</v>
      </c>
      <c r="Q56" s="277" t="str">
        <f>'01-Mapa de riesgo-UO'!AP57</f>
        <v>Preventivo</v>
      </c>
      <c r="R56" s="450"/>
      <c r="S56" s="457" t="s">
        <v>827</v>
      </c>
      <c r="T56" s="457"/>
      <c r="U56" s="114" t="str">
        <f>'01-Mapa de riesgo-UO'!AW57</f>
        <v>REDUCIR</v>
      </c>
      <c r="V56" s="114" t="str">
        <f>'01-Mapa de riesgo-UO'!AX57</f>
        <v>Implementar acciones relacionadas con la proyección de los proyectos la facultad</v>
      </c>
      <c r="W56" s="132">
        <f>IF(U56="COMPARTIR",'01-Mapa de riesgo-UO'!BA57, IF(U56=0, 0,$I$6))</f>
        <v>0</v>
      </c>
      <c r="X56" s="278" t="s">
        <v>642</v>
      </c>
      <c r="Y56" s="278" t="s">
        <v>2841</v>
      </c>
      <c r="Z56" s="278" t="s">
        <v>645</v>
      </c>
      <c r="AA56" s="278" t="s">
        <v>2843</v>
      </c>
      <c r="AB56" s="453"/>
    </row>
    <row r="57" spans="1:28" ht="51" hidden="1" customHeight="1" x14ac:dyDescent="0.2">
      <c r="A57" s="362"/>
      <c r="B57" s="383"/>
      <c r="C57" s="458"/>
      <c r="D57" s="383"/>
      <c r="E57" s="383"/>
      <c r="F57" s="383"/>
      <c r="G57" s="133">
        <f>'01-Mapa de riesgo-UO'!I58</f>
        <v>0</v>
      </c>
      <c r="H57" s="383"/>
      <c r="I57" s="450"/>
      <c r="J57" s="383"/>
      <c r="K57" s="459"/>
      <c r="L57" s="457"/>
      <c r="M57" s="276" t="str">
        <f>IF('01-Mapa de riesgo-UO'!S58="No existen", "No existe control para el riesgo",'01-Mapa de riesgo-UO'!W58)</f>
        <v xml:space="preserve">Aprobación del Consejo de Facultad de los presupuestos de cada proyecto de extensión </v>
      </c>
      <c r="N57" s="276">
        <f>'01-Mapa de riesgo-UO'!AB58</f>
        <v>0</v>
      </c>
      <c r="O57" s="276" t="str">
        <f>'01-Mapa de riesgo-UO'!AG58</f>
        <v>Coordinador Proyecto</v>
      </c>
      <c r="P57" s="277" t="str">
        <f>'01-Mapa de riesgo-UO'!AL58</f>
        <v>No definida</v>
      </c>
      <c r="Q57" s="277" t="str">
        <f>'01-Mapa de riesgo-UO'!AP58</f>
        <v>Preventivo</v>
      </c>
      <c r="R57" s="450"/>
      <c r="S57" s="457" t="s">
        <v>827</v>
      </c>
      <c r="T57" s="457"/>
      <c r="U57" s="114">
        <f>'01-Mapa de riesgo-UO'!AW58</f>
        <v>0</v>
      </c>
      <c r="V57" s="114">
        <f>'01-Mapa de riesgo-UO'!AX58</f>
        <v>0</v>
      </c>
      <c r="W57" s="132">
        <f>IF(U57="COMPARTIR",'01-Mapa de riesgo-UO'!BA58, IF(U57=0, 0,$I$6))</f>
        <v>0</v>
      </c>
      <c r="X57" s="278"/>
      <c r="Y57" s="278"/>
      <c r="Z57" s="278"/>
      <c r="AA57" s="278"/>
      <c r="AB57" s="453"/>
    </row>
    <row r="58" spans="1:28" ht="80.25" customHeight="1" x14ac:dyDescent="0.2">
      <c r="A58" s="362">
        <v>17</v>
      </c>
      <c r="B58" s="383" t="str">
        <f>'01-Mapa de riesgo-UO'!D59</f>
        <v>ADMINISTRACIÓN_INSTITUCIONAL</v>
      </c>
      <c r="C58" s="458" t="str">
        <f>+'01-Mapa de riesgo-UO'!F59</f>
        <v>NO</v>
      </c>
      <c r="D58" s="383" t="str">
        <f>'01-Mapa de riesgo-UO'!J59</f>
        <v>Operacional</v>
      </c>
      <c r="E58" s="383" t="str">
        <f>'01-Mapa de riesgo-UO'!K59</f>
        <v>Baja calidad de la labor docente</v>
      </c>
      <c r="F58" s="383" t="str">
        <f>'01-Mapa de riesgo-UO'!L59</f>
        <v>Docentes con baja competencia para ejercer las actividades asignadas</v>
      </c>
      <c r="G58" s="133" t="str">
        <f>'01-Mapa de riesgo-UO'!I59</f>
        <v>Malas prácticas pedagógicas</v>
      </c>
      <c r="H58" s="383" t="str">
        <f>'01-Mapa de riesgo-UO'!M59</f>
        <v>Pérdida de la calidad del programa académico
Aumento de peticiones, quejas y reclamos
Pérdida de imagen institucional</v>
      </c>
      <c r="I58" s="450" t="str">
        <f>'01-Mapa de riesgo-UO'!AT59</f>
        <v>LEVE</v>
      </c>
      <c r="J58" s="383" t="str">
        <f>'01-Mapa de riesgo-UO'!AU59</f>
        <v>Porcentaje de satisfacción de los estudiantes frente a la labor docente (evaluación del desempeño)</v>
      </c>
      <c r="K58" s="459">
        <v>0</v>
      </c>
      <c r="L58" s="457" t="s">
        <v>2836</v>
      </c>
      <c r="M58" s="276" t="str">
        <f>IF('01-Mapa de riesgo-UO'!S59="No existen", "No existe control para el riesgo",'01-Mapa de riesgo-UO'!W59)</f>
        <v>Evaluación docente</v>
      </c>
      <c r="N58" s="276" t="str">
        <f>'01-Mapa de riesgo-UO'!AB59</f>
        <v xml:space="preserve">Sistema de Información </v>
      </c>
      <c r="O58" s="276">
        <f>'01-Mapa de riesgo-UO'!AG59</f>
        <v>0</v>
      </c>
      <c r="P58" s="277" t="str">
        <f>'01-Mapa de riesgo-UO'!AL59</f>
        <v>Semestral</v>
      </c>
      <c r="Q58" s="277" t="str">
        <f>'01-Mapa de riesgo-UO'!AP59</f>
        <v>Detectivo</v>
      </c>
      <c r="R58" s="450" t="str">
        <f>'01-Mapa de riesgo-UO'!AR59</f>
        <v>ACEPTABLE</v>
      </c>
      <c r="S58" s="457" t="s">
        <v>827</v>
      </c>
      <c r="T58" s="457"/>
      <c r="U58" s="114" t="str">
        <f>'01-Mapa de riesgo-UO'!AW59</f>
        <v>ASUMIR</v>
      </c>
      <c r="V58" s="114">
        <f>'01-Mapa de riesgo-UO'!AX59</f>
        <v>0</v>
      </c>
      <c r="W58" s="132">
        <f>IF(U58="COMPARTIR",'01-Mapa de riesgo-UO'!BA59, IF(U58=0, 0,$I$6))</f>
        <v>0</v>
      </c>
      <c r="X58" s="278"/>
      <c r="Y58" s="278"/>
      <c r="Z58" s="278"/>
      <c r="AA58" s="278"/>
      <c r="AB58" s="453" t="s">
        <v>648</v>
      </c>
    </row>
    <row r="59" spans="1:28" ht="51" hidden="1" customHeight="1" x14ac:dyDescent="0.2">
      <c r="A59" s="362"/>
      <c r="B59" s="383"/>
      <c r="C59" s="458"/>
      <c r="D59" s="383"/>
      <c r="E59" s="383"/>
      <c r="F59" s="383"/>
      <c r="G59" s="133" t="str">
        <f>'01-Mapa de riesgo-UO'!I60</f>
        <v>Grupos de estudiantes superiores a las políticas institucionales de creación de grupos</v>
      </c>
      <c r="H59" s="383"/>
      <c r="I59" s="450"/>
      <c r="J59" s="383"/>
      <c r="K59" s="459"/>
      <c r="L59" s="457"/>
      <c r="M59" s="276" t="str">
        <f>IF('01-Mapa de riesgo-UO'!S60="No existen", "No existe control para el riesgo",'01-Mapa de riesgo-UO'!W60)</f>
        <v xml:space="preserve">Formulación del plan de mejoramiento docente  a las calificaciones inferiores a 4.0 y retroalimentación de las observaciones </v>
      </c>
      <c r="N59" s="276">
        <f>'01-Mapa de riesgo-UO'!AB60</f>
        <v>0</v>
      </c>
      <c r="O59" s="276" t="str">
        <f>'01-Mapa de riesgo-UO'!AG60</f>
        <v>Director del programa</v>
      </c>
      <c r="P59" s="277" t="str">
        <f>'01-Mapa de riesgo-UO'!AL60</f>
        <v>Semestral</v>
      </c>
      <c r="Q59" s="277" t="str">
        <f>'01-Mapa de riesgo-UO'!AP60</f>
        <v>Preventivo</v>
      </c>
      <c r="R59" s="450"/>
      <c r="S59" s="457" t="s">
        <v>827</v>
      </c>
      <c r="T59" s="457"/>
      <c r="U59" s="114" t="str">
        <f>'01-Mapa de riesgo-UO'!AW60</f>
        <v>ASUMIR</v>
      </c>
      <c r="V59" s="114">
        <f>'01-Mapa de riesgo-UO'!AX60</f>
        <v>0</v>
      </c>
      <c r="W59" s="132">
        <f>IF(U59="COMPARTIR",'01-Mapa de riesgo-UO'!BA60, IF(U59=0, 0,$I$6))</f>
        <v>0</v>
      </c>
      <c r="X59" s="278"/>
      <c r="Y59" s="278"/>
      <c r="Z59" s="278"/>
      <c r="AA59" s="278"/>
      <c r="AB59" s="453"/>
    </row>
    <row r="60" spans="1:28" ht="51" hidden="1" customHeight="1" x14ac:dyDescent="0.2">
      <c r="A60" s="362"/>
      <c r="B60" s="383"/>
      <c r="C60" s="458"/>
      <c r="D60" s="383"/>
      <c r="E60" s="383"/>
      <c r="F60" s="383"/>
      <c r="G60" s="133">
        <f>'01-Mapa de riesgo-UO'!I61</f>
        <v>0</v>
      </c>
      <c r="H60" s="383"/>
      <c r="I60" s="450"/>
      <c r="J60" s="383"/>
      <c r="K60" s="459"/>
      <c r="L60" s="457"/>
      <c r="M60" s="276">
        <f>IF('01-Mapa de riesgo-UO'!S61="No existen", "No existe control para el riesgo",'01-Mapa de riesgo-UO'!W61)</f>
        <v>0</v>
      </c>
      <c r="N60" s="276">
        <f>'01-Mapa de riesgo-UO'!AB61</f>
        <v>0</v>
      </c>
      <c r="O60" s="276">
        <f>'01-Mapa de riesgo-UO'!AG61</f>
        <v>0</v>
      </c>
      <c r="P60" s="277">
        <f>'01-Mapa de riesgo-UO'!AL61</f>
        <v>0</v>
      </c>
      <c r="Q60" s="277">
        <f>'01-Mapa de riesgo-UO'!AP61</f>
        <v>0</v>
      </c>
      <c r="R60" s="450"/>
      <c r="S60" s="457"/>
      <c r="T60" s="457"/>
      <c r="U60" s="114" t="str">
        <f>'01-Mapa de riesgo-UO'!AW61</f>
        <v>ASUMIR</v>
      </c>
      <c r="V60" s="114">
        <f>'01-Mapa de riesgo-UO'!AX61</f>
        <v>0</v>
      </c>
      <c r="W60" s="132">
        <f>IF(U60="COMPARTIR",'01-Mapa de riesgo-UO'!BA61, IF(U60=0, 0,$I$6))</f>
        <v>0</v>
      </c>
      <c r="X60" s="278"/>
      <c r="Y60" s="278"/>
      <c r="Z60" s="278"/>
      <c r="AA60" s="278"/>
      <c r="AB60" s="453"/>
    </row>
    <row r="61" spans="1:28" ht="51" hidden="1" customHeight="1" x14ac:dyDescent="0.2">
      <c r="A61" s="362">
        <v>18</v>
      </c>
      <c r="B61" s="383" t="str">
        <f>'01-Mapa de riesgo-UO'!D62</f>
        <v>DOCENCIA</v>
      </c>
      <c r="C61" s="458" t="str">
        <f>+'01-Mapa de riesgo-UO'!F62</f>
        <v>NO</v>
      </c>
      <c r="D61" s="383" t="str">
        <f>'01-Mapa de riesgo-UO'!J62</f>
        <v>Estratégico</v>
      </c>
      <c r="E61" s="383" t="str">
        <f>'01-Mapa de riesgo-UO'!K62</f>
        <v>No lanzamiento de cohorte por falta de estudiantes inscritos en los programas de posgrado de la facultad</v>
      </c>
      <c r="F61" s="383"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83" t="str">
        <f>'01-Mapa de riesgo-UO'!M62</f>
        <v>Afectación a los indicadores académicos y falta de continuidad del programa</v>
      </c>
      <c r="I61" s="450" t="str">
        <f>'01-Mapa de riesgo-UO'!AT62</f>
        <v>LEVE</v>
      </c>
      <c r="J61" s="383" t="str">
        <f>'01-Mapa de riesgo-UO'!AU62</f>
        <v>#de cohortes abiertas ofertadas en el año / cohortes ofertadas en el año</v>
      </c>
      <c r="K61" s="459">
        <f>0/4</f>
        <v>0</v>
      </c>
      <c r="L61" s="457" t="s">
        <v>2844</v>
      </c>
      <c r="M61" s="276" t="str">
        <f>IF('01-Mapa de riesgo-UO'!S62="No existen", "No existe control para el riesgo",'01-Mapa de riesgo-UO'!W62)</f>
        <v>Gestión y promoción de los directores de programa en entidades externas. Envío de información a bases de datos de egresados o personas interesadas.</v>
      </c>
      <c r="N61" s="276">
        <f>'01-Mapa de riesgo-UO'!AB62</f>
        <v>0</v>
      </c>
      <c r="O61" s="276" t="str">
        <f>'01-Mapa de riesgo-UO'!AG62</f>
        <v>Director de programa</v>
      </c>
      <c r="P61" s="277" t="str">
        <f>'01-Mapa de riesgo-UO'!AL62</f>
        <v>Semestral</v>
      </c>
      <c r="Q61" s="277" t="str">
        <f>'01-Mapa de riesgo-UO'!AP62</f>
        <v>Preventivo</v>
      </c>
      <c r="R61" s="450" t="str">
        <f>'01-Mapa de riesgo-UO'!AR62</f>
        <v>ACEPTABLE</v>
      </c>
      <c r="S61" s="457" t="s">
        <v>2847</v>
      </c>
      <c r="T61" s="457"/>
      <c r="U61" s="114" t="str">
        <f>'01-Mapa de riesgo-UO'!AW62</f>
        <v>ASUMIR</v>
      </c>
      <c r="V61" s="114">
        <f>'01-Mapa de riesgo-UO'!AX62</f>
        <v>0</v>
      </c>
      <c r="W61" s="132">
        <f>IF(U61="COMPARTIR",'01-Mapa de riesgo-UO'!BA62, IF(U61=0, 0,$I$6))</f>
        <v>0</v>
      </c>
      <c r="X61" s="278"/>
      <c r="Y61" s="278"/>
      <c r="Z61" s="278"/>
      <c r="AA61" s="278"/>
      <c r="AB61" s="453" t="s">
        <v>648</v>
      </c>
    </row>
    <row r="62" spans="1:28" ht="51" hidden="1" customHeight="1" x14ac:dyDescent="0.2">
      <c r="A62" s="362"/>
      <c r="B62" s="383"/>
      <c r="C62" s="458"/>
      <c r="D62" s="383"/>
      <c r="E62" s="383"/>
      <c r="F62" s="383"/>
      <c r="G62" s="133" t="str">
        <f>'01-Mapa de riesgo-UO'!I63</f>
        <v>La comunidad desconoce la amplia oferta de posgrados que tiene la Facultad</v>
      </c>
      <c r="H62" s="383"/>
      <c r="I62" s="450"/>
      <c r="J62" s="383"/>
      <c r="K62" s="459"/>
      <c r="L62" s="457"/>
      <c r="M62" s="276" t="str">
        <f>IF('01-Mapa de riesgo-UO'!S63="No existen", "No existe control para el riesgo",'01-Mapa de riesgo-UO'!W63)</f>
        <v>Estrategia de comunicación de la Oficina de posgrados</v>
      </c>
      <c r="N62" s="276">
        <f>'01-Mapa de riesgo-UO'!AB63</f>
        <v>0</v>
      </c>
      <c r="O62" s="276" t="str">
        <f>'01-Mapa de riesgo-UO'!AG63</f>
        <v>Director posgrados</v>
      </c>
      <c r="P62" s="277" t="str">
        <f>'01-Mapa de riesgo-UO'!AL63</f>
        <v>Semestral</v>
      </c>
      <c r="Q62" s="277" t="str">
        <f>'01-Mapa de riesgo-UO'!AP63</f>
        <v>Preventivo</v>
      </c>
      <c r="R62" s="450"/>
      <c r="S62" s="457" t="s">
        <v>2848</v>
      </c>
      <c r="T62" s="457"/>
      <c r="U62" s="114" t="str">
        <f>'01-Mapa de riesgo-UO'!AW63</f>
        <v>ASUMIR</v>
      </c>
      <c r="V62" s="114">
        <f>'01-Mapa de riesgo-UO'!AX63</f>
        <v>0</v>
      </c>
      <c r="W62" s="132">
        <f>IF(U62="COMPARTIR",'01-Mapa de riesgo-UO'!BA63, IF(U62=0, 0,$I$6))</f>
        <v>0</v>
      </c>
      <c r="X62" s="278"/>
      <c r="Y62" s="278"/>
      <c r="Z62" s="278"/>
      <c r="AA62" s="278"/>
      <c r="AB62" s="453"/>
    </row>
    <row r="63" spans="1:28" ht="51" hidden="1" customHeight="1" x14ac:dyDescent="0.2">
      <c r="A63" s="362"/>
      <c r="B63" s="383"/>
      <c r="C63" s="458"/>
      <c r="D63" s="383"/>
      <c r="E63" s="383"/>
      <c r="F63" s="383"/>
      <c r="G63" s="133">
        <f>'01-Mapa de riesgo-UO'!I64</f>
        <v>0</v>
      </c>
      <c r="H63" s="383"/>
      <c r="I63" s="450"/>
      <c r="J63" s="383"/>
      <c r="K63" s="459"/>
      <c r="L63" s="457"/>
      <c r="M63" s="276">
        <f>IF('01-Mapa de riesgo-UO'!S64="No existen", "No existe control para el riesgo",'01-Mapa de riesgo-UO'!W64)</f>
        <v>0</v>
      </c>
      <c r="N63" s="276">
        <f>'01-Mapa de riesgo-UO'!AB64</f>
        <v>0</v>
      </c>
      <c r="O63" s="276">
        <f>'01-Mapa de riesgo-UO'!AG64</f>
        <v>0</v>
      </c>
      <c r="P63" s="277">
        <f>'01-Mapa de riesgo-UO'!AL64</f>
        <v>0</v>
      </c>
      <c r="Q63" s="277">
        <f>'01-Mapa de riesgo-UO'!AP64</f>
        <v>0</v>
      </c>
      <c r="R63" s="450"/>
      <c r="S63" s="457" t="s">
        <v>2849</v>
      </c>
      <c r="T63" s="457"/>
      <c r="U63" s="114" t="str">
        <f>'01-Mapa de riesgo-UO'!AW64</f>
        <v>ASUMIR</v>
      </c>
      <c r="V63" s="114">
        <f>'01-Mapa de riesgo-UO'!AX64</f>
        <v>0</v>
      </c>
      <c r="W63" s="132">
        <f>IF(U63="COMPARTIR",'01-Mapa de riesgo-UO'!BA64, IF(U63=0, 0,$I$6))</f>
        <v>0</v>
      </c>
      <c r="X63" s="278"/>
      <c r="Y63" s="278"/>
      <c r="Z63" s="278"/>
      <c r="AA63" s="278"/>
      <c r="AB63" s="453"/>
    </row>
    <row r="64" spans="1:28" ht="51" hidden="1" customHeight="1" x14ac:dyDescent="0.2">
      <c r="A64" s="362">
        <v>19</v>
      </c>
      <c r="B64" s="383" t="str">
        <f>'01-Mapa de riesgo-UO'!D65</f>
        <v>DOCENCIA</v>
      </c>
      <c r="C64" s="458" t="str">
        <f>+'01-Mapa de riesgo-UO'!F65</f>
        <v>NO</v>
      </c>
      <c r="D64" s="383" t="str">
        <f>'01-Mapa de riesgo-UO'!J65</f>
        <v>Estratégico</v>
      </c>
      <c r="E64" s="383" t="str">
        <f>'01-Mapa de riesgo-UO'!K65</f>
        <v>Bajo desempeño de los estudiantes de pregrado en las pruebas Saber PRO</v>
      </c>
      <c r="F64" s="383"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83" t="str">
        <f>'01-Mapa de riesgo-UO'!M65</f>
        <v>Indicadores de la Universidad afectados</v>
      </c>
      <c r="I64" s="450" t="str">
        <f>'01-Mapa de riesgo-UO'!AT65</f>
        <v>LEVE</v>
      </c>
      <c r="J64" s="383" t="str">
        <f>'01-Mapa de riesgo-UO'!AU65</f>
        <v># de programas que están por debajo de la media nacional en las competencias básicas y específicas</v>
      </c>
      <c r="K64" s="459">
        <v>4</v>
      </c>
      <c r="L64" s="457" t="s">
        <v>2845</v>
      </c>
      <c r="M64" s="276" t="str">
        <f>IF('01-Mapa de riesgo-UO'!S65="No existen", "No existe control para el riesgo",'01-Mapa de riesgo-UO'!W65)</f>
        <v>Revisión en los Comités curriculares de los programas de Bellas Artes y Humanidades</v>
      </c>
      <c r="N64" s="276">
        <f>'01-Mapa de riesgo-UO'!AB65</f>
        <v>0</v>
      </c>
      <c r="O64" s="276" t="str">
        <f>'01-Mapa de riesgo-UO'!AG65</f>
        <v>Directores de Programa - Comité Curricular</v>
      </c>
      <c r="P64" s="277" t="str">
        <f>'01-Mapa de riesgo-UO'!AL65</f>
        <v>Semestral</v>
      </c>
      <c r="Q64" s="277" t="str">
        <f>'01-Mapa de riesgo-UO'!AP65</f>
        <v>Preventivo</v>
      </c>
      <c r="R64" s="450" t="str">
        <f>'01-Mapa de riesgo-UO'!AR65</f>
        <v>ACEPTABLE</v>
      </c>
      <c r="S64" s="457" t="s">
        <v>2850</v>
      </c>
      <c r="T64" s="457"/>
      <c r="U64" s="114" t="str">
        <f>'01-Mapa de riesgo-UO'!AW65</f>
        <v>ASUMIR</v>
      </c>
      <c r="V64" s="114">
        <f>'01-Mapa de riesgo-UO'!AX65</f>
        <v>0</v>
      </c>
      <c r="W64" s="132">
        <f>IF(U64="COMPARTIR",'01-Mapa de riesgo-UO'!BA65, IF(U64=0, 0,$I$6))</f>
        <v>0</v>
      </c>
      <c r="X64" s="278"/>
      <c r="Y64" s="278"/>
      <c r="Z64" s="278"/>
      <c r="AA64" s="278"/>
      <c r="AB64" s="453" t="s">
        <v>660</v>
      </c>
    </row>
    <row r="65" spans="1:28" ht="51" hidden="1" customHeight="1" x14ac:dyDescent="0.2">
      <c r="A65" s="362"/>
      <c r="B65" s="383"/>
      <c r="C65" s="458"/>
      <c r="D65" s="383"/>
      <c r="E65" s="383"/>
      <c r="F65" s="383"/>
      <c r="G65" s="133" t="str">
        <f>'01-Mapa de riesgo-UO'!I66</f>
        <v>Procesos de motivación insuficientes que generen interés en el estudiante para la presentación de las pruebas</v>
      </c>
      <c r="H65" s="383"/>
      <c r="I65" s="450"/>
      <c r="J65" s="383"/>
      <c r="K65" s="459"/>
      <c r="L65" s="457"/>
      <c r="M65" s="276">
        <f>IF('01-Mapa de riesgo-UO'!S66="No existen", "No existe control para el riesgo",'01-Mapa de riesgo-UO'!W66)</f>
        <v>0</v>
      </c>
      <c r="N65" s="276">
        <f>'01-Mapa de riesgo-UO'!AB66</f>
        <v>0</v>
      </c>
      <c r="O65" s="276">
        <f>'01-Mapa de riesgo-UO'!AG66</f>
        <v>0</v>
      </c>
      <c r="P65" s="277">
        <f>'01-Mapa de riesgo-UO'!AL66</f>
        <v>0</v>
      </c>
      <c r="Q65" s="277">
        <f>'01-Mapa de riesgo-UO'!AP66</f>
        <v>0</v>
      </c>
      <c r="R65" s="450"/>
      <c r="S65" s="457"/>
      <c r="T65" s="457"/>
      <c r="U65" s="114" t="str">
        <f>'01-Mapa de riesgo-UO'!AW66</f>
        <v>ASUMIR</v>
      </c>
      <c r="V65" s="114">
        <f>'01-Mapa de riesgo-UO'!AX66</f>
        <v>0</v>
      </c>
      <c r="W65" s="132">
        <f>IF(U65="COMPARTIR",'01-Mapa de riesgo-UO'!BA66, IF(U65=0, 0,$I$6))</f>
        <v>0</v>
      </c>
      <c r="X65" s="278"/>
      <c r="Y65" s="278"/>
      <c r="Z65" s="278"/>
      <c r="AA65" s="278"/>
      <c r="AB65" s="453"/>
    </row>
    <row r="66" spans="1:28" ht="51" hidden="1" customHeight="1" x14ac:dyDescent="0.2">
      <c r="A66" s="362"/>
      <c r="B66" s="383"/>
      <c r="C66" s="458"/>
      <c r="D66" s="383"/>
      <c r="E66" s="383"/>
      <c r="F66" s="383"/>
      <c r="G66" s="133" t="str">
        <f>'01-Mapa de riesgo-UO'!I67</f>
        <v>No hay una adecuación curricular que incluya la preparación para la presentación de las pruebas Saber PRO</v>
      </c>
      <c r="H66" s="383"/>
      <c r="I66" s="450"/>
      <c r="J66" s="383"/>
      <c r="K66" s="459"/>
      <c r="L66" s="457"/>
      <c r="M66" s="276">
        <f>IF('01-Mapa de riesgo-UO'!S67="No existen", "No existe control para el riesgo",'01-Mapa de riesgo-UO'!W67)</f>
        <v>0</v>
      </c>
      <c r="N66" s="276">
        <f>'01-Mapa de riesgo-UO'!AB67</f>
        <v>0</v>
      </c>
      <c r="O66" s="276">
        <f>'01-Mapa de riesgo-UO'!AG67</f>
        <v>0</v>
      </c>
      <c r="P66" s="277">
        <f>'01-Mapa de riesgo-UO'!AL67</f>
        <v>0</v>
      </c>
      <c r="Q66" s="277">
        <f>'01-Mapa de riesgo-UO'!AP67</f>
        <v>0</v>
      </c>
      <c r="R66" s="450"/>
      <c r="S66" s="457"/>
      <c r="T66" s="457"/>
      <c r="U66" s="114" t="str">
        <f>'01-Mapa de riesgo-UO'!AW67</f>
        <v>ASUMIR</v>
      </c>
      <c r="V66" s="114">
        <f>'01-Mapa de riesgo-UO'!AX67</f>
        <v>0</v>
      </c>
      <c r="W66" s="132">
        <f>IF(U66="COMPARTIR",'01-Mapa de riesgo-UO'!BA67, IF(U66=0, 0,$I$6))</f>
        <v>0</v>
      </c>
      <c r="X66" s="278"/>
      <c r="Y66" s="278"/>
      <c r="Z66" s="278"/>
      <c r="AA66" s="278"/>
      <c r="AB66" s="453"/>
    </row>
    <row r="67" spans="1:28" ht="51" hidden="1" customHeight="1" x14ac:dyDescent="0.2">
      <c r="A67" s="362">
        <v>20</v>
      </c>
      <c r="B67" s="383" t="str">
        <f>'01-Mapa de riesgo-UO'!D68</f>
        <v>INVESTIGACIÓN_E_INNOVACIÓN</v>
      </c>
      <c r="C67" s="458" t="str">
        <f>+'01-Mapa de riesgo-UO'!F68</f>
        <v>NO</v>
      </c>
      <c r="D67" s="383" t="str">
        <f>'01-Mapa de riesgo-UO'!J68</f>
        <v>Estratégico</v>
      </c>
      <c r="E67" s="383" t="str">
        <f>'01-Mapa de riesgo-UO'!K68</f>
        <v>Pérdida de la permanencia en la categoría y no reconocimiento de los grupos de investigación de la Facultad ante Colciencias</v>
      </c>
      <c r="F67" s="383"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83" t="str">
        <f>'01-Mapa de riesgo-UO'!M68</f>
        <v>Afecta los procesos de acreditación de alta calidad
Afecta los indicadores de acreditación</v>
      </c>
      <c r="I67" s="450" t="str">
        <f>'01-Mapa de riesgo-UO'!AT68</f>
        <v>MODERADO</v>
      </c>
      <c r="J67" s="383" t="str">
        <f>'01-Mapa de riesgo-UO'!AU68</f>
        <v># de grupos de investigación categorizados y registrados en MinCiencias</v>
      </c>
      <c r="K67" s="459">
        <v>13</v>
      </c>
      <c r="L67" s="457" t="s">
        <v>893</v>
      </c>
      <c r="M67" s="276" t="str">
        <f>IF('01-Mapa de riesgo-UO'!S68="No existen", "No existe control para el riesgo",'01-Mapa de riesgo-UO'!W68)</f>
        <v>Seguimiento a fechas de las convocatorias por parte de Comités curriculares, comité de investigación de la Facultad y la Vicerrectoría de investigaciones</v>
      </c>
      <c r="N67" s="276">
        <f>'01-Mapa de riesgo-UO'!AB68</f>
        <v>0</v>
      </c>
      <c r="O67" s="276" t="str">
        <f>'01-Mapa de riesgo-UO'!AG68</f>
        <v>Directores programas y directores de grupos de investigación</v>
      </c>
      <c r="P67" s="277" t="str">
        <f>'01-Mapa de riesgo-UO'!AL68</f>
        <v>Semestral</v>
      </c>
      <c r="Q67" s="277" t="str">
        <f>'01-Mapa de riesgo-UO'!AP68</f>
        <v>Preventivo</v>
      </c>
      <c r="R67" s="450" t="str">
        <f>'01-Mapa de riesgo-UO'!AR68</f>
        <v>ACEPTABLE</v>
      </c>
      <c r="S67" s="457" t="s">
        <v>2851</v>
      </c>
      <c r="T67" s="457"/>
      <c r="U67" s="114" t="str">
        <f>'01-Mapa de riesgo-UO'!AW68</f>
        <v>REDUCIR</v>
      </c>
      <c r="V67" s="114" t="str">
        <f>'01-Mapa de riesgo-UO'!AX68</f>
        <v>Acompañamiento a la coordinación de los grupos de investigación</v>
      </c>
      <c r="W67" s="132">
        <f>IF(U67="COMPARTIR",'01-Mapa de riesgo-UO'!BA68, IF(U67=0, 0,$I$6))</f>
        <v>0</v>
      </c>
      <c r="X67" s="278" t="s">
        <v>282</v>
      </c>
      <c r="Y67" s="278" t="s">
        <v>894</v>
      </c>
      <c r="Z67" s="278" t="s">
        <v>643</v>
      </c>
      <c r="AA67" s="278"/>
      <c r="AB67" s="453" t="s">
        <v>660</v>
      </c>
    </row>
    <row r="68" spans="1:28" ht="51" hidden="1" customHeight="1" x14ac:dyDescent="0.2">
      <c r="A68" s="362"/>
      <c r="B68" s="383"/>
      <c r="C68" s="458"/>
      <c r="D68" s="383"/>
      <c r="E68" s="383"/>
      <c r="F68" s="383"/>
      <c r="G68" s="133" t="str">
        <f>'01-Mapa de riesgo-UO'!I69</f>
        <v>Falta de proyectos inscritos ante la Vicerrectoría de Investigaciones.</v>
      </c>
      <c r="H68" s="383"/>
      <c r="I68" s="450"/>
      <c r="J68" s="383"/>
      <c r="K68" s="459"/>
      <c r="L68" s="457"/>
      <c r="M68" s="276" t="str">
        <f>IF('01-Mapa de riesgo-UO'!S69="No existen", "No existe control para el riesgo",'01-Mapa de riesgo-UO'!W69)</f>
        <v>Gruplac y  cvlac actualizados</v>
      </c>
      <c r="N68" s="276">
        <f>'01-Mapa de riesgo-UO'!AB69</f>
        <v>0</v>
      </c>
      <c r="O68" s="276" t="str">
        <f>'01-Mapa de riesgo-UO'!AG69</f>
        <v>Director grupo de investigación</v>
      </c>
      <c r="P68" s="277" t="str">
        <f>'01-Mapa de riesgo-UO'!AL69</f>
        <v>Semestral</v>
      </c>
      <c r="Q68" s="277" t="str">
        <f>'01-Mapa de riesgo-UO'!AP69</f>
        <v>Preventivo</v>
      </c>
      <c r="R68" s="450"/>
      <c r="S68" s="457" t="s">
        <v>895</v>
      </c>
      <c r="T68" s="457"/>
      <c r="U68" s="114">
        <f>'01-Mapa de riesgo-UO'!AW69</f>
        <v>0</v>
      </c>
      <c r="V68" s="114">
        <f>'01-Mapa de riesgo-UO'!AX69</f>
        <v>0</v>
      </c>
      <c r="W68" s="132">
        <f>IF(U68="COMPARTIR",'01-Mapa de riesgo-UO'!BA69, IF(U68=0, 0,$I$6))</f>
        <v>0</v>
      </c>
      <c r="X68" s="278"/>
      <c r="Y68" s="278"/>
      <c r="Z68" s="278"/>
      <c r="AA68" s="278"/>
      <c r="AB68" s="453"/>
    </row>
    <row r="69" spans="1:28" ht="51" hidden="1" customHeight="1" x14ac:dyDescent="0.2">
      <c r="A69" s="362"/>
      <c r="B69" s="383"/>
      <c r="C69" s="458"/>
      <c r="D69" s="383"/>
      <c r="E69" s="383"/>
      <c r="F69" s="383"/>
      <c r="G69" s="133" t="str">
        <f>'01-Mapa de riesgo-UO'!I70</f>
        <v>Falta de Publicaciones por parte de los grupos de investigación de la Facultad</v>
      </c>
      <c r="H69" s="383"/>
      <c r="I69" s="450"/>
      <c r="J69" s="383"/>
      <c r="K69" s="459"/>
      <c r="L69" s="457"/>
      <c r="M69" s="276">
        <f>IF('01-Mapa de riesgo-UO'!S70="No existen", "No existe control para el riesgo",'01-Mapa de riesgo-UO'!W70)</f>
        <v>0</v>
      </c>
      <c r="N69" s="276">
        <f>'01-Mapa de riesgo-UO'!AB70</f>
        <v>0</v>
      </c>
      <c r="O69" s="276">
        <f>'01-Mapa de riesgo-UO'!AG70</f>
        <v>0</v>
      </c>
      <c r="P69" s="277">
        <f>'01-Mapa de riesgo-UO'!AL70</f>
        <v>0</v>
      </c>
      <c r="Q69" s="277">
        <f>'01-Mapa de riesgo-UO'!AP70</f>
        <v>0</v>
      </c>
      <c r="R69" s="450"/>
      <c r="S69" s="457"/>
      <c r="T69" s="457"/>
      <c r="U69" s="114">
        <f>'01-Mapa de riesgo-UO'!AW70</f>
        <v>0</v>
      </c>
      <c r="V69" s="114">
        <f>'01-Mapa de riesgo-UO'!AX70</f>
        <v>0</v>
      </c>
      <c r="W69" s="132">
        <f>IF(U69="COMPARTIR",'01-Mapa de riesgo-UO'!BA70, IF(U69=0, 0,$I$6))</f>
        <v>0</v>
      </c>
      <c r="X69" s="278"/>
      <c r="Y69" s="278"/>
      <c r="Z69" s="278"/>
      <c r="AA69" s="278"/>
      <c r="AB69" s="453"/>
    </row>
    <row r="70" spans="1:28" ht="51" hidden="1" customHeight="1" x14ac:dyDescent="0.2">
      <c r="A70" s="362">
        <v>21</v>
      </c>
      <c r="B70" s="383" t="str">
        <f>'01-Mapa de riesgo-UO'!D71</f>
        <v>EXTENSIÓN_PROYECCIÓN_SOCIAL</v>
      </c>
      <c r="C70" s="458" t="str">
        <f>+'01-Mapa de riesgo-UO'!F71</f>
        <v>NO</v>
      </c>
      <c r="D70" s="383" t="str">
        <f>'01-Mapa de riesgo-UO'!J71</f>
        <v>Estratégico</v>
      </c>
      <c r="E70" s="383" t="str">
        <f>'01-Mapa de riesgo-UO'!K71</f>
        <v>Desarticulación y poca participacióna en la gestión cultural académica en la Universidad, la ciudad y el territorio regional</v>
      </c>
      <c r="F70" s="383" t="str">
        <f>'01-Mapa de riesgo-UO'!L71</f>
        <v>No existen mecanismos de apoyo y difusión de la información de la Facultad.</v>
      </c>
      <c r="G70" s="133" t="str">
        <f>'01-Mapa de riesgo-UO'!I71</f>
        <v>No se dan a conocer todas las actividades que se realizan desde la Facultad</v>
      </c>
      <c r="H70" s="383" t="str">
        <f>'01-Mapa de riesgo-UO'!M71</f>
        <v>La visibilidad de Extensión y Proyección social de la Facultad se ve menor a la que existe</v>
      </c>
      <c r="I70" s="450" t="str">
        <f>'01-Mapa de riesgo-UO'!AT71</f>
        <v>LEVE</v>
      </c>
      <c r="J70" s="383" t="str">
        <f>'01-Mapa de riesgo-UO'!AU71</f>
        <v>Aumentar el # de publicaciones tanto en actividades culturales como en progamas de la Facultad</v>
      </c>
      <c r="K70" s="459">
        <v>345</v>
      </c>
      <c r="L70" s="457" t="s">
        <v>896</v>
      </c>
      <c r="M70" s="276" t="str">
        <f>IF('01-Mapa de riesgo-UO'!S71="No existen", "No existe control para el riesgo",'01-Mapa de riesgo-UO'!W71)</f>
        <v>Aplicar estrategia de comunicación de la Facultad</v>
      </c>
      <c r="N70" s="276">
        <f>'01-Mapa de riesgo-UO'!AB71</f>
        <v>0</v>
      </c>
      <c r="O70" s="276" t="str">
        <f>'01-Mapa de riesgo-UO'!AG71</f>
        <v>Profesional de apoyo Facultad</v>
      </c>
      <c r="P70" s="277" t="str">
        <f>'01-Mapa de riesgo-UO'!AL71</f>
        <v>Semanal</v>
      </c>
      <c r="Q70" s="277" t="str">
        <f>'01-Mapa de riesgo-UO'!AP71</f>
        <v>Preventivo</v>
      </c>
      <c r="R70" s="450" t="str">
        <f>'01-Mapa de riesgo-UO'!AR71</f>
        <v>ACEPTABLE</v>
      </c>
      <c r="S70" s="457" t="s">
        <v>897</v>
      </c>
      <c r="T70" s="457"/>
      <c r="U70" s="114" t="str">
        <f>'01-Mapa de riesgo-UO'!AW71</f>
        <v>ASUMIR</v>
      </c>
      <c r="V70" s="114">
        <f>'01-Mapa de riesgo-UO'!AX71</f>
        <v>0</v>
      </c>
      <c r="W70" s="132">
        <f>IF(U70="COMPARTIR",'01-Mapa de riesgo-UO'!BA71, IF(U70=0, 0,$I$6))</f>
        <v>0</v>
      </c>
      <c r="X70" s="278"/>
      <c r="Y70" s="278"/>
      <c r="Z70" s="278"/>
      <c r="AA70" s="278"/>
      <c r="AB70" s="453" t="s">
        <v>660</v>
      </c>
    </row>
    <row r="71" spans="1:28" ht="51" hidden="1" customHeight="1" x14ac:dyDescent="0.2">
      <c r="A71" s="362"/>
      <c r="B71" s="383"/>
      <c r="C71" s="458"/>
      <c r="D71" s="383"/>
      <c r="E71" s="383"/>
      <c r="F71" s="383"/>
      <c r="G71" s="133">
        <f>'01-Mapa de riesgo-UO'!I72</f>
        <v>0</v>
      </c>
      <c r="H71" s="383"/>
      <c r="I71" s="450"/>
      <c r="J71" s="383"/>
      <c r="K71" s="459"/>
      <c r="L71" s="457"/>
      <c r="M71" s="276">
        <f>IF('01-Mapa de riesgo-UO'!S72="No existen", "No existe control para el riesgo",'01-Mapa de riesgo-UO'!W72)</f>
        <v>0</v>
      </c>
      <c r="N71" s="276">
        <f>'01-Mapa de riesgo-UO'!AB72</f>
        <v>0</v>
      </c>
      <c r="O71" s="276">
        <f>'01-Mapa de riesgo-UO'!AG72</f>
        <v>0</v>
      </c>
      <c r="P71" s="277">
        <f>'01-Mapa de riesgo-UO'!AL72</f>
        <v>0</v>
      </c>
      <c r="Q71" s="277">
        <f>'01-Mapa de riesgo-UO'!AP72</f>
        <v>0</v>
      </c>
      <c r="R71" s="450"/>
      <c r="S71" s="457"/>
      <c r="T71" s="457"/>
      <c r="U71" s="114" t="str">
        <f>'01-Mapa de riesgo-UO'!AW72</f>
        <v>ASUMIR</v>
      </c>
      <c r="V71" s="114">
        <f>'01-Mapa de riesgo-UO'!AX72</f>
        <v>0</v>
      </c>
      <c r="W71" s="132">
        <f>IF(U71="COMPARTIR",'01-Mapa de riesgo-UO'!BA72, IF(U71=0, 0,$I$6))</f>
        <v>0</v>
      </c>
      <c r="X71" s="278"/>
      <c r="Y71" s="278"/>
      <c r="Z71" s="278"/>
      <c r="AA71" s="278"/>
      <c r="AB71" s="453"/>
    </row>
    <row r="72" spans="1:28" ht="51" hidden="1" customHeight="1" x14ac:dyDescent="0.2">
      <c r="A72" s="362"/>
      <c r="B72" s="383"/>
      <c r="C72" s="458"/>
      <c r="D72" s="383"/>
      <c r="E72" s="383"/>
      <c r="F72" s="383"/>
      <c r="G72" s="133">
        <f>'01-Mapa de riesgo-UO'!I73</f>
        <v>0</v>
      </c>
      <c r="H72" s="383"/>
      <c r="I72" s="450"/>
      <c r="J72" s="383"/>
      <c r="K72" s="459"/>
      <c r="L72" s="457"/>
      <c r="M72" s="276">
        <f>IF('01-Mapa de riesgo-UO'!S73="No existen", "No existe control para el riesgo",'01-Mapa de riesgo-UO'!W73)</f>
        <v>0</v>
      </c>
      <c r="N72" s="276">
        <f>'01-Mapa de riesgo-UO'!AB73</f>
        <v>0</v>
      </c>
      <c r="O72" s="276">
        <f>'01-Mapa de riesgo-UO'!AG73</f>
        <v>0</v>
      </c>
      <c r="P72" s="277">
        <f>'01-Mapa de riesgo-UO'!AL73</f>
        <v>0</v>
      </c>
      <c r="Q72" s="277">
        <f>'01-Mapa de riesgo-UO'!AP73</f>
        <v>0</v>
      </c>
      <c r="R72" s="450"/>
      <c r="S72" s="457"/>
      <c r="T72" s="457"/>
      <c r="U72" s="114" t="str">
        <f>'01-Mapa de riesgo-UO'!AW73</f>
        <v>ASUMIR</v>
      </c>
      <c r="V72" s="114">
        <f>'01-Mapa de riesgo-UO'!AX73</f>
        <v>0</v>
      </c>
      <c r="W72" s="132">
        <f>IF(U72="COMPARTIR",'01-Mapa de riesgo-UO'!BA73, IF(U72=0, 0,$I$6))</f>
        <v>0</v>
      </c>
      <c r="X72" s="278"/>
      <c r="Y72" s="278"/>
      <c r="Z72" s="278"/>
      <c r="AA72" s="278"/>
      <c r="AB72" s="453"/>
    </row>
    <row r="73" spans="1:28" ht="51" hidden="1" customHeight="1" x14ac:dyDescent="0.2">
      <c r="A73" s="362">
        <v>22</v>
      </c>
      <c r="B73" s="383" t="str">
        <f>'01-Mapa de riesgo-UO'!D74</f>
        <v>DOCENCIA</v>
      </c>
      <c r="C73" s="458" t="str">
        <f>+'01-Mapa de riesgo-UO'!F74</f>
        <v>NO</v>
      </c>
      <c r="D73" s="383" t="str">
        <f>'01-Mapa de riesgo-UO'!J74</f>
        <v>Estratégico</v>
      </c>
      <c r="E73" s="383" t="str">
        <f>'01-Mapa de riesgo-UO'!K74</f>
        <v>Falta de difusión de los programas de internacionalización que posee la facultad</v>
      </c>
      <c r="F73" s="383"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83" t="str">
        <f>'01-Mapa de riesgo-UO'!M74</f>
        <v>Afectación al indicador de internacionalización de los programas</v>
      </c>
      <c r="I73" s="450" t="str">
        <f>'01-Mapa de riesgo-UO'!AT74</f>
        <v>MODERADO</v>
      </c>
      <c r="J73" s="383" t="str">
        <f>'01-Mapa de riesgo-UO'!AU74</f>
        <v># de comunicados enviados a estudiantes y docentes con información de porogramas de internacionalización</v>
      </c>
      <c r="K73" s="459">
        <v>2</v>
      </c>
      <c r="L73" s="457" t="s">
        <v>898</v>
      </c>
      <c r="M73" s="276" t="str">
        <f>IF('01-Mapa de riesgo-UO'!S74="No existen", "No existe control para el riesgo",'01-Mapa de riesgo-UO'!W74)</f>
        <v>Convenios, alianzas que son coordinadas desde la Oficina de relaciones internacionales</v>
      </c>
      <c r="N73" s="276">
        <f>'01-Mapa de riesgo-UO'!AB74</f>
        <v>0</v>
      </c>
      <c r="O73" s="276" t="str">
        <f>'01-Mapa de riesgo-UO'!AG74</f>
        <v>Directores de Programa</v>
      </c>
      <c r="P73" s="277" t="str">
        <f>'01-Mapa de riesgo-UO'!AL74</f>
        <v>anual</v>
      </c>
      <c r="Q73" s="277" t="str">
        <f>'01-Mapa de riesgo-UO'!AP74</f>
        <v>Preventivo</v>
      </c>
      <c r="R73" s="450" t="str">
        <f>'01-Mapa de riesgo-UO'!AR74</f>
        <v>ACEPTABLE</v>
      </c>
      <c r="S73" s="457" t="s">
        <v>899</v>
      </c>
      <c r="T73" s="457"/>
      <c r="U73" s="114" t="str">
        <f>'01-Mapa de riesgo-UO'!AW74</f>
        <v>COMPARTIR</v>
      </c>
      <c r="V73" s="114" t="str">
        <f>'01-Mapa de riesgo-UO'!AX74</f>
        <v>Publicación de convocatorias para programas de la Facultad de Bellas Artes y Humanidades</v>
      </c>
      <c r="W73" s="132" t="str">
        <f>IF(U73="COMPARTIR",'01-Mapa de riesgo-UO'!BA74, IF(U73=0, 0,$I$6))</f>
        <v>Facultad de Bellas Artes y Humanidades - Oficiana de Relaciones Internacionales</v>
      </c>
      <c r="X73" s="278" t="s">
        <v>282</v>
      </c>
      <c r="Y73" s="278" t="s">
        <v>900</v>
      </c>
      <c r="Z73" s="278" t="s">
        <v>643</v>
      </c>
      <c r="AA73" s="278"/>
      <c r="AB73" s="453" t="s">
        <v>660</v>
      </c>
    </row>
    <row r="74" spans="1:28" ht="51" hidden="1" customHeight="1" x14ac:dyDescent="0.2">
      <c r="A74" s="362"/>
      <c r="B74" s="383"/>
      <c r="C74" s="458"/>
      <c r="D74" s="383"/>
      <c r="E74" s="383"/>
      <c r="F74" s="383"/>
      <c r="G74" s="133" t="str">
        <f>'01-Mapa de riesgo-UO'!I75</f>
        <v>La universidad no ofrece apoyos suficientes para que los postulados realicen sus salidas</v>
      </c>
      <c r="H74" s="383"/>
      <c r="I74" s="450"/>
      <c r="J74" s="383"/>
      <c r="K74" s="459"/>
      <c r="L74" s="457"/>
      <c r="M74" s="276">
        <f>IF('01-Mapa de riesgo-UO'!S75="No existen", "No existe control para el riesgo",'01-Mapa de riesgo-UO'!W75)</f>
        <v>0</v>
      </c>
      <c r="N74" s="276">
        <f>'01-Mapa de riesgo-UO'!AB75</f>
        <v>0</v>
      </c>
      <c r="O74" s="276">
        <f>'01-Mapa de riesgo-UO'!AG75</f>
        <v>0</v>
      </c>
      <c r="P74" s="277">
        <f>'01-Mapa de riesgo-UO'!AL75</f>
        <v>0</v>
      </c>
      <c r="Q74" s="277">
        <f>'01-Mapa de riesgo-UO'!AP75</f>
        <v>0</v>
      </c>
      <c r="R74" s="450"/>
      <c r="S74" s="457"/>
      <c r="T74" s="457"/>
      <c r="U74" s="114">
        <f>'01-Mapa de riesgo-UO'!AW75</f>
        <v>0</v>
      </c>
      <c r="V74" s="114">
        <f>'01-Mapa de riesgo-UO'!AX75</f>
        <v>0</v>
      </c>
      <c r="W74" s="132">
        <f>IF(U74="COMPARTIR",'01-Mapa de riesgo-UO'!BA75, IF(U74=0, 0,$I$6))</f>
        <v>0</v>
      </c>
      <c r="X74" s="278"/>
      <c r="Y74" s="278"/>
      <c r="Z74" s="278"/>
      <c r="AA74" s="278"/>
      <c r="AB74" s="453"/>
    </row>
    <row r="75" spans="1:28" ht="51" hidden="1" customHeight="1" x14ac:dyDescent="0.2">
      <c r="A75" s="362"/>
      <c r="B75" s="383"/>
      <c r="C75" s="458"/>
      <c r="D75" s="383"/>
      <c r="E75" s="383"/>
      <c r="F75" s="383"/>
      <c r="G75" s="133">
        <f>'01-Mapa de riesgo-UO'!I76</f>
        <v>0</v>
      </c>
      <c r="H75" s="383"/>
      <c r="I75" s="450"/>
      <c r="J75" s="383"/>
      <c r="K75" s="459"/>
      <c r="L75" s="457"/>
      <c r="M75" s="276">
        <f>IF('01-Mapa de riesgo-UO'!S76="No existen", "No existe control para el riesgo",'01-Mapa de riesgo-UO'!W76)</f>
        <v>0</v>
      </c>
      <c r="N75" s="276">
        <f>'01-Mapa de riesgo-UO'!AB76</f>
        <v>0</v>
      </c>
      <c r="O75" s="276">
        <f>'01-Mapa de riesgo-UO'!AG76</f>
        <v>0</v>
      </c>
      <c r="P75" s="277">
        <f>'01-Mapa de riesgo-UO'!AL76</f>
        <v>0</v>
      </c>
      <c r="Q75" s="277">
        <f>'01-Mapa de riesgo-UO'!AP76</f>
        <v>0</v>
      </c>
      <c r="R75" s="450"/>
      <c r="S75" s="457"/>
      <c r="T75" s="457"/>
      <c r="U75" s="114">
        <f>'01-Mapa de riesgo-UO'!AW76</f>
        <v>0</v>
      </c>
      <c r="V75" s="114">
        <f>'01-Mapa de riesgo-UO'!AX76</f>
        <v>0</v>
      </c>
      <c r="W75" s="132">
        <f>IF(U75="COMPARTIR",'01-Mapa de riesgo-UO'!BA76, IF(U75=0, 0,$I$6))</f>
        <v>0</v>
      </c>
      <c r="X75" s="278"/>
      <c r="Y75" s="278"/>
      <c r="Z75" s="278"/>
      <c r="AA75" s="278"/>
      <c r="AB75" s="453"/>
    </row>
    <row r="76" spans="1:28" ht="80.25" customHeight="1" x14ac:dyDescent="0.2">
      <c r="A76" s="362">
        <v>23</v>
      </c>
      <c r="B76" s="383" t="str">
        <f>'01-Mapa de riesgo-UO'!D77</f>
        <v>ADMINISTRACIÓN_INSTITUCIONAL</v>
      </c>
      <c r="C76" s="458" t="str">
        <f>+'01-Mapa de riesgo-UO'!F77</f>
        <v>NO</v>
      </c>
      <c r="D76" s="383" t="str">
        <f>'01-Mapa de riesgo-UO'!J77</f>
        <v>Operacional</v>
      </c>
      <c r="E76" s="383" t="str">
        <f>'01-Mapa de riesgo-UO'!K77</f>
        <v>La Facultad no cuenta con las adecuaciones físicas necesarias</v>
      </c>
      <c r="F76" s="383" t="str">
        <f>'01-Mapa de riesgo-UO'!L77</f>
        <v>El edificio de la Facultad requiere renovación de algunos espacios para mejorar los servicios académicos y laborales</v>
      </c>
      <c r="G76" s="133" t="str">
        <f>'01-Mapa de riesgo-UO'!I77</f>
        <v>Falta de espacios de estudio para estudiantes</v>
      </c>
      <c r="H76" s="383" t="str">
        <f>'01-Mapa de riesgo-UO'!M77</f>
        <v>Disminución de la calidad académica en el cumplimiento de las funciones misionales.</v>
      </c>
      <c r="I76" s="450" t="str">
        <f>'01-Mapa de riesgo-UO'!AT77</f>
        <v>MODERADO</v>
      </c>
      <c r="J76" s="383" t="str">
        <f>'01-Mapa de riesgo-UO'!AU77</f>
        <v>Número de adecuaciones pendientes / Número de adecuaciones planificadas</v>
      </c>
      <c r="K76" s="459">
        <f>0/3</f>
        <v>0</v>
      </c>
      <c r="L76" s="457" t="s">
        <v>2846</v>
      </c>
      <c r="M76" s="276" t="str">
        <f>IF('01-Mapa de riesgo-UO'!S77="No existen", "No existe control para el riesgo",'01-Mapa de riesgo-UO'!W77)</f>
        <v>Reuniones con la Oficina de Planeación</v>
      </c>
      <c r="N76" s="276">
        <f>'01-Mapa de riesgo-UO'!AB77</f>
        <v>0</v>
      </c>
      <c r="O76" s="276" t="str">
        <f>'01-Mapa de riesgo-UO'!AG77</f>
        <v>Oficina de planeación</v>
      </c>
      <c r="P76" s="277" t="str">
        <f>'01-Mapa de riesgo-UO'!AL77</f>
        <v>Semestral</v>
      </c>
      <c r="Q76" s="277" t="str">
        <f>'01-Mapa de riesgo-UO'!AP77</f>
        <v>Detectivo</v>
      </c>
      <c r="R76" s="450" t="str">
        <f>'01-Mapa de riesgo-UO'!AR77</f>
        <v>ACEPTABLE</v>
      </c>
      <c r="S76" s="457" t="s">
        <v>2852</v>
      </c>
      <c r="T76" s="457"/>
      <c r="U76" s="114" t="str">
        <f>'01-Mapa de riesgo-UO'!AW77</f>
        <v>COMPARTIR</v>
      </c>
      <c r="V76" s="114" t="str">
        <f>'01-Mapa de riesgo-UO'!AX77</f>
        <v>Presentar necesidades ante la Oficina de Planeación</v>
      </c>
      <c r="W76" s="132" t="str">
        <f>IF(U76="COMPARTIR",'01-Mapa de riesgo-UO'!BA77, IF(U76=0, 0,$I$6))</f>
        <v>Oficina de Planeación - Facultad de Bellas Artes y Humanidades</v>
      </c>
      <c r="X76" s="278" t="s">
        <v>642</v>
      </c>
      <c r="Y76" s="278" t="s">
        <v>902</v>
      </c>
      <c r="Z76" s="278" t="s">
        <v>645</v>
      </c>
      <c r="AA76" s="278" t="s">
        <v>903</v>
      </c>
      <c r="AB76" s="453" t="s">
        <v>660</v>
      </c>
    </row>
    <row r="77" spans="1:28" ht="51" hidden="1" customHeight="1" x14ac:dyDescent="0.2">
      <c r="A77" s="362"/>
      <c r="B77" s="383"/>
      <c r="C77" s="458"/>
      <c r="D77" s="383"/>
      <c r="E77" s="383"/>
      <c r="F77" s="383"/>
      <c r="G77" s="133" t="str">
        <f>'01-Mapa de riesgo-UO'!I78</f>
        <v>Falta de espacios para oficinas de nuevos programas de Maestría</v>
      </c>
      <c r="H77" s="383"/>
      <c r="I77" s="450"/>
      <c r="J77" s="383"/>
      <c r="K77" s="459"/>
      <c r="L77" s="457"/>
      <c r="M77" s="276" t="str">
        <f>IF('01-Mapa de riesgo-UO'!S78="No existen", "No existe control para el riesgo",'01-Mapa de riesgo-UO'!W78)</f>
        <v xml:space="preserve">Presentación de diseños de adecuaciones al Edificio al decano </v>
      </c>
      <c r="N77" s="276">
        <f>'01-Mapa de riesgo-UO'!AB78</f>
        <v>0</v>
      </c>
      <c r="O77" s="276" t="str">
        <f>'01-Mapa de riesgo-UO'!AG78</f>
        <v>Oficina de planeación</v>
      </c>
      <c r="P77" s="277" t="str">
        <f>'01-Mapa de riesgo-UO'!AL78</f>
        <v>Semestral</v>
      </c>
      <c r="Q77" s="277" t="str">
        <f>'01-Mapa de riesgo-UO'!AP78</f>
        <v>Detectivo</v>
      </c>
      <c r="R77" s="450"/>
      <c r="S77" s="457" t="s">
        <v>901</v>
      </c>
      <c r="T77" s="457"/>
      <c r="U77" s="114" t="str">
        <f>'01-Mapa de riesgo-UO'!AW78</f>
        <v>COMPARTIR</v>
      </c>
      <c r="V77" s="114" t="str">
        <f>'01-Mapa de riesgo-UO'!AX78</f>
        <v>Proyectar acciones de intervención edificio</v>
      </c>
      <c r="W77" s="132" t="str">
        <f>IF(U77="COMPARTIR",'01-Mapa de riesgo-UO'!BA78, IF(U77=0, 0,$I$6))</f>
        <v>Oficina de Planeación - Facultad de Bellas Artes y Humanidades</v>
      </c>
      <c r="X77" s="278" t="s">
        <v>642</v>
      </c>
      <c r="Y77" s="158"/>
      <c r="Z77" s="158"/>
      <c r="AA77" s="158"/>
      <c r="AB77" s="453"/>
    </row>
    <row r="78" spans="1:28" ht="51" hidden="1" customHeight="1" x14ac:dyDescent="0.2">
      <c r="A78" s="362"/>
      <c r="B78" s="383"/>
      <c r="C78" s="458"/>
      <c r="D78" s="383"/>
      <c r="E78" s="383"/>
      <c r="F78" s="383"/>
      <c r="G78" s="133" t="str">
        <f>'01-Mapa de riesgo-UO'!I79</f>
        <v>Falta de adecuación de espacios para programas de música y artes</v>
      </c>
      <c r="H78" s="383"/>
      <c r="I78" s="450"/>
      <c r="J78" s="383"/>
      <c r="K78" s="459"/>
      <c r="L78" s="457"/>
      <c r="M78" s="276">
        <f>IF('01-Mapa de riesgo-UO'!S79="No existen", "No existe control para el riesgo",'01-Mapa de riesgo-UO'!W79)</f>
        <v>0</v>
      </c>
      <c r="N78" s="276">
        <f>'01-Mapa de riesgo-UO'!AB79</f>
        <v>0</v>
      </c>
      <c r="O78" s="276">
        <f>'01-Mapa de riesgo-UO'!AG79</f>
        <v>0</v>
      </c>
      <c r="P78" s="277">
        <f>'01-Mapa de riesgo-UO'!AL79</f>
        <v>0</v>
      </c>
      <c r="Q78" s="277">
        <f>'01-Mapa de riesgo-UO'!AP79</f>
        <v>0</v>
      </c>
      <c r="R78" s="450"/>
      <c r="S78" s="457"/>
      <c r="T78" s="457"/>
      <c r="U78" s="114" t="str">
        <f>'01-Mapa de riesgo-UO'!AW79</f>
        <v>COMPARTIR</v>
      </c>
      <c r="V78" s="114" t="str">
        <f>'01-Mapa de riesgo-UO'!AX79</f>
        <v>Evaluar la periodicidad y establecer acciones reales, tipo seguimiento</v>
      </c>
      <c r="W78" s="132" t="str">
        <f>IF(U78="COMPARTIR",'01-Mapa de riesgo-UO'!BA79, IF(U78=0, 0,$I$6))</f>
        <v>Oficina de Planeación - Facultad de Bellas Artes y Humanidades</v>
      </c>
      <c r="X78" s="278" t="s">
        <v>642</v>
      </c>
      <c r="Y78" s="158"/>
      <c r="Z78" s="158"/>
      <c r="AA78" s="158"/>
      <c r="AB78" s="453"/>
    </row>
    <row r="79" spans="1:28" ht="82.5" hidden="1" customHeight="1" x14ac:dyDescent="0.2">
      <c r="A79" s="362">
        <v>24</v>
      </c>
      <c r="B79" s="383" t="str">
        <f>'01-Mapa de riesgo-UO'!D80</f>
        <v>DOCENCIA</v>
      </c>
      <c r="C79" s="458" t="str">
        <f>+'01-Mapa de riesgo-UO'!F80</f>
        <v>NO</v>
      </c>
      <c r="D79" s="383" t="str">
        <f>'01-Mapa de riesgo-UO'!J80</f>
        <v>Cumplimiento</v>
      </c>
      <c r="E79" s="383" t="str">
        <f>'01-Mapa de riesgo-UO'!K80</f>
        <v>EJECUCIÓN INADECUADA DE LA CONTRATACIÓN</v>
      </c>
      <c r="F79" s="383"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83" t="str">
        <f>'01-Mapa de riesgo-UO'!M80</f>
        <v xml:space="preserve">Hallazgos de los entes de control
Demora en el proceso de la contratación 
Mala imagen
Sanciones para la institución
Accidentes laborales que no cubre el ARL
</v>
      </c>
      <c r="I79" s="450" t="str">
        <f>'01-Mapa de riesgo-UO'!AT80</f>
        <v>MODERADO</v>
      </c>
      <c r="J79" s="383" t="str">
        <f>'01-Mapa de riesgo-UO'!AU80</f>
        <v>(# de docentes en centro de costos diferentes / # total de docentes legalizados) * 100</v>
      </c>
      <c r="K79" s="459">
        <v>0</v>
      </c>
      <c r="L79" s="457" t="s">
        <v>2853</v>
      </c>
      <c r="M79" s="276" t="str">
        <f>IF('01-Mapa de riesgo-UO'!S80="No existen", "No existe control para el riesgo",'01-Mapa de riesgo-UO'!W80)</f>
        <v>Revisión y seguimiento a la contratación docente por semestre y reporte de datos inconsistentes</v>
      </c>
      <c r="N79" s="276">
        <f>'01-Mapa de riesgo-UO'!AB80</f>
        <v>0</v>
      </c>
      <c r="O79" s="276" t="str">
        <f>'01-Mapa de riesgo-UO'!AG80</f>
        <v>Decano / 
Directores / Auxiliares</v>
      </c>
      <c r="P79" s="277" t="str">
        <f>'01-Mapa de riesgo-UO'!AL80</f>
        <v>Semestral</v>
      </c>
      <c r="Q79" s="277" t="str">
        <f>'01-Mapa de riesgo-UO'!AP80</f>
        <v>Detectivo</v>
      </c>
      <c r="R79" s="450" t="str">
        <f>'01-Mapa de riesgo-UO'!AR80</f>
        <v>ACEPTABLE</v>
      </c>
      <c r="S79" s="457" t="s">
        <v>1018</v>
      </c>
      <c r="T79" s="457"/>
      <c r="U79" s="114" t="str">
        <f>'01-Mapa de riesgo-UO'!AW80</f>
        <v>COMPARTIR</v>
      </c>
      <c r="V79" s="114" t="str">
        <f>'01-Mapa de riesgo-UO'!AX80</f>
        <v>Continuar reportando la situación a los involucrados en caso de que el problema persista.</v>
      </c>
      <c r="W79" s="132" t="str">
        <f>IF(U79="COMPARTIR",'01-Mapa de riesgo-UO'!BA80, IF(U79=0, 0,$I$6))</f>
        <v>División de sistemas UTP - Vicerrectoria Administrativa y Financiera - Gestión del talento huano</v>
      </c>
      <c r="X79" s="278" t="s">
        <v>642</v>
      </c>
      <c r="Y79" s="278" t="s">
        <v>2861</v>
      </c>
      <c r="Z79" s="278" t="s">
        <v>645</v>
      </c>
      <c r="AA79" s="278"/>
      <c r="AB79" s="453" t="s">
        <v>648</v>
      </c>
    </row>
    <row r="80" spans="1:28" ht="177.75" hidden="1" customHeight="1" x14ac:dyDescent="0.2">
      <c r="A80" s="362"/>
      <c r="B80" s="383"/>
      <c r="C80" s="458"/>
      <c r="D80" s="383"/>
      <c r="E80" s="383"/>
      <c r="F80" s="383"/>
      <c r="G80" s="133" t="str">
        <f>'01-Mapa de riesgo-UO'!I81</f>
        <v>Afiliación ARL de docentes con riesgo mayor a 1</v>
      </c>
      <c r="H80" s="383"/>
      <c r="I80" s="450"/>
      <c r="J80" s="383"/>
      <c r="K80" s="459"/>
      <c r="L80" s="457"/>
      <c r="M80" s="276" t="str">
        <f>IF('01-Mapa de riesgo-UO'!S81="No existen", "No existe control para el riesgo",'01-Mapa de riesgo-UO'!W81)</f>
        <v>Terminar la evaluación de los docentes por parte de sst sobre el riesgo laboral</v>
      </c>
      <c r="N80" s="276">
        <f>'01-Mapa de riesgo-UO'!AB81</f>
        <v>0</v>
      </c>
      <c r="O80" s="276" t="str">
        <f>'01-Mapa de riesgo-UO'!AG81</f>
        <v>SST</v>
      </c>
      <c r="P80" s="277" t="str">
        <f>'01-Mapa de riesgo-UO'!AL81</f>
        <v>Semestral</v>
      </c>
      <c r="Q80" s="277" t="str">
        <f>'01-Mapa de riesgo-UO'!AP81</f>
        <v>Detectivo</v>
      </c>
      <c r="R80" s="450"/>
      <c r="S80" s="457" t="s">
        <v>2857</v>
      </c>
      <c r="T80" s="457"/>
      <c r="U80" s="114" t="str">
        <f>'01-Mapa de riesgo-UO'!AW81</f>
        <v>COMPARTIR</v>
      </c>
      <c r="V80" s="114" t="str">
        <f>'01-Mapa de riesgo-UO'!AX81</f>
        <v>Terminar la evaluación docentes de riesgo laboral</v>
      </c>
      <c r="W80" s="132" t="str">
        <f>IF(U80="COMPARTIR",'01-Mapa de riesgo-UO'!BA81, IF(U80=0, 0,$I$6))</f>
        <v>Seguridad y Salud en el trabajo</v>
      </c>
      <c r="X80" s="278" t="s">
        <v>282</v>
      </c>
      <c r="Y80" s="278" t="s">
        <v>2860</v>
      </c>
      <c r="Z80" s="278" t="s">
        <v>643</v>
      </c>
      <c r="AA80" s="278"/>
      <c r="AB80" s="453"/>
    </row>
    <row r="81" spans="1:28" ht="51" hidden="1" customHeight="1" x14ac:dyDescent="0.2">
      <c r="A81" s="362"/>
      <c r="B81" s="383"/>
      <c r="C81" s="458"/>
      <c r="D81" s="383"/>
      <c r="E81" s="383"/>
      <c r="F81" s="383"/>
      <c r="G81" s="133">
        <f>'01-Mapa de riesgo-UO'!I82</f>
        <v>0</v>
      </c>
      <c r="H81" s="383"/>
      <c r="I81" s="450"/>
      <c r="J81" s="383"/>
      <c r="K81" s="459"/>
      <c r="L81" s="457"/>
      <c r="M81" s="276">
        <f>IF('01-Mapa de riesgo-UO'!S82="No existen", "No existe control para el riesgo",'01-Mapa de riesgo-UO'!W82)</f>
        <v>0</v>
      </c>
      <c r="N81" s="276">
        <f>'01-Mapa de riesgo-UO'!AB82</f>
        <v>0</v>
      </c>
      <c r="O81" s="276">
        <f>'01-Mapa de riesgo-UO'!AG82</f>
        <v>0</v>
      </c>
      <c r="P81" s="277">
        <f>'01-Mapa de riesgo-UO'!AL82</f>
        <v>0</v>
      </c>
      <c r="Q81" s="277">
        <f>'01-Mapa de riesgo-UO'!AP82</f>
        <v>0</v>
      </c>
      <c r="R81" s="450"/>
      <c r="S81" s="457"/>
      <c r="T81" s="457"/>
      <c r="U81" s="114">
        <f>'01-Mapa de riesgo-UO'!AW82</f>
        <v>0</v>
      </c>
      <c r="V81" s="114">
        <f>'01-Mapa de riesgo-UO'!AX82</f>
        <v>0</v>
      </c>
      <c r="W81" s="132">
        <f>IF(U81="COMPARTIR",'01-Mapa de riesgo-UO'!BA82, IF(U81=0, 0,$I$6))</f>
        <v>0</v>
      </c>
      <c r="X81" s="278"/>
      <c r="Y81" s="278"/>
      <c r="Z81" s="278"/>
      <c r="AA81" s="278"/>
      <c r="AB81" s="453"/>
    </row>
    <row r="82" spans="1:28" ht="80.25" customHeight="1" x14ac:dyDescent="0.2">
      <c r="A82" s="362">
        <v>25</v>
      </c>
      <c r="B82" s="383" t="str">
        <f>'01-Mapa de riesgo-UO'!D83</f>
        <v>ADMINISTRACIÓN_INSTITUCIONAL</v>
      </c>
      <c r="C82" s="458" t="str">
        <f>+'01-Mapa de riesgo-UO'!F83</f>
        <v>NO</v>
      </c>
      <c r="D82" s="383" t="str">
        <f>'01-Mapa de riesgo-UO'!J83</f>
        <v>Operacional</v>
      </c>
      <c r="E82" s="383" t="str">
        <f>'01-Mapa de riesgo-UO'!K83</f>
        <v>INSUFICIENCIA DE EQUIPOS E INFRAESTRUCTURA PARA SUPLIR LA DEMANDA DE ESTUDIANTES EN LA PRESTACIÓN DEL SERVICIO</v>
      </c>
      <c r="F82" s="383"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83"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50" t="str">
        <f>'01-Mapa de riesgo-UO'!AT83</f>
        <v>MODERADO</v>
      </c>
      <c r="J82" s="383" t="str">
        <f>'01-Mapa de riesgo-UO'!AU83</f>
        <v xml:space="preserve">(# de espacios y equipos entregados / # de espacios y equipos proyectados para la vigencia) * 100 </v>
      </c>
      <c r="K82" s="459">
        <v>0</v>
      </c>
      <c r="L82" s="457" t="s">
        <v>2854</v>
      </c>
      <c r="M82" s="276" t="str">
        <f>IF('01-Mapa de riesgo-UO'!S83="No existen", "No existe control para el riesgo",'01-Mapa de riesgo-UO'!W83)</f>
        <v>Verificar y encontrar alquiler de espacios para lograr los objetivos de aprendizaje y practicas</v>
      </c>
      <c r="N82" s="276">
        <f>'01-Mapa de riesgo-UO'!AB83</f>
        <v>0</v>
      </c>
      <c r="O82" s="276" t="str">
        <f>'01-Mapa de riesgo-UO'!AG83</f>
        <v>Decano y Directores de Programa</v>
      </c>
      <c r="P82" s="277" t="str">
        <f>'01-Mapa de riesgo-UO'!AL83</f>
        <v>Semestral</v>
      </c>
      <c r="Q82" s="277" t="str">
        <f>'01-Mapa de riesgo-UO'!AP83</f>
        <v>Preventivo</v>
      </c>
      <c r="R82" s="450" t="str">
        <f>'01-Mapa de riesgo-UO'!AR83</f>
        <v>ACEPTABLE</v>
      </c>
      <c r="S82" s="457" t="s">
        <v>1019</v>
      </c>
      <c r="T82" s="457"/>
      <c r="U82" s="114" t="str">
        <f>'01-Mapa de riesgo-UO'!AW83</f>
        <v>TRANSFERIR</v>
      </c>
      <c r="V82" s="114" t="str">
        <f>'01-Mapa de riesgo-UO'!AX83</f>
        <v>Informar a VAF cuando se presenten difucultades con respecto a disponibilidad de espacios</v>
      </c>
      <c r="W82" s="132">
        <f>IF(U82="COMPARTIR",'01-Mapa de riesgo-UO'!BA83, IF(U82=0, 0,$I$6))</f>
        <v>0</v>
      </c>
      <c r="X82" s="278" t="s">
        <v>282</v>
      </c>
      <c r="Y82" s="278" t="s">
        <v>2862</v>
      </c>
      <c r="Z82" s="278" t="s">
        <v>643</v>
      </c>
      <c r="AA82" s="278"/>
      <c r="AB82" s="453" t="s">
        <v>660</v>
      </c>
    </row>
    <row r="83" spans="1:28" ht="51" hidden="1" customHeight="1" x14ac:dyDescent="0.2">
      <c r="A83" s="362"/>
      <c r="B83" s="383"/>
      <c r="C83" s="458"/>
      <c r="D83" s="383"/>
      <c r="E83" s="383"/>
      <c r="F83" s="383"/>
      <c r="G83" s="133" t="str">
        <f>'01-Mapa de riesgo-UO'!I84</f>
        <v xml:space="preserve"> No se ha alcanzado el punto de equilibrio en la población estudiantil para la financiación de la prestación de servicios</v>
      </c>
      <c r="H83" s="383"/>
      <c r="I83" s="450"/>
      <c r="J83" s="383"/>
      <c r="K83" s="459"/>
      <c r="L83" s="457"/>
      <c r="M83" s="276" t="str">
        <f>IF('01-Mapa de riesgo-UO'!S84="No existen", "No existe control para el riesgo",'01-Mapa de riesgo-UO'!W84)</f>
        <v>Seguimiento a las entregas de los equipos aprobados</v>
      </c>
      <c r="N83" s="276">
        <f>'01-Mapa de riesgo-UO'!AB84</f>
        <v>0</v>
      </c>
      <c r="O83" s="276" t="str">
        <f>'01-Mapa de riesgo-UO'!AG84</f>
        <v>Directores de programa y Auxiliares</v>
      </c>
      <c r="P83" s="277" t="str">
        <f>'01-Mapa de riesgo-UO'!AL84</f>
        <v>Semestral</v>
      </c>
      <c r="Q83" s="277" t="str">
        <f>'01-Mapa de riesgo-UO'!AP84</f>
        <v>Detectivo</v>
      </c>
      <c r="R83" s="450"/>
      <c r="S83" s="457" t="s">
        <v>1019</v>
      </c>
      <c r="T83" s="457"/>
      <c r="U83" s="114" t="str">
        <f>'01-Mapa de riesgo-UO'!AW84</f>
        <v>COMPARTIR</v>
      </c>
      <c r="V83" s="114" t="str">
        <f>'01-Mapa de riesgo-UO'!AX84</f>
        <v>Apoyar a las diferentes dependencias de la UTP en la consecución de recursos para dotación de equipos</v>
      </c>
      <c r="W83" s="132" t="str">
        <f>IF(U83="COMPARTIR",'01-Mapa de riesgo-UO'!BA84, IF(U83=0, 0,$I$6))</f>
        <v>Planeación - Rectoria - VAF</v>
      </c>
      <c r="X83" s="278" t="s">
        <v>282</v>
      </c>
      <c r="Y83" s="278" t="s">
        <v>2863</v>
      </c>
      <c r="Z83" s="278" t="s">
        <v>643</v>
      </c>
      <c r="AA83" s="278"/>
      <c r="AB83" s="453"/>
    </row>
    <row r="84" spans="1:28" ht="51" hidden="1" customHeight="1" x14ac:dyDescent="0.2">
      <c r="A84" s="362"/>
      <c r="B84" s="383"/>
      <c r="C84" s="458"/>
      <c r="D84" s="383"/>
      <c r="E84" s="383"/>
      <c r="F84" s="383"/>
      <c r="G84" s="133">
        <f>'01-Mapa de riesgo-UO'!I85</f>
        <v>0</v>
      </c>
      <c r="H84" s="383"/>
      <c r="I84" s="450"/>
      <c r="J84" s="383"/>
      <c r="K84" s="459"/>
      <c r="L84" s="457"/>
      <c r="M84" s="276" t="str">
        <f>IF('01-Mapa de riesgo-UO'!S85="No existen", "No existe control para el riesgo",'01-Mapa de riesgo-UO'!W85)</f>
        <v xml:space="preserve">Seguimiento a el mantenimiento de los equipos antiguos </v>
      </c>
      <c r="N84" s="276">
        <f>'01-Mapa de riesgo-UO'!AB85</f>
        <v>0</v>
      </c>
      <c r="O84" s="276" t="str">
        <f>'01-Mapa de riesgo-UO'!AG85</f>
        <v>Directores de programa y Auxiliares</v>
      </c>
      <c r="P84" s="277" t="str">
        <f>'01-Mapa de riesgo-UO'!AL85</f>
        <v>No definida</v>
      </c>
      <c r="Q84" s="277" t="str">
        <f>'01-Mapa de riesgo-UO'!AP85</f>
        <v>Preventivo</v>
      </c>
      <c r="R84" s="450"/>
      <c r="S84" s="457" t="s">
        <v>1019</v>
      </c>
      <c r="T84" s="457"/>
      <c r="U84" s="114" t="str">
        <f>'01-Mapa de riesgo-UO'!AW85</f>
        <v>COMPARTIR</v>
      </c>
      <c r="V84" s="114" t="str">
        <f>'01-Mapa de riesgo-UO'!AX85</f>
        <v>Hacer seguimiento al mantenimiento de los equipos solicitados por el aplicativoº</v>
      </c>
      <c r="W84" s="132" t="str">
        <f>IF(U84="COMPARTIR",'01-Mapa de riesgo-UO'!BA85, IF(U84=0, 0,$I$6))</f>
        <v>CRIE</v>
      </c>
      <c r="X84" s="278" t="s">
        <v>282</v>
      </c>
      <c r="Y84" s="278" t="s">
        <v>2864</v>
      </c>
      <c r="Z84" s="278" t="s">
        <v>643</v>
      </c>
      <c r="AA84" s="278"/>
      <c r="AB84" s="453"/>
    </row>
    <row r="85" spans="1:28" ht="80.25" customHeight="1" x14ac:dyDescent="0.2">
      <c r="A85" s="362">
        <v>26</v>
      </c>
      <c r="B85" s="383" t="str">
        <f>'01-Mapa de riesgo-UO'!D86</f>
        <v>ADMINISTRACIÓN_INSTITUCIONAL</v>
      </c>
      <c r="C85" s="458" t="str">
        <f>+'01-Mapa de riesgo-UO'!F86</f>
        <v>NO</v>
      </c>
      <c r="D85" s="383" t="str">
        <f>'01-Mapa de riesgo-UO'!J86</f>
        <v>Estratégico</v>
      </c>
      <c r="E85" s="383" t="str">
        <f>'01-Mapa de riesgo-UO'!K86</f>
        <v>DESERCIÓN ACADEMICA</v>
      </c>
      <c r="F85" s="383" t="str">
        <f>'01-Mapa de riesgo-UO'!L86</f>
        <v>Deserción academica en los programas de la FCAA</v>
      </c>
      <c r="G85" s="133" t="str">
        <f>'01-Mapa de riesgo-UO'!I86</f>
        <v xml:space="preserve">Problemas socio-economicos. </v>
      </c>
      <c r="H85" s="383" t="str">
        <f>'01-Mapa de riesgo-UO'!M86</f>
        <v>Mala imagen de los programas
Desmotivación de parte de otros estudiantes
Afectación de los ingresos en los presupuestos proyectados</v>
      </c>
      <c r="I85" s="450" t="str">
        <f>'01-Mapa de riesgo-UO'!AT86</f>
        <v>LEVE</v>
      </c>
      <c r="J85" s="383" t="str">
        <f>'01-Mapa de riesgo-UO'!AU86</f>
        <v>Indicador de deserción de la Vicerectoria de Bienestar Universitario</v>
      </c>
      <c r="K85" s="462">
        <v>0.05</v>
      </c>
      <c r="L85" s="457" t="s">
        <v>2855</v>
      </c>
      <c r="M85" s="276" t="str">
        <f>IF('01-Mapa de riesgo-UO'!S86="No existen", "No existe control para el riesgo",'01-Mapa de riesgo-UO'!W86)</f>
        <v>Sensibilizar a los estudiantes desde que ingresan a la UTP con respecto a los beneficios o apoyos a los que pueden acceder a través del PAI</v>
      </c>
      <c r="N85" s="276">
        <f>'01-Mapa de riesgo-UO'!AB86</f>
        <v>0</v>
      </c>
      <c r="O85" s="276" t="str">
        <f>'01-Mapa de riesgo-UO'!AG86</f>
        <v>Cargo planta / 
Contratista / Docentes Transitorios</v>
      </c>
      <c r="P85" s="277" t="str">
        <f>'01-Mapa de riesgo-UO'!AL86</f>
        <v>Semestral</v>
      </c>
      <c r="Q85" s="277" t="str">
        <f>'01-Mapa de riesgo-UO'!AP86</f>
        <v>Detectivo</v>
      </c>
      <c r="R85" s="450" t="str">
        <f>'01-Mapa de riesgo-UO'!AR86</f>
        <v>ACEPTABLE</v>
      </c>
      <c r="S85" s="457" t="s">
        <v>2858</v>
      </c>
      <c r="T85" s="457"/>
      <c r="U85" s="114" t="str">
        <f>'01-Mapa de riesgo-UO'!AW86</f>
        <v>ASUMIR</v>
      </c>
      <c r="V85" s="114">
        <f>'01-Mapa de riesgo-UO'!AX86</f>
        <v>0</v>
      </c>
      <c r="W85" s="132">
        <f>IF(U85="COMPARTIR",'01-Mapa de riesgo-UO'!BA86, IF(U85=0, 0,$I$6))</f>
        <v>0</v>
      </c>
      <c r="X85" s="278"/>
      <c r="Y85" s="278"/>
      <c r="Z85" s="278"/>
      <c r="AA85" s="278"/>
      <c r="AB85" s="453" t="s">
        <v>660</v>
      </c>
    </row>
    <row r="86" spans="1:28" ht="51" hidden="1" customHeight="1" x14ac:dyDescent="0.2">
      <c r="A86" s="362"/>
      <c r="B86" s="383"/>
      <c r="C86" s="458"/>
      <c r="D86" s="383"/>
      <c r="E86" s="383"/>
      <c r="F86" s="383"/>
      <c r="G86" s="133" t="str">
        <f>'01-Mapa de riesgo-UO'!I87</f>
        <v>El estudiante no se sintió interesado por el programa en el cual se matriculó y vienen mal preparados de conocimientos básicos para afrontar la vida universitaria</v>
      </c>
      <c r="H86" s="383"/>
      <c r="I86" s="450"/>
      <c r="J86" s="383"/>
      <c r="K86" s="459"/>
      <c r="L86" s="457"/>
      <c r="M86" s="276" t="str">
        <f>IF('01-Mapa de riesgo-UO'!S87="No existen", "No existe control para el riesgo",'01-Mapa de riesgo-UO'!W87)</f>
        <v xml:space="preserve">Fortalecer la promoción de los programas y hacer una nivelación a los estudiantes antes de iniciar las clases </v>
      </c>
      <c r="N86" s="276">
        <f>'01-Mapa de riesgo-UO'!AB87</f>
        <v>0</v>
      </c>
      <c r="O86" s="276" t="str">
        <f>'01-Mapa de riesgo-UO'!AG87</f>
        <v>Cargo planta / 
Contratista / Docentes Transitorios/profesional de apoyo</v>
      </c>
      <c r="P86" s="277" t="str">
        <f>'01-Mapa de riesgo-UO'!AL87</f>
        <v>Semestral</v>
      </c>
      <c r="Q86" s="277" t="str">
        <f>'01-Mapa de riesgo-UO'!AP87</f>
        <v>Detectivo</v>
      </c>
      <c r="R86" s="450"/>
      <c r="S86" s="457" t="s">
        <v>2859</v>
      </c>
      <c r="T86" s="457"/>
      <c r="U86" s="114" t="str">
        <f>'01-Mapa de riesgo-UO'!AW87</f>
        <v>ASUMIR</v>
      </c>
      <c r="V86" s="114">
        <f>'01-Mapa de riesgo-UO'!AX87</f>
        <v>0</v>
      </c>
      <c r="W86" s="132">
        <f>IF(U86="COMPARTIR",'01-Mapa de riesgo-UO'!BA87, IF(U86=0, 0,$I$6))</f>
        <v>0</v>
      </c>
      <c r="X86" s="278"/>
      <c r="Y86" s="278"/>
      <c r="Z86" s="278"/>
      <c r="AA86" s="278"/>
      <c r="AB86" s="453"/>
    </row>
    <row r="87" spans="1:28" ht="51" hidden="1" customHeight="1" x14ac:dyDescent="0.2">
      <c r="A87" s="362"/>
      <c r="B87" s="383"/>
      <c r="C87" s="458"/>
      <c r="D87" s="383"/>
      <c r="E87" s="383"/>
      <c r="F87" s="383"/>
      <c r="G87" s="133" t="str">
        <f>'01-Mapa de riesgo-UO'!I88</f>
        <v>El estudiante perdió interés por el enfoque que se le dio al programa</v>
      </c>
      <c r="H87" s="383"/>
      <c r="I87" s="450"/>
      <c r="J87" s="383"/>
      <c r="K87" s="459"/>
      <c r="L87" s="457"/>
      <c r="M87" s="276" t="str">
        <f>IF('01-Mapa de riesgo-UO'!S88="No existen", "No existe control para el riesgo",'01-Mapa de riesgo-UO'!W88)</f>
        <v>Realizar seguimiento a la repitencia en cancelación de asignaturas</v>
      </c>
      <c r="N87" s="276">
        <f>'01-Mapa de riesgo-UO'!AB88</f>
        <v>0</v>
      </c>
      <c r="O87" s="276" t="str">
        <f>'01-Mapa de riesgo-UO'!AG88</f>
        <v>Cargo planta / Docentes catedráticos
Contratista / Docentes Transitorios/ profesional de apoyo</v>
      </c>
      <c r="P87" s="277" t="str">
        <f>'01-Mapa de riesgo-UO'!AL88</f>
        <v>Semestral</v>
      </c>
      <c r="Q87" s="277" t="str">
        <f>'01-Mapa de riesgo-UO'!AP88</f>
        <v>Detectivo</v>
      </c>
      <c r="R87" s="450"/>
      <c r="S87" s="457" t="s">
        <v>1019</v>
      </c>
      <c r="T87" s="457"/>
      <c r="U87" s="114" t="str">
        <f>'01-Mapa de riesgo-UO'!AW88</f>
        <v>ASUMIR</v>
      </c>
      <c r="V87" s="114">
        <f>'01-Mapa de riesgo-UO'!AX88</f>
        <v>0</v>
      </c>
      <c r="W87" s="132">
        <f>IF(U87="COMPARTIR",'01-Mapa de riesgo-UO'!BA88, IF(U87=0, 0,$I$6))</f>
        <v>0</v>
      </c>
      <c r="X87" s="278"/>
      <c r="Y87" s="278"/>
      <c r="Z87" s="278"/>
      <c r="AA87" s="278"/>
      <c r="AB87" s="453"/>
    </row>
    <row r="88" spans="1:28" ht="51" hidden="1" customHeight="1" x14ac:dyDescent="0.2">
      <c r="A88" s="362">
        <v>27</v>
      </c>
      <c r="B88" s="383" t="str">
        <f>'01-Mapa de riesgo-UO'!D89</f>
        <v>EXTENSIÓN_PROYECCIÓN_SOCIAL</v>
      </c>
      <c r="C88" s="458" t="str">
        <f>+'01-Mapa de riesgo-UO'!F89</f>
        <v>NO</v>
      </c>
      <c r="D88" s="383" t="str">
        <f>'01-Mapa de riesgo-UO'!J89</f>
        <v>Financiero</v>
      </c>
      <c r="E88" s="383" t="str">
        <f>'01-Mapa de riesgo-UO'!K89</f>
        <v>FALTA DE RECURSOS EN FONDO DE FACULTAD</v>
      </c>
      <c r="F88" s="383"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83" t="str">
        <f>'01-Mapa de riesgo-UO'!M89</f>
        <v xml:space="preserve">No se pueden realizar algunos proyectos
No se pueden apalancar algunas iniciativas en la FCAA 
No dejan excedentes los proyectos de extensión realizados </v>
      </c>
      <c r="I88" s="450" t="str">
        <f>'01-Mapa de riesgo-UO'!AT89</f>
        <v>MODERADO</v>
      </c>
      <c r="J88" s="383" t="str">
        <f>'01-Mapa de riesgo-UO'!AU89</f>
        <v>Cantidad de actividades de extensión realizadas que generan ingresos</v>
      </c>
      <c r="K88" s="459">
        <v>4</v>
      </c>
      <c r="L88" s="457" t="s">
        <v>2856</v>
      </c>
      <c r="M88" s="276" t="str">
        <f>IF('01-Mapa de riesgo-UO'!S89="No existen", "No existe control para el riesgo",'01-Mapa de riesgo-UO'!W89)</f>
        <v xml:space="preserve">Portafolio y promoción de servicios de extensión de parte de la FCAA </v>
      </c>
      <c r="N88" s="276">
        <f>'01-Mapa de riesgo-UO'!AB89</f>
        <v>0</v>
      </c>
      <c r="O88" s="276" t="str">
        <f>'01-Mapa de riesgo-UO'!AG89</f>
        <v>Cargo planta / Docentes transitorios / profesional de apoyo</v>
      </c>
      <c r="P88" s="277" t="str">
        <f>'01-Mapa de riesgo-UO'!AL89</f>
        <v>Semestral</v>
      </c>
      <c r="Q88" s="277" t="str">
        <f>'01-Mapa de riesgo-UO'!AP89</f>
        <v>Detectivo</v>
      </c>
      <c r="R88" s="450" t="str">
        <f>'01-Mapa de riesgo-UO'!AR89</f>
        <v>ACEPTABLE</v>
      </c>
      <c r="S88" s="457" t="s">
        <v>1019</v>
      </c>
      <c r="T88" s="457"/>
      <c r="U88" s="114" t="str">
        <f>'01-Mapa de riesgo-UO'!AW89</f>
        <v>COMPARTIR</v>
      </c>
      <c r="V88" s="114" t="str">
        <f>'01-Mapa de riesgo-UO'!AX89</f>
        <v>Estar en contacto permanente con la VIIE para que nos puedan apoyar con la difusión de actividades de extensión de la FCAA</v>
      </c>
      <c r="W88" s="132" t="str">
        <f>IF(U88="COMPARTIR",'01-Mapa de riesgo-UO'!BA89, IF(U88=0, 0,$I$6))</f>
        <v>Vicerrectoria de investigaciones, innovación y extensión</v>
      </c>
      <c r="X88" s="278" t="s">
        <v>282</v>
      </c>
      <c r="Y88" s="278" t="s">
        <v>2865</v>
      </c>
      <c r="Z88" s="278" t="s">
        <v>643</v>
      </c>
      <c r="AA88" s="278"/>
      <c r="AB88" s="453" t="s">
        <v>660</v>
      </c>
    </row>
    <row r="89" spans="1:28" ht="51" hidden="1" customHeight="1" x14ac:dyDescent="0.2">
      <c r="A89" s="362"/>
      <c r="B89" s="383"/>
      <c r="C89" s="458"/>
      <c r="D89" s="383"/>
      <c r="E89" s="383"/>
      <c r="F89" s="383"/>
      <c r="G89" s="133" t="str">
        <f>'01-Mapa de riesgo-UO'!I90</f>
        <v>Falta de divulgación de la FCAA y los servicios de extensión que ofrece al medio</v>
      </c>
      <c r="H89" s="383"/>
      <c r="I89" s="450"/>
      <c r="J89" s="383"/>
      <c r="K89" s="459"/>
      <c r="L89" s="457"/>
      <c r="M89" s="276" t="str">
        <f>IF('01-Mapa de riesgo-UO'!S90="No existen", "No existe control para el riesgo",'01-Mapa de riesgo-UO'!W90)</f>
        <v>Busqueda de activadades de extensión y  de convenios con otras entidades</v>
      </c>
      <c r="N89" s="276">
        <f>'01-Mapa de riesgo-UO'!AB90</f>
        <v>0</v>
      </c>
      <c r="O89" s="276" t="str">
        <f>'01-Mapa de riesgo-UO'!AG90</f>
        <v>Cargo planta / Docentes transitorios / profesional de apoyo</v>
      </c>
      <c r="P89" s="277" t="str">
        <f>'01-Mapa de riesgo-UO'!AL90</f>
        <v>Semestral</v>
      </c>
      <c r="Q89" s="277" t="str">
        <f>'01-Mapa de riesgo-UO'!AP90</f>
        <v>Detectivo</v>
      </c>
      <c r="R89" s="450"/>
      <c r="S89" s="457" t="s">
        <v>1019</v>
      </c>
      <c r="T89" s="457"/>
      <c r="U89" s="114" t="str">
        <f>'01-Mapa de riesgo-UO'!AW90</f>
        <v>COMPARTIR</v>
      </c>
      <c r="V89" s="114" t="str">
        <f>'01-Mapa de riesgo-UO'!AX90</f>
        <v>Estar en contacto permanente con la  Oficina de Internacionalización para que nos puedan apoyar con la difusión de la trayectoria de la facultad, para hacer convenios con otras entidades</v>
      </c>
      <c r="W89" s="132" t="str">
        <f>IF(U89="COMPARTIR",'01-Mapa de riesgo-UO'!BA90, IF(U89=0, 0,$I$6))</f>
        <v xml:space="preserve"> Oficina de Internacionalización</v>
      </c>
      <c r="X89" s="278" t="s">
        <v>282</v>
      </c>
      <c r="Y89" s="278" t="s">
        <v>2866</v>
      </c>
      <c r="Z89" s="278" t="s">
        <v>643</v>
      </c>
      <c r="AA89" s="278"/>
      <c r="AB89" s="453"/>
    </row>
    <row r="90" spans="1:28" ht="51" hidden="1" customHeight="1" x14ac:dyDescent="0.2">
      <c r="A90" s="362"/>
      <c r="B90" s="383"/>
      <c r="C90" s="458"/>
      <c r="D90" s="383"/>
      <c r="E90" s="383"/>
      <c r="F90" s="383"/>
      <c r="G90" s="133">
        <f>'01-Mapa de riesgo-UO'!I91</f>
        <v>0</v>
      </c>
      <c r="H90" s="383"/>
      <c r="I90" s="450"/>
      <c r="J90" s="383"/>
      <c r="K90" s="459"/>
      <c r="L90" s="457"/>
      <c r="M90" s="276" t="str">
        <f>IF('01-Mapa de riesgo-UO'!S91="No existen", "No existe control para el riesgo",'01-Mapa de riesgo-UO'!W91)</f>
        <v xml:space="preserve">Seguimiento financiero a la ejecución del presupuesto de los proyectos de extensión </v>
      </c>
      <c r="N90" s="276">
        <f>'01-Mapa de riesgo-UO'!AB91</f>
        <v>0</v>
      </c>
      <c r="O90" s="276" t="str">
        <f>'01-Mapa de riesgo-UO'!AG91</f>
        <v>Decano/ profesional de apoyo</v>
      </c>
      <c r="P90" s="277" t="str">
        <f>'01-Mapa de riesgo-UO'!AL91</f>
        <v>Semestral</v>
      </c>
      <c r="Q90" s="277" t="str">
        <f>'01-Mapa de riesgo-UO'!AP91</f>
        <v>Detectivo</v>
      </c>
      <c r="R90" s="450"/>
      <c r="S90" s="457" t="s">
        <v>1019</v>
      </c>
      <c r="T90" s="457"/>
      <c r="U90" s="114" t="str">
        <f>'01-Mapa de riesgo-UO'!AW91</f>
        <v>COMPARTIR</v>
      </c>
      <c r="V90" s="114" t="str">
        <f>'01-Mapa de riesgo-UO'!AX91</f>
        <v>Seguimiento a la ejecución del presupuesto de los proyectos de extensión</v>
      </c>
      <c r="W90" s="132" t="str">
        <f>IF(U90="COMPARTIR",'01-Mapa de riesgo-UO'!BA91, IF(U90=0, 0,$I$6))</f>
        <v>Financiera</v>
      </c>
      <c r="X90" s="278" t="s">
        <v>282</v>
      </c>
      <c r="Y90" s="278" t="s">
        <v>2867</v>
      </c>
      <c r="Z90" s="278" t="s">
        <v>643</v>
      </c>
      <c r="AA90" s="278"/>
      <c r="AB90" s="453"/>
    </row>
    <row r="91" spans="1:28" ht="80.25" customHeight="1" x14ac:dyDescent="0.2">
      <c r="A91" s="362">
        <v>28</v>
      </c>
      <c r="B91" s="383" t="str">
        <f>'01-Mapa de riesgo-UO'!D92</f>
        <v>ADMINISTRACIÓN_INSTITUCIONAL</v>
      </c>
      <c r="C91" s="458" t="str">
        <f>+'01-Mapa de riesgo-UO'!F92</f>
        <v>NO</v>
      </c>
      <c r="D91" s="383" t="str">
        <f>'01-Mapa de riesgo-UO'!J92</f>
        <v>Operacional</v>
      </c>
      <c r="E91" s="383" t="str">
        <f>'01-Mapa de riesgo-UO'!K92</f>
        <v>INSEGURIDAD JURIDICA EN CIERTOS PROCEDIMIENTOS Y DEMORAS EN REVISIÓN DE CONVENIOS</v>
      </c>
      <c r="F91" s="383"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83" t="str">
        <f>'01-Mapa de riesgo-UO'!M92</f>
        <v>Reprocesos
Toma de decisiones que pueden acarrear riesgos juridicos para el personal, la facultad o la institución
Perdida de firma de convenios por el ertraso en el proceso de revisión</v>
      </c>
      <c r="I91" s="450" t="str">
        <f>'01-Mapa de riesgo-UO'!AT92</f>
        <v>GRAVE</v>
      </c>
      <c r="J91" s="383" t="str">
        <f>'01-Mapa de riesgo-UO'!AU92</f>
        <v>Número de casos en los cuales se realizó un procedimiento inadecuado por desconocimiento juridico</v>
      </c>
      <c r="K91" s="459">
        <v>0</v>
      </c>
      <c r="L91" s="457" t="s">
        <v>1020</v>
      </c>
      <c r="M91" s="276" t="str">
        <f>IF('01-Mapa de riesgo-UO'!S92="No existen", "No existe control para el riesgo",'01-Mapa de riesgo-UO'!W92)</f>
        <v>Mantener comunicación directa con la oficina juridica y secretaría general, y dejar trazabilidad del acompañamiento</v>
      </c>
      <c r="N91" s="276">
        <f>'01-Mapa de riesgo-UO'!AB92</f>
        <v>0</v>
      </c>
      <c r="O91" s="276" t="str">
        <f>'01-Mapa de riesgo-UO'!AG92</f>
        <v>Cargo planta / Docentes transitorios/profesional de apoyo</v>
      </c>
      <c r="P91" s="277" t="str">
        <f>'01-Mapa de riesgo-UO'!AL92</f>
        <v>Trimestral</v>
      </c>
      <c r="Q91" s="277" t="str">
        <f>'01-Mapa de riesgo-UO'!AP92</f>
        <v>Preventivo</v>
      </c>
      <c r="R91" s="450" t="str">
        <f>'01-Mapa de riesgo-UO'!AR92</f>
        <v>ACEPTABLE</v>
      </c>
      <c r="S91" s="457" t="s">
        <v>1019</v>
      </c>
      <c r="T91" s="457"/>
      <c r="U91" s="114" t="str">
        <f>'01-Mapa de riesgo-UO'!AW92</f>
        <v>COMPARTIR</v>
      </c>
      <c r="V91" s="114" t="str">
        <f>'01-Mapa de riesgo-UO'!AX92</f>
        <v>Informar a los asesores juridicos para una solución viable</v>
      </c>
      <c r="W91" s="132" t="str">
        <f>IF(U91="COMPARTIR",'01-Mapa de riesgo-UO'!BA92, IF(U91=0, 0,$I$6))</f>
        <v>secretaria general o juridica</v>
      </c>
      <c r="X91" s="278" t="s">
        <v>282</v>
      </c>
      <c r="Y91" s="278" t="s">
        <v>2868</v>
      </c>
      <c r="Z91" s="278" t="s">
        <v>643</v>
      </c>
      <c r="AA91" s="278"/>
      <c r="AB91" s="453" t="s">
        <v>648</v>
      </c>
    </row>
    <row r="92" spans="1:28" ht="51" hidden="1" customHeight="1" x14ac:dyDescent="0.2">
      <c r="A92" s="362"/>
      <c r="B92" s="383"/>
      <c r="C92" s="458"/>
      <c r="D92" s="383"/>
      <c r="E92" s="383"/>
      <c r="F92" s="383"/>
      <c r="G92" s="133" t="str">
        <f>'01-Mapa de riesgo-UO'!I93</f>
        <v xml:space="preserve">CONTRATACIÓN </v>
      </c>
      <c r="H92" s="383"/>
      <c r="I92" s="450"/>
      <c r="J92" s="383"/>
      <c r="K92" s="459"/>
      <c r="L92" s="457"/>
      <c r="M92" s="276" t="str">
        <f>IF('01-Mapa de riesgo-UO'!S93="No existen", "No existe control para el riesgo",'01-Mapa de riesgo-UO'!W93)</f>
        <v>Mantener comunicación directa con la oficina juridica y secretaría general, y dejar trazabilidad del acompañamiento</v>
      </c>
      <c r="N92" s="276">
        <f>'01-Mapa de riesgo-UO'!AB93</f>
        <v>0</v>
      </c>
      <c r="O92" s="276" t="str">
        <f>'01-Mapa de riesgo-UO'!AG93</f>
        <v>Cargo planta / Docentes transitorios/profesional de apoyo</v>
      </c>
      <c r="P92" s="277" t="str">
        <f>'01-Mapa de riesgo-UO'!AL93</f>
        <v>Trimestral</v>
      </c>
      <c r="Q92" s="277" t="str">
        <f>'01-Mapa de riesgo-UO'!AP93</f>
        <v>Preventivo</v>
      </c>
      <c r="R92" s="450"/>
      <c r="S92" s="457" t="s">
        <v>1019</v>
      </c>
      <c r="T92" s="457"/>
      <c r="U92" s="114" t="str">
        <f>'01-Mapa de riesgo-UO'!AW93</f>
        <v>COMPARTIR</v>
      </c>
      <c r="V92" s="114" t="str">
        <f>'01-Mapa de riesgo-UO'!AX93</f>
        <v>Informar a los asesores juridicos para una solución viable</v>
      </c>
      <c r="W92" s="132" t="str">
        <f>IF(U92="COMPARTIR",'01-Mapa de riesgo-UO'!BA93, IF(U92=0, 0,$I$6))</f>
        <v>secretaria general o juridica</v>
      </c>
      <c r="X92" s="278" t="s">
        <v>282</v>
      </c>
      <c r="Y92" s="278" t="s">
        <v>2869</v>
      </c>
      <c r="Z92" s="278" t="s">
        <v>643</v>
      </c>
      <c r="AA92" s="278"/>
      <c r="AB92" s="453"/>
    </row>
    <row r="93" spans="1:28" ht="51" hidden="1" customHeight="1" x14ac:dyDescent="0.2">
      <c r="A93" s="362"/>
      <c r="B93" s="383"/>
      <c r="C93" s="458"/>
      <c r="D93" s="383"/>
      <c r="E93" s="383"/>
      <c r="F93" s="383"/>
      <c r="G93" s="133">
        <f>'01-Mapa de riesgo-UO'!I94</f>
        <v>0</v>
      </c>
      <c r="H93" s="383"/>
      <c r="I93" s="450"/>
      <c r="J93" s="383"/>
      <c r="K93" s="459"/>
      <c r="L93" s="457"/>
      <c r="M93" s="276">
        <f>IF('01-Mapa de riesgo-UO'!S94="No existen", "No existe control para el riesgo",'01-Mapa de riesgo-UO'!W94)</f>
        <v>0</v>
      </c>
      <c r="N93" s="276">
        <f>'01-Mapa de riesgo-UO'!AB94</f>
        <v>0</v>
      </c>
      <c r="O93" s="276">
        <f>'01-Mapa de riesgo-UO'!AG94</f>
        <v>0</v>
      </c>
      <c r="P93" s="277">
        <f>'01-Mapa de riesgo-UO'!AL94</f>
        <v>0</v>
      </c>
      <c r="Q93" s="277">
        <f>'01-Mapa de riesgo-UO'!AP94</f>
        <v>0</v>
      </c>
      <c r="R93" s="450"/>
      <c r="S93" s="457"/>
      <c r="T93" s="457"/>
      <c r="U93" s="114">
        <f>'01-Mapa de riesgo-UO'!AW94</f>
        <v>0</v>
      </c>
      <c r="V93" s="114">
        <f>'01-Mapa de riesgo-UO'!AX94</f>
        <v>0</v>
      </c>
      <c r="W93" s="132">
        <f>IF(U93="COMPARTIR",'01-Mapa de riesgo-UO'!BA94, IF(U93=0, 0,$I$6))</f>
        <v>0</v>
      </c>
      <c r="X93" s="278"/>
      <c r="Y93" s="278"/>
      <c r="Z93" s="278"/>
      <c r="AA93" s="278"/>
      <c r="AB93" s="453"/>
    </row>
    <row r="94" spans="1:28" ht="80.25" customHeight="1" x14ac:dyDescent="0.2">
      <c r="A94" s="362">
        <v>29</v>
      </c>
      <c r="B94" s="383" t="str">
        <f>'01-Mapa de riesgo-UO'!D95</f>
        <v>ADMINISTRACIÓN_INSTITUCIONAL</v>
      </c>
      <c r="C94" s="458" t="str">
        <f>+'01-Mapa de riesgo-UO'!F95</f>
        <v>NO</v>
      </c>
      <c r="D94" s="383" t="str">
        <f>'01-Mapa de riesgo-UO'!J95</f>
        <v>Estratégico</v>
      </c>
      <c r="E94" s="383" t="str">
        <f>'01-Mapa de riesgo-UO'!K95</f>
        <v>PÉRDIDA DE LOS ACTIVOS DE INFORMACIÓN</v>
      </c>
      <c r="F94" s="383"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83" t="str">
        <f>'01-Mapa de riesgo-UO'!M95</f>
        <v>Reprocesos
Pérdida de registros y seguimientos realizados
Incumplimientos por falta de información
Falta de información para la toma de desiciones</v>
      </c>
      <c r="I94" s="450" t="str">
        <f>'01-Mapa de riesgo-UO'!AT95</f>
        <v>MODERADO</v>
      </c>
      <c r="J94" s="383" t="str">
        <f>'01-Mapa de riesgo-UO'!AU95</f>
        <v xml:space="preserve"># de veces en que se presentaron problemas por pérdida de información en equipo de cómputo </v>
      </c>
      <c r="K94" s="459">
        <v>0</v>
      </c>
      <c r="L94" s="457" t="s">
        <v>1021</v>
      </c>
      <c r="M94" s="276" t="str">
        <f>IF('01-Mapa de riesgo-UO'!S95="No existen", "No existe control para el riesgo",'01-Mapa de riesgo-UO'!W95)</f>
        <v>Grabación de información de la FCAA en Disco Duro Externo y en drive. Tambien se guardan las copias fisicas de algunos archivos</v>
      </c>
      <c r="N94" s="276">
        <f>'01-Mapa de riesgo-UO'!AB95</f>
        <v>0</v>
      </c>
      <c r="O94" s="276" t="str">
        <f>'01-Mapa de riesgo-UO'!AG95</f>
        <v>Cargo planta / Docentes transitorios/
Contratista</v>
      </c>
      <c r="P94" s="277" t="str">
        <f>'01-Mapa de riesgo-UO'!AL95</f>
        <v>Trimestral</v>
      </c>
      <c r="Q94" s="277" t="str">
        <f>'01-Mapa de riesgo-UO'!AP95</f>
        <v>Preventivo</v>
      </c>
      <c r="R94" s="450" t="str">
        <f>'01-Mapa de riesgo-UO'!AR95</f>
        <v>ACEPTABLE</v>
      </c>
      <c r="S94" s="457" t="s">
        <v>1019</v>
      </c>
      <c r="T94" s="457"/>
      <c r="U94" s="114" t="str">
        <f>'01-Mapa de riesgo-UO'!AW95</f>
        <v>REDUCIR</v>
      </c>
      <c r="V94" s="114" t="str">
        <f>'01-Mapa de riesgo-UO'!AX95</f>
        <v>Hacer oportunamente copias de seguridad</v>
      </c>
      <c r="W94" s="132">
        <f>IF(U94="COMPARTIR",'01-Mapa de riesgo-UO'!BA95, IF(U94=0, 0,$I$6))</f>
        <v>0</v>
      </c>
      <c r="X94" s="278" t="s">
        <v>282</v>
      </c>
      <c r="Y94" s="278" t="s">
        <v>2870</v>
      </c>
      <c r="Z94" s="278" t="s">
        <v>643</v>
      </c>
      <c r="AA94" s="278"/>
      <c r="AB94" s="453" t="s">
        <v>660</v>
      </c>
    </row>
    <row r="95" spans="1:28" ht="51" hidden="1" customHeight="1" x14ac:dyDescent="0.2">
      <c r="A95" s="362"/>
      <c r="B95" s="383"/>
      <c r="C95" s="458"/>
      <c r="D95" s="383"/>
      <c r="E95" s="383"/>
      <c r="F95" s="383"/>
      <c r="G95" s="133" t="str">
        <f>'01-Mapa de riesgo-UO'!I96</f>
        <v>Daños en equipos de cómputo de la UTP</v>
      </c>
      <c r="H95" s="383"/>
      <c r="I95" s="450"/>
      <c r="J95" s="383"/>
      <c r="K95" s="459"/>
      <c r="L95" s="457"/>
      <c r="M95" s="276" t="str">
        <f>IF('01-Mapa de riesgo-UO'!S96="No existen", "No existe control para el riesgo",'01-Mapa de riesgo-UO'!W96)</f>
        <v>Actualización de hardware, software y mantenimientos-Realizar reposición de equipos cada dos años</v>
      </c>
      <c r="N95" s="276">
        <f>'01-Mapa de riesgo-UO'!AB96</f>
        <v>0</v>
      </c>
      <c r="O95" s="276" t="str">
        <f>'01-Mapa de riesgo-UO'!AG96</f>
        <v>Cargo planta / Docentes transitorios/
Contratista</v>
      </c>
      <c r="P95" s="277" t="str">
        <f>'01-Mapa de riesgo-UO'!AL96</f>
        <v>No definida</v>
      </c>
      <c r="Q95" s="277" t="str">
        <f>'01-Mapa de riesgo-UO'!AP96</f>
        <v>Preventivo</v>
      </c>
      <c r="R95" s="450"/>
      <c r="S95" s="457" t="s">
        <v>1019</v>
      </c>
      <c r="T95" s="457"/>
      <c r="U95" s="114" t="str">
        <f>'01-Mapa de riesgo-UO'!AW96</f>
        <v>COMPARTIR</v>
      </c>
      <c r="V95" s="114" t="str">
        <f>'01-Mapa de riesgo-UO'!AX96</f>
        <v>Solicitar a sistemas actualización y revisión de los equipos de computo a nivel de sistema</v>
      </c>
      <c r="W95" s="132" t="str">
        <f>IF(U95="COMPARTIR",'01-Mapa de riesgo-UO'!BA96, IF(U95=0, 0,$I$6))</f>
        <v>Sistemas</v>
      </c>
      <c r="X95" s="278" t="s">
        <v>282</v>
      </c>
      <c r="Y95" s="278" t="s">
        <v>2871</v>
      </c>
      <c r="Z95" s="278" t="s">
        <v>643</v>
      </c>
      <c r="AA95" s="278"/>
      <c r="AB95" s="453"/>
    </row>
    <row r="96" spans="1:28" ht="51" hidden="1" customHeight="1" x14ac:dyDescent="0.2">
      <c r="A96" s="362"/>
      <c r="B96" s="383"/>
      <c r="C96" s="458"/>
      <c r="D96" s="383"/>
      <c r="E96" s="383"/>
      <c r="F96" s="383"/>
      <c r="G96" s="133" t="str">
        <f>'01-Mapa de riesgo-UO'!I97</f>
        <v>Falta de acceso a la información por el no funcionamiento de los aplicativos de la UTP</v>
      </c>
      <c r="H96" s="383"/>
      <c r="I96" s="450"/>
      <c r="J96" s="383"/>
      <c r="K96" s="459"/>
      <c r="L96" s="457"/>
      <c r="M96" s="276" t="str">
        <f>IF('01-Mapa de riesgo-UO'!S97="No existen", "No existe control para el riesgo",'01-Mapa de riesgo-UO'!W97)</f>
        <v>Reportar oportunamente la caida de los aplicativos</v>
      </c>
      <c r="N96" s="276">
        <f>'01-Mapa de riesgo-UO'!AB97</f>
        <v>0</v>
      </c>
      <c r="O96" s="276" t="str">
        <f>'01-Mapa de riesgo-UO'!AG97</f>
        <v>Decano / Directores de Programa/auxiliares/profesional de apoyo</v>
      </c>
      <c r="P96" s="277" t="str">
        <f>'01-Mapa de riesgo-UO'!AL97</f>
        <v>No definida</v>
      </c>
      <c r="Q96" s="277" t="str">
        <f>'01-Mapa de riesgo-UO'!AP97</f>
        <v>Preventivo</v>
      </c>
      <c r="R96" s="450"/>
      <c r="S96" s="457" t="s">
        <v>1019</v>
      </c>
      <c r="T96" s="457"/>
      <c r="U96" s="114" t="str">
        <f>'01-Mapa de riesgo-UO'!AW97</f>
        <v>COMPARTIR</v>
      </c>
      <c r="V96" s="114" t="str">
        <f>'01-Mapa de riesgo-UO'!AX97</f>
        <v>Reportar la caída de los equipos</v>
      </c>
      <c r="W96" s="132" t="str">
        <f>IF(U96="COMPARTIR",'01-Mapa de riesgo-UO'!BA97, IF(U96=0, 0,$I$6))</f>
        <v>Sistemas</v>
      </c>
      <c r="X96" s="278" t="s">
        <v>282</v>
      </c>
      <c r="Y96" s="278" t="s">
        <v>2872</v>
      </c>
      <c r="Z96" s="278" t="s">
        <v>643</v>
      </c>
      <c r="AA96" s="278"/>
      <c r="AB96" s="453"/>
    </row>
    <row r="97" spans="1:28" ht="80.25" customHeight="1" x14ac:dyDescent="0.2">
      <c r="A97" s="362">
        <v>30</v>
      </c>
      <c r="B97" s="383" t="str">
        <f>'01-Mapa de riesgo-UO'!D98</f>
        <v>ADMINISTRACIÓN_INSTITUCIONAL</v>
      </c>
      <c r="C97" s="458" t="str">
        <f>+'01-Mapa de riesgo-UO'!F98</f>
        <v>NO</v>
      </c>
      <c r="D97" s="383" t="str">
        <f>'01-Mapa de riesgo-UO'!J98</f>
        <v>Estratégico</v>
      </c>
      <c r="E97" s="383" t="str">
        <f>'01-Mapa de riesgo-UO'!K98</f>
        <v>FALTA DE CAPACITACIÓN A NUEVOS FUNCIONAROS</v>
      </c>
      <c r="F97" s="383" t="str">
        <f>'01-Mapa de riesgo-UO'!L98</f>
        <v>Los funcionarios que se vinculan a la UTP, no reciben una capacitación basada en el manual de funciones</v>
      </c>
      <c r="G97" s="133" t="str">
        <f>'01-Mapa de riesgo-UO'!I98</f>
        <v>Falta de divulgación del nuevo personal que ingresa a cada dependencia</v>
      </c>
      <c r="H97" s="383" t="str">
        <f>'01-Mapa de riesgo-UO'!M98</f>
        <v>Reprocesos
Demoras en la realización de las funciones por desconocimiento</v>
      </c>
      <c r="I97" s="450" t="str">
        <f>'01-Mapa de riesgo-UO'!AT98</f>
        <v>MODERADO</v>
      </c>
      <c r="J97" s="383" t="str">
        <f>'01-Mapa de riesgo-UO'!AU98</f>
        <v>Personal nuevo sin capacitación</v>
      </c>
      <c r="K97" s="459">
        <v>0</v>
      </c>
      <c r="L97" s="457" t="s">
        <v>1022</v>
      </c>
      <c r="M97" s="276" t="str">
        <f>IF('01-Mapa de riesgo-UO'!S98="No existen", "No existe control para el riesgo",'01-Mapa de riesgo-UO'!W98)</f>
        <v>Presentación de parte del jefe inmediato ante los miembros del equipo de trabajo y las dependencias asociadas a su actividad laboral</v>
      </c>
      <c r="N97" s="276">
        <f>'01-Mapa de riesgo-UO'!AB98</f>
        <v>0</v>
      </c>
      <c r="O97" s="276" t="str">
        <f>'01-Mapa de riesgo-UO'!AG98</f>
        <v>Cargo planta / Docentes transitorios</v>
      </c>
      <c r="P97" s="277" t="str">
        <f>'01-Mapa de riesgo-UO'!AL98</f>
        <v>No definida</v>
      </c>
      <c r="Q97" s="277" t="str">
        <f>'01-Mapa de riesgo-UO'!AP98</f>
        <v>Preventivo</v>
      </c>
      <c r="R97" s="450" t="str">
        <f>'01-Mapa de riesgo-UO'!AR98</f>
        <v>ACEPTABLE</v>
      </c>
      <c r="S97" s="457" t="s">
        <v>1019</v>
      </c>
      <c r="T97" s="457"/>
      <c r="U97" s="114" t="str">
        <f>'01-Mapa de riesgo-UO'!AW98</f>
        <v>COMPARTIR</v>
      </c>
      <c r="V97" s="114" t="str">
        <f>'01-Mapa de riesgo-UO'!AX98</f>
        <v>Informar a Gestión del Talento Humano cuando ingrese un nuevo funcionario, para que nos puedan apoyar con la presentación de la persona en otras dependencias</v>
      </c>
      <c r="W97" s="132" t="str">
        <f>IF(U97="COMPARTIR",'01-Mapa de riesgo-UO'!BA98, IF(U97=0, 0,$I$6))</f>
        <v>Gestión del Talento Humano</v>
      </c>
      <c r="X97" s="278" t="s">
        <v>282</v>
      </c>
      <c r="Y97" s="278" t="s">
        <v>2873</v>
      </c>
      <c r="Z97" s="278" t="s">
        <v>643</v>
      </c>
      <c r="AA97" s="278"/>
      <c r="AB97" s="453" t="s">
        <v>660</v>
      </c>
    </row>
    <row r="98" spans="1:28" ht="51" hidden="1" customHeight="1" x14ac:dyDescent="0.2">
      <c r="A98" s="362"/>
      <c r="B98" s="383"/>
      <c r="C98" s="458"/>
      <c r="D98" s="383"/>
      <c r="E98" s="383"/>
      <c r="F98" s="383"/>
      <c r="G98" s="133" t="str">
        <f>'01-Mapa de riesgo-UO'!I99</f>
        <v>No hay un procedimiento definido para inducción del personal que ingresa como contratista</v>
      </c>
      <c r="H98" s="383"/>
      <c r="I98" s="450"/>
      <c r="J98" s="383"/>
      <c r="K98" s="459"/>
      <c r="L98" s="457"/>
      <c r="M98" s="276" t="str">
        <f>IF('01-Mapa de riesgo-UO'!S99="No existen", "No existe control para el riesgo",'01-Mapa de riesgo-UO'!W99)</f>
        <v>Se solicita capacitación para el cargo</v>
      </c>
      <c r="N98" s="276">
        <f>'01-Mapa de riesgo-UO'!AB99</f>
        <v>0</v>
      </c>
      <c r="O98" s="276" t="str">
        <f>'01-Mapa de riesgo-UO'!AG99</f>
        <v>Cargo planta / Docentes transitorios</v>
      </c>
      <c r="P98" s="277" t="str">
        <f>'01-Mapa de riesgo-UO'!AL99</f>
        <v>No definida</v>
      </c>
      <c r="Q98" s="277" t="str">
        <f>'01-Mapa de riesgo-UO'!AP99</f>
        <v>Preventivo</v>
      </c>
      <c r="R98" s="450"/>
      <c r="S98" s="457" t="s">
        <v>1019</v>
      </c>
      <c r="T98" s="457"/>
      <c r="U98" s="114" t="str">
        <f>'01-Mapa de riesgo-UO'!AW99</f>
        <v>COMPARTIR</v>
      </c>
      <c r="V98" s="114" t="str">
        <f>'01-Mapa de riesgo-UO'!AX99</f>
        <v>Informar a Gestión del Talento Humano cuando ingrese un nuevo funcionario, para que nos puedan recomendar personas para capacitarlo</v>
      </c>
      <c r="W98" s="132" t="str">
        <f>IF(U98="COMPARTIR",'01-Mapa de riesgo-UO'!BA99, IF(U98=0, 0,$I$6))</f>
        <v>Gestión del Talento Humano</v>
      </c>
      <c r="X98" s="278" t="s">
        <v>282</v>
      </c>
      <c r="Y98" s="278" t="s">
        <v>2874</v>
      </c>
      <c r="Z98" s="278" t="s">
        <v>643</v>
      </c>
      <c r="AA98" s="278"/>
      <c r="AB98" s="453"/>
    </row>
    <row r="99" spans="1:28" ht="51" hidden="1" customHeight="1" x14ac:dyDescent="0.2">
      <c r="A99" s="362"/>
      <c r="B99" s="383"/>
      <c r="C99" s="458"/>
      <c r="D99" s="383"/>
      <c r="E99" s="383"/>
      <c r="F99" s="383"/>
      <c r="G99" s="133">
        <f>'01-Mapa de riesgo-UO'!I100</f>
        <v>0</v>
      </c>
      <c r="H99" s="383"/>
      <c r="I99" s="450"/>
      <c r="J99" s="383"/>
      <c r="K99" s="459"/>
      <c r="L99" s="457"/>
      <c r="M99" s="276" t="str">
        <f>IF('01-Mapa de riesgo-UO'!S100="No existen", "No existe control para el riesgo",'01-Mapa de riesgo-UO'!W100)</f>
        <v>Entrega oficial del manual de funciones y firma de recibido</v>
      </c>
      <c r="N99" s="276">
        <f>'01-Mapa de riesgo-UO'!AB100</f>
        <v>0</v>
      </c>
      <c r="O99" s="276" t="str">
        <f>'01-Mapa de riesgo-UO'!AG100</f>
        <v>Decano y Directores de Programa</v>
      </c>
      <c r="P99" s="277" t="str">
        <f>'01-Mapa de riesgo-UO'!AL100</f>
        <v>No definida</v>
      </c>
      <c r="Q99" s="277" t="str">
        <f>'01-Mapa de riesgo-UO'!AP100</f>
        <v>Preventivo</v>
      </c>
      <c r="R99" s="450"/>
      <c r="S99" s="457" t="s">
        <v>1019</v>
      </c>
      <c r="T99" s="457"/>
      <c r="U99" s="114" t="str">
        <f>'01-Mapa de riesgo-UO'!AW100</f>
        <v>COMPARTIR</v>
      </c>
      <c r="V99" s="114" t="str">
        <f>'01-Mapa de riesgo-UO'!AX100</f>
        <v>Informar a Gestión del Talento Humano cuando ingrese un nuevo funcionario, para que nos puedan compartir el manual de funciones</v>
      </c>
      <c r="W99" s="132" t="str">
        <f>IF(U99="COMPARTIR",'01-Mapa de riesgo-UO'!BA100, IF(U99=0, 0,$I$6))</f>
        <v>Gestión del Talento Humano</v>
      </c>
      <c r="X99" s="278" t="s">
        <v>282</v>
      </c>
      <c r="Y99" s="278" t="s">
        <v>2875</v>
      </c>
      <c r="Z99" s="278" t="s">
        <v>643</v>
      </c>
      <c r="AA99" s="278"/>
      <c r="AB99" s="453"/>
    </row>
    <row r="100" spans="1:28" ht="80.25" customHeight="1" x14ac:dyDescent="0.2">
      <c r="A100" s="362">
        <v>31</v>
      </c>
      <c r="B100" s="383" t="str">
        <f>'01-Mapa de riesgo-UO'!D101</f>
        <v>ADMINISTRACIÓN_INSTITUCIONAL</v>
      </c>
      <c r="C100" s="458" t="str">
        <f>+'01-Mapa de riesgo-UO'!F101</f>
        <v>NO</v>
      </c>
      <c r="D100" s="383" t="str">
        <f>'01-Mapa de riesgo-UO'!J101</f>
        <v>Tecnológico</v>
      </c>
      <c r="E100" s="383" t="str">
        <f>'01-Mapa de riesgo-UO'!K101</f>
        <v>FALTA DE RED PARA EL FUNCIONAMIENTO ADECUADO DE LOS PROCESOS ADMINISTRATIVOS Y EDUCATIVOS DE LA FCAA</v>
      </c>
      <c r="F100" s="383"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83" t="str">
        <f>'01-Mapa de riesgo-UO'!M101</f>
        <v>Reprocesos , desplazamientos a lugares que si cuenten con Red</v>
      </c>
      <c r="I100" s="450" t="str">
        <f>'01-Mapa de riesgo-UO'!AT101</f>
        <v>MODERADO</v>
      </c>
      <c r="J100" s="383" t="str">
        <f>'01-Mapa de riesgo-UO'!AU101</f>
        <v># de veces en que se presentaron problemas caida o mal recepción de la red de la Universidad</v>
      </c>
      <c r="K100" s="461">
        <v>0.4</v>
      </c>
      <c r="L100" s="457" t="s">
        <v>1023</v>
      </c>
      <c r="M100" s="276" t="str">
        <f>IF('01-Mapa de riesgo-UO'!S101="No existen", "No existe control para el riesgo",'01-Mapa de riesgo-UO'!W101)</f>
        <v>Realizar solicitud para incrementar los puntos de Red de la Universidad, dado que cada día hay mas estudiantes accediendo a la red</v>
      </c>
      <c r="N100" s="276">
        <f>'01-Mapa de riesgo-UO'!AB101</f>
        <v>0</v>
      </c>
      <c r="O100" s="276" t="str">
        <f>'01-Mapa de riesgo-UO'!AG101</f>
        <v>Decano y Directores de Programa</v>
      </c>
      <c r="P100" s="277" t="str">
        <f>'01-Mapa de riesgo-UO'!AL101</f>
        <v>Trimestral</v>
      </c>
      <c r="Q100" s="277" t="str">
        <f>'01-Mapa de riesgo-UO'!AP101</f>
        <v>Preventivo</v>
      </c>
      <c r="R100" s="450" t="str">
        <f>'01-Mapa de riesgo-UO'!AR101</f>
        <v>ACEPTABLE</v>
      </c>
      <c r="S100" s="457" t="s">
        <v>1019</v>
      </c>
      <c r="T100" s="457"/>
      <c r="U100" s="114" t="str">
        <f>'01-Mapa de riesgo-UO'!AW101</f>
        <v>COMPARTIR</v>
      </c>
      <c r="V100" s="114" t="str">
        <f>'01-Mapa de riesgo-UO'!AX101</f>
        <v xml:space="preserve">Informar en que puntos no hay buen acceso a la Red de la Universidad </v>
      </c>
      <c r="W100" s="132" t="str">
        <f>IF(U100="COMPARTIR",'01-Mapa de riesgo-UO'!BA101, IF(U100=0, 0,$I$6))</f>
        <v>División de sistemas UTP - Vicerrectoria Administrativa y Financiera - Mnatenimiento</v>
      </c>
      <c r="X100" s="278" t="s">
        <v>282</v>
      </c>
      <c r="Y100" s="278" t="s">
        <v>2876</v>
      </c>
      <c r="Z100" s="278" t="s">
        <v>643</v>
      </c>
      <c r="AA100" s="278"/>
      <c r="AB100" s="453" t="s">
        <v>648</v>
      </c>
    </row>
    <row r="101" spans="1:28" ht="51" hidden="1" customHeight="1" x14ac:dyDescent="0.2">
      <c r="A101" s="362"/>
      <c r="B101" s="383"/>
      <c r="C101" s="458"/>
      <c r="D101" s="383"/>
      <c r="E101" s="383"/>
      <c r="F101" s="383"/>
      <c r="G101" s="133">
        <f>'01-Mapa de riesgo-UO'!I102</f>
        <v>0</v>
      </c>
      <c r="H101" s="383"/>
      <c r="I101" s="450"/>
      <c r="J101" s="383"/>
      <c r="K101" s="459"/>
      <c r="L101" s="457"/>
      <c r="M101" s="276">
        <f>IF('01-Mapa de riesgo-UO'!S102="No existen", "No existe control para el riesgo",'01-Mapa de riesgo-UO'!W102)</f>
        <v>0</v>
      </c>
      <c r="N101" s="276">
        <f>'01-Mapa de riesgo-UO'!AB102</f>
        <v>0</v>
      </c>
      <c r="O101" s="276">
        <f>'01-Mapa de riesgo-UO'!AG102</f>
        <v>0</v>
      </c>
      <c r="P101" s="277">
        <f>'01-Mapa de riesgo-UO'!AL102</f>
        <v>0</v>
      </c>
      <c r="Q101" s="277">
        <f>'01-Mapa de riesgo-UO'!AP102</f>
        <v>0</v>
      </c>
      <c r="R101" s="450"/>
      <c r="S101" s="457"/>
      <c r="T101" s="457"/>
      <c r="U101" s="114">
        <f>'01-Mapa de riesgo-UO'!AW102</f>
        <v>0</v>
      </c>
      <c r="V101" s="114">
        <f>'01-Mapa de riesgo-UO'!AX102</f>
        <v>0</v>
      </c>
      <c r="W101" s="132">
        <f>IF(U101="COMPARTIR",'01-Mapa de riesgo-UO'!BA102, IF(U101=0, 0,$I$6))</f>
        <v>0</v>
      </c>
      <c r="X101" s="278"/>
      <c r="Y101" s="278"/>
      <c r="Z101" s="278"/>
      <c r="AA101" s="278"/>
      <c r="AB101" s="453"/>
    </row>
    <row r="102" spans="1:28" ht="51" hidden="1" customHeight="1" x14ac:dyDescent="0.2">
      <c r="A102" s="362"/>
      <c r="B102" s="383"/>
      <c r="C102" s="458"/>
      <c r="D102" s="383"/>
      <c r="E102" s="383"/>
      <c r="F102" s="383"/>
      <c r="G102" s="133">
        <f>'01-Mapa de riesgo-UO'!I103</f>
        <v>0</v>
      </c>
      <c r="H102" s="383"/>
      <c r="I102" s="450"/>
      <c r="J102" s="383"/>
      <c r="K102" s="459"/>
      <c r="L102" s="457"/>
      <c r="M102" s="276">
        <f>IF('01-Mapa de riesgo-UO'!S103="No existen", "No existe control para el riesgo",'01-Mapa de riesgo-UO'!W103)</f>
        <v>0</v>
      </c>
      <c r="N102" s="276">
        <f>'01-Mapa de riesgo-UO'!AB103</f>
        <v>0</v>
      </c>
      <c r="O102" s="276">
        <f>'01-Mapa de riesgo-UO'!AG103</f>
        <v>0</v>
      </c>
      <c r="P102" s="277">
        <f>'01-Mapa de riesgo-UO'!AL103</f>
        <v>0</v>
      </c>
      <c r="Q102" s="277">
        <f>'01-Mapa de riesgo-UO'!AP103</f>
        <v>0</v>
      </c>
      <c r="R102" s="450"/>
      <c r="S102" s="457"/>
      <c r="T102" s="457"/>
      <c r="U102" s="114">
        <f>'01-Mapa de riesgo-UO'!AW103</f>
        <v>0</v>
      </c>
      <c r="V102" s="114">
        <f>'01-Mapa de riesgo-UO'!AX103</f>
        <v>0</v>
      </c>
      <c r="W102" s="132">
        <f>IF(U102="COMPARTIR",'01-Mapa de riesgo-UO'!BA103, IF(U102=0, 0,$I$6))</f>
        <v>0</v>
      </c>
      <c r="X102" s="278"/>
      <c r="Y102" s="278"/>
      <c r="Z102" s="278"/>
      <c r="AA102" s="278"/>
      <c r="AB102" s="453"/>
    </row>
    <row r="103" spans="1:28" ht="51" hidden="1" customHeight="1" x14ac:dyDescent="0.2">
      <c r="A103" s="362">
        <v>32</v>
      </c>
      <c r="B103" s="383" t="str">
        <f>'01-Mapa de riesgo-UO'!D104</f>
        <v>DOCENCIA</v>
      </c>
      <c r="C103" s="458" t="str">
        <f>+'01-Mapa de riesgo-UO'!F104</f>
        <v>NO</v>
      </c>
      <c r="D103" s="383" t="str">
        <f>'01-Mapa de riesgo-UO'!J104</f>
        <v>Imagen</v>
      </c>
      <c r="E103" s="383" t="str">
        <f>'01-Mapa de riesgo-UO'!K104</f>
        <v>No renovación del registro calificado de un programa académico</v>
      </c>
      <c r="F103" s="383" t="str">
        <f>'01-Mapa de riesgo-UO'!L104</f>
        <v>Pérdida del registro calificado de uno de los programas que hacen parte de la Facultad</v>
      </c>
      <c r="G103" s="133" t="str">
        <f>'01-Mapa de riesgo-UO'!I104</f>
        <v>Falta de seguimiento a las fechas de vencimiento a los registros calificados</v>
      </c>
      <c r="H103" s="383" t="str">
        <f>'01-Mapa de riesgo-UO'!M104</f>
        <v>No ofrecimiento del programa académico
Pérdida de imagen Institucional</v>
      </c>
      <c r="I103" s="450" t="str">
        <f>'01-Mapa de riesgo-UO'!AT104</f>
        <v>GRAVE</v>
      </c>
      <c r="J103" s="383" t="str">
        <f>'01-Mapa de riesgo-UO'!AU104</f>
        <v>No. De programas que han perdido el registro calificado</v>
      </c>
      <c r="K103" s="463">
        <v>0</v>
      </c>
      <c r="L103" s="463" t="s">
        <v>1103</v>
      </c>
      <c r="M103" s="276" t="str">
        <f>IF('01-Mapa de riesgo-UO'!S104="No existen", "No existe control para el riesgo",'01-Mapa de riesgo-UO'!W104)</f>
        <v>Revisión periódica de vencimiento de registros calificados</v>
      </c>
      <c r="N103" s="276">
        <f>'01-Mapa de riesgo-UO'!AB104</f>
        <v>0</v>
      </c>
      <c r="O103" s="276" t="str">
        <f>'01-Mapa de riesgo-UO'!AG104</f>
        <v>Directores de Programa</v>
      </c>
      <c r="P103" s="277" t="str">
        <f>'01-Mapa de riesgo-UO'!AL104</f>
        <v>Semestral</v>
      </c>
      <c r="Q103" s="277" t="str">
        <f>'01-Mapa de riesgo-UO'!AP104</f>
        <v>Preventivo</v>
      </c>
      <c r="R103" s="450" t="str">
        <f>'01-Mapa de riesgo-UO'!AR104</f>
        <v>ACEPTABLE</v>
      </c>
      <c r="S103" s="463" t="s">
        <v>1104</v>
      </c>
      <c r="T103" s="464"/>
      <c r="U103" s="114" t="str">
        <f>'01-Mapa de riesgo-UO'!AW104</f>
        <v>EVITAR</v>
      </c>
      <c r="V103" s="114">
        <f>'01-Mapa de riesgo-UO'!AX104</f>
        <v>0</v>
      </c>
      <c r="W103" s="132">
        <f>IF(U103="COMPARTIR",'01-Mapa de riesgo-UO'!BA104, IF(U103=0, 0,$I$6))</f>
        <v>0</v>
      </c>
      <c r="X103" s="278" t="s">
        <v>642</v>
      </c>
      <c r="Y103" s="278" t="s">
        <v>1105</v>
      </c>
      <c r="Z103" s="278" t="s">
        <v>645</v>
      </c>
      <c r="AA103" s="278" t="s">
        <v>1106</v>
      </c>
      <c r="AB103" s="453" t="s">
        <v>660</v>
      </c>
    </row>
    <row r="104" spans="1:28" ht="51" hidden="1" customHeight="1" x14ac:dyDescent="0.2">
      <c r="A104" s="362"/>
      <c r="B104" s="383"/>
      <c r="C104" s="458"/>
      <c r="D104" s="383"/>
      <c r="E104" s="383"/>
      <c r="F104" s="383"/>
      <c r="G104" s="133" t="str">
        <f>'01-Mapa de riesgo-UO'!I105</f>
        <v>Cambios de las normas que rigen los procesos de renovación de registro calificado</v>
      </c>
      <c r="H104" s="383"/>
      <c r="I104" s="450"/>
      <c r="J104" s="383"/>
      <c r="K104" s="464"/>
      <c r="L104" s="464"/>
      <c r="M104" s="276" t="str">
        <f>IF('01-Mapa de riesgo-UO'!S105="No existen", "No existe control para el riesgo",'01-Mapa de riesgo-UO'!W105)</f>
        <v>Seguimiento en la reglamentación</v>
      </c>
      <c r="N104" s="276">
        <f>'01-Mapa de riesgo-UO'!AB105</f>
        <v>0</v>
      </c>
      <c r="O104" s="276" t="str">
        <f>'01-Mapa de riesgo-UO'!AG105</f>
        <v>Directores de Programa</v>
      </c>
      <c r="P104" s="277" t="str">
        <f>'01-Mapa de riesgo-UO'!AL105</f>
        <v>Bimestral</v>
      </c>
      <c r="Q104" s="277" t="str">
        <f>'01-Mapa de riesgo-UO'!AP105</f>
        <v>Preventivo</v>
      </c>
      <c r="R104" s="450"/>
      <c r="S104" s="463" t="s">
        <v>1107</v>
      </c>
      <c r="T104" s="464"/>
      <c r="U104" s="114" t="str">
        <f>'01-Mapa de riesgo-UO'!AW105</f>
        <v>EVITAR</v>
      </c>
      <c r="V104" s="114">
        <f>'01-Mapa de riesgo-UO'!AX105</f>
        <v>0</v>
      </c>
      <c r="W104" s="132">
        <f>IF(U104="COMPARTIR",'01-Mapa de riesgo-UO'!BA105, IF(U104=0, 0,$I$6))</f>
        <v>0</v>
      </c>
      <c r="X104" s="278" t="s">
        <v>642</v>
      </c>
      <c r="Y104" s="278" t="s">
        <v>1108</v>
      </c>
      <c r="Z104" s="278" t="s">
        <v>645</v>
      </c>
      <c r="AA104" s="278" t="s">
        <v>1109</v>
      </c>
      <c r="AB104" s="453"/>
    </row>
    <row r="105" spans="1:28" ht="51" hidden="1" customHeight="1" x14ac:dyDescent="0.2">
      <c r="A105" s="362"/>
      <c r="B105" s="383"/>
      <c r="C105" s="458"/>
      <c r="D105" s="383"/>
      <c r="E105" s="383"/>
      <c r="F105" s="383"/>
      <c r="G105" s="133">
        <f>'01-Mapa de riesgo-UO'!I106</f>
        <v>0</v>
      </c>
      <c r="H105" s="383"/>
      <c r="I105" s="450"/>
      <c r="J105" s="383"/>
      <c r="K105" s="464"/>
      <c r="L105" s="464"/>
      <c r="M105" s="276">
        <f>IF('01-Mapa de riesgo-UO'!S106="No existen", "No existe control para el riesgo",'01-Mapa de riesgo-UO'!W106)</f>
        <v>0</v>
      </c>
      <c r="N105" s="276">
        <f>'01-Mapa de riesgo-UO'!AB106</f>
        <v>0</v>
      </c>
      <c r="O105" s="276">
        <f>'01-Mapa de riesgo-UO'!AG106</f>
        <v>0</v>
      </c>
      <c r="P105" s="277">
        <f>'01-Mapa de riesgo-UO'!AL106</f>
        <v>0</v>
      </c>
      <c r="Q105" s="277">
        <f>'01-Mapa de riesgo-UO'!AP106</f>
        <v>0</v>
      </c>
      <c r="R105" s="450"/>
      <c r="S105" s="463"/>
      <c r="T105" s="464"/>
      <c r="U105" s="114">
        <f>'01-Mapa de riesgo-UO'!AW106</f>
        <v>0</v>
      </c>
      <c r="V105" s="114">
        <f>'01-Mapa de riesgo-UO'!AX106</f>
        <v>0</v>
      </c>
      <c r="W105" s="132">
        <f>IF(U105="COMPARTIR",'01-Mapa de riesgo-UO'!BA106, IF(U105=0, 0,$I$6))</f>
        <v>0</v>
      </c>
      <c r="X105" s="278"/>
      <c r="Y105" s="278"/>
      <c r="Z105" s="278"/>
      <c r="AA105" s="278"/>
      <c r="AB105" s="453"/>
    </row>
    <row r="106" spans="1:28" ht="138" hidden="1" customHeight="1" x14ac:dyDescent="0.2">
      <c r="A106" s="362">
        <v>33</v>
      </c>
      <c r="B106" s="383" t="str">
        <f>'01-Mapa de riesgo-UO'!D107</f>
        <v>DOCENCIA</v>
      </c>
      <c r="C106" s="458" t="str">
        <f>+'01-Mapa de riesgo-UO'!F107</f>
        <v>NO</v>
      </c>
      <c r="D106" s="383" t="str">
        <f>'01-Mapa de riesgo-UO'!J107</f>
        <v>Estratégico</v>
      </c>
      <c r="E106" s="383" t="str">
        <f>'01-Mapa de riesgo-UO'!K107</f>
        <v>Incremento de la deserción estudiantil en los posgrados adscritos a la facultad</v>
      </c>
      <c r="F106" s="383"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83" t="str">
        <f>'01-Mapa de riesgo-UO'!M107</f>
        <v>Indicadores de la Universidad afectados
Disminución de los recursos de la Universidad</v>
      </c>
      <c r="I106" s="450" t="str">
        <f>'01-Mapa de riesgo-UO'!AT107</f>
        <v>MODERADO</v>
      </c>
      <c r="J106" s="383" t="str">
        <f>'01-Mapa de riesgo-UO'!AU107</f>
        <v>Porcentaje de estudiantes que se retiran por semestre</v>
      </c>
      <c r="K106" s="466">
        <v>7.5800000000000006E-2</v>
      </c>
      <c r="L106" s="463" t="s">
        <v>2877</v>
      </c>
      <c r="M106" s="276" t="str">
        <f>IF('01-Mapa de riesgo-UO'!S107="No existen", "No existe control para el riesgo",'01-Mapa de riesgo-UO'!W107)</f>
        <v>Seguimiento a los datos del Sistema de información para la toma de decisiones</v>
      </c>
      <c r="N106" s="276" t="str">
        <f>'01-Mapa de riesgo-UO'!AB107</f>
        <v>Sistema de información para la toma de decisiones</v>
      </c>
      <c r="O106" s="276" t="str">
        <f>'01-Mapa de riesgo-UO'!AG107</f>
        <v>Directores de Programa</v>
      </c>
      <c r="P106" s="277" t="str">
        <f>'01-Mapa de riesgo-UO'!AL107</f>
        <v>Semestral</v>
      </c>
      <c r="Q106" s="277" t="str">
        <f>'01-Mapa de riesgo-UO'!AP107</f>
        <v>Detectivo</v>
      </c>
      <c r="R106" s="450" t="str">
        <f>'01-Mapa de riesgo-UO'!AR107</f>
        <v>ACEPTABLE</v>
      </c>
      <c r="S106" s="463" t="s">
        <v>2880</v>
      </c>
      <c r="T106" s="464"/>
      <c r="U106" s="114" t="str">
        <f>'01-Mapa de riesgo-UO'!AW107</f>
        <v>REDUCIR</v>
      </c>
      <c r="V106" s="114">
        <f>'01-Mapa de riesgo-UO'!AX107</f>
        <v>0</v>
      </c>
      <c r="W106" s="132">
        <f>IF(U106="COMPARTIR",'01-Mapa de riesgo-UO'!BA107, IF(U106=0, 0,$I$6))</f>
        <v>0</v>
      </c>
      <c r="X106" s="278" t="s">
        <v>282</v>
      </c>
      <c r="Y106" s="278" t="s">
        <v>2883</v>
      </c>
      <c r="Z106" s="278" t="s">
        <v>643</v>
      </c>
      <c r="AA106" s="278"/>
      <c r="AB106" s="453" t="s">
        <v>648</v>
      </c>
    </row>
    <row r="107" spans="1:28" ht="51" hidden="1" customHeight="1" x14ac:dyDescent="0.2">
      <c r="A107" s="362"/>
      <c r="B107" s="383"/>
      <c r="C107" s="458"/>
      <c r="D107" s="383"/>
      <c r="E107" s="383"/>
      <c r="F107" s="383"/>
      <c r="G107" s="133" t="str">
        <f>'01-Mapa de riesgo-UO'!I108</f>
        <v>Los currículos de las asignaturas no permiten el buen desempeño del estudiante</v>
      </c>
      <c r="H107" s="383"/>
      <c r="I107" s="450"/>
      <c r="J107" s="383"/>
      <c r="K107" s="464"/>
      <c r="L107" s="464"/>
      <c r="M107" s="276">
        <f>IF('01-Mapa de riesgo-UO'!S108="No existen", "No existe control para el riesgo",'01-Mapa de riesgo-UO'!W108)</f>
        <v>0</v>
      </c>
      <c r="N107" s="276">
        <f>'01-Mapa de riesgo-UO'!AB108</f>
        <v>0</v>
      </c>
      <c r="O107" s="276">
        <f>'01-Mapa de riesgo-UO'!AG108</f>
        <v>0</v>
      </c>
      <c r="P107" s="277">
        <f>'01-Mapa de riesgo-UO'!AL108</f>
        <v>0</v>
      </c>
      <c r="Q107" s="277">
        <f>'01-Mapa de riesgo-UO'!AP108</f>
        <v>0</v>
      </c>
      <c r="R107" s="450"/>
      <c r="S107" s="463"/>
      <c r="T107" s="464"/>
      <c r="U107" s="114">
        <f>'01-Mapa de riesgo-UO'!AW108</f>
        <v>0</v>
      </c>
      <c r="V107" s="114">
        <f>'01-Mapa de riesgo-UO'!AX108</f>
        <v>0</v>
      </c>
      <c r="W107" s="132">
        <f>IF(U107="COMPARTIR",'01-Mapa de riesgo-UO'!BA108, IF(U107=0, 0,$I$6))</f>
        <v>0</v>
      </c>
      <c r="X107" s="278"/>
      <c r="Y107" s="278"/>
      <c r="Z107" s="278"/>
      <c r="AA107" s="278"/>
      <c r="AB107" s="453"/>
    </row>
    <row r="108" spans="1:28" ht="51" hidden="1" customHeight="1" x14ac:dyDescent="0.2">
      <c r="A108" s="362"/>
      <c r="B108" s="383"/>
      <c r="C108" s="458"/>
      <c r="D108" s="383"/>
      <c r="E108" s="383"/>
      <c r="F108" s="383"/>
      <c r="G108" s="133">
        <f>'01-Mapa de riesgo-UO'!I109</f>
        <v>0</v>
      </c>
      <c r="H108" s="383"/>
      <c r="I108" s="450"/>
      <c r="J108" s="383"/>
      <c r="K108" s="464"/>
      <c r="L108" s="464"/>
      <c r="M108" s="276">
        <f>IF('01-Mapa de riesgo-UO'!S109="No existen", "No existe control para el riesgo",'01-Mapa de riesgo-UO'!W109)</f>
        <v>0</v>
      </c>
      <c r="N108" s="276">
        <f>'01-Mapa de riesgo-UO'!AB109</f>
        <v>0</v>
      </c>
      <c r="O108" s="276">
        <f>'01-Mapa de riesgo-UO'!AG109</f>
        <v>0</v>
      </c>
      <c r="P108" s="277">
        <f>'01-Mapa de riesgo-UO'!AL109</f>
        <v>0</v>
      </c>
      <c r="Q108" s="277">
        <f>'01-Mapa de riesgo-UO'!AP109</f>
        <v>0</v>
      </c>
      <c r="R108" s="450"/>
      <c r="S108" s="463"/>
      <c r="T108" s="464"/>
      <c r="U108" s="114">
        <f>'01-Mapa de riesgo-UO'!AW109</f>
        <v>0</v>
      </c>
      <c r="V108" s="114">
        <f>'01-Mapa de riesgo-UO'!AX109</f>
        <v>0</v>
      </c>
      <c r="W108" s="132">
        <f>IF(U108="COMPARTIR",'01-Mapa de riesgo-UO'!BA109, IF(U108=0, 0,$I$6))</f>
        <v>0</v>
      </c>
      <c r="X108" s="278"/>
      <c r="Y108" s="278"/>
      <c r="Z108" s="278"/>
      <c r="AA108" s="278"/>
      <c r="AB108" s="453"/>
    </row>
    <row r="109" spans="1:28" ht="51" hidden="1" customHeight="1" x14ac:dyDescent="0.2">
      <c r="A109" s="362">
        <v>34</v>
      </c>
      <c r="B109" s="383" t="str">
        <f>'01-Mapa de riesgo-UO'!D110</f>
        <v>DOCENCIA</v>
      </c>
      <c r="C109" s="458" t="str">
        <f>+'01-Mapa de riesgo-UO'!F110</f>
        <v>NO</v>
      </c>
      <c r="D109" s="383" t="str">
        <f>'01-Mapa de riesgo-UO'!J110</f>
        <v>Cumplimiento</v>
      </c>
      <c r="E109" s="383" t="str">
        <f>'01-Mapa de riesgo-UO'!K110</f>
        <v>Incumplimiento con el seguimiento al plan de trabajo docente</v>
      </c>
      <c r="F109" s="383"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83" t="str">
        <f>'01-Mapa de riesgo-UO'!M110</f>
        <v>Procesos disciplinarios y penales
Demandas a la Universidad
Aumento de peticiones, quejas y reclamos
Resultados de las asignaturas no acorde con la programación establecida</v>
      </c>
      <c r="I109" s="450" t="str">
        <f>'01-Mapa de riesgo-UO'!AT110</f>
        <v>MODERADO</v>
      </c>
      <c r="J109" s="383" t="str">
        <f>'01-Mapa de riesgo-UO'!AU110</f>
        <v>Porcentaje de directores que no cumplen con el seguimientos al plan de trabajo docente</v>
      </c>
      <c r="K109" s="463">
        <v>0</v>
      </c>
      <c r="L109" s="463" t="s">
        <v>2878</v>
      </c>
      <c r="M109" s="276" t="str">
        <f>IF('01-Mapa de riesgo-UO'!S110="No existen", "No existe control para el riesgo",'01-Mapa de riesgo-UO'!W110)</f>
        <v>Seguimiento al  Plan de trabajo docente</v>
      </c>
      <c r="N109" s="276" t="str">
        <f>'01-Mapa de riesgo-UO'!AB110</f>
        <v>Aplicativo docente</v>
      </c>
      <c r="O109" s="276" t="str">
        <f>'01-Mapa de riesgo-UO'!AG110</f>
        <v>Coordinadores - Directores de Departamento</v>
      </c>
      <c r="P109" s="277" t="str">
        <f>'01-Mapa de riesgo-UO'!AL110</f>
        <v>Semestral</v>
      </c>
      <c r="Q109" s="277" t="str">
        <f>'01-Mapa de riesgo-UO'!AP110</f>
        <v>Preventivo</v>
      </c>
      <c r="R109" s="450" t="str">
        <f>'01-Mapa de riesgo-UO'!AR110</f>
        <v>FUERTE</v>
      </c>
      <c r="S109" s="463" t="s">
        <v>1110</v>
      </c>
      <c r="T109" s="464"/>
      <c r="U109" s="114" t="str">
        <f>'01-Mapa de riesgo-UO'!AW110</f>
        <v>REDUCIR</v>
      </c>
      <c r="V109" s="114">
        <f>'01-Mapa de riesgo-UO'!AX110</f>
        <v>0</v>
      </c>
      <c r="W109" s="132">
        <f>IF(U109="COMPARTIR",'01-Mapa de riesgo-UO'!BA110, IF(U109=0, 0,$I$6))</f>
        <v>0</v>
      </c>
      <c r="X109" s="278" t="s">
        <v>282</v>
      </c>
      <c r="Y109" s="278" t="s">
        <v>1111</v>
      </c>
      <c r="Z109" s="278" t="s">
        <v>643</v>
      </c>
      <c r="AA109" s="278"/>
      <c r="AB109" s="453" t="s">
        <v>648</v>
      </c>
    </row>
    <row r="110" spans="1:28" ht="51" hidden="1" customHeight="1" x14ac:dyDescent="0.2">
      <c r="A110" s="362"/>
      <c r="B110" s="383"/>
      <c r="C110" s="458"/>
      <c r="D110" s="383"/>
      <c r="E110" s="383"/>
      <c r="F110" s="383"/>
      <c r="G110" s="133" t="str">
        <f>'01-Mapa de riesgo-UO'!I111</f>
        <v>Revisión del plan de trabajo de forma que se pueda evidenciar su desarrollo y pertinencia</v>
      </c>
      <c r="H110" s="383"/>
      <c r="I110" s="450"/>
      <c r="J110" s="383"/>
      <c r="K110" s="464"/>
      <c r="L110" s="464"/>
      <c r="M110" s="276" t="str">
        <f>IF('01-Mapa de riesgo-UO'!S111="No existen", "No existe control para el riesgo",'01-Mapa de riesgo-UO'!W111)</f>
        <v>Revisión y aprobación del plan de trabajo docente, teniendo como insumo Heteroevaluación, Autoevaluación e Informe del docente</v>
      </c>
      <c r="N110" s="276">
        <f>'01-Mapa de riesgo-UO'!AB111</f>
        <v>0</v>
      </c>
      <c r="O110" s="276" t="str">
        <f>'01-Mapa de riesgo-UO'!AG111</f>
        <v>Directores de Departamento</v>
      </c>
      <c r="P110" s="277" t="str">
        <f>'01-Mapa de riesgo-UO'!AL111</f>
        <v>Anual</v>
      </c>
      <c r="Q110" s="277" t="str">
        <f>'01-Mapa de riesgo-UO'!AP111</f>
        <v>Preventivo</v>
      </c>
      <c r="R110" s="450"/>
      <c r="S110" s="463" t="s">
        <v>2881</v>
      </c>
      <c r="T110" s="464"/>
      <c r="U110" s="114" t="str">
        <f>'01-Mapa de riesgo-UO'!AW111</f>
        <v>COMPARTIR</v>
      </c>
      <c r="V110" s="114">
        <f>'01-Mapa de riesgo-UO'!AX111</f>
        <v>0</v>
      </c>
      <c r="W110" s="132">
        <f>IF(U110="COMPARTIR",'01-Mapa de riesgo-UO'!BA111, IF(U110=0, 0,$I$6))</f>
        <v>0</v>
      </c>
      <c r="X110" s="278" t="s">
        <v>282</v>
      </c>
      <c r="Y110" s="278" t="s">
        <v>1112</v>
      </c>
      <c r="Z110" s="278" t="s">
        <v>644</v>
      </c>
      <c r="AA110" s="278"/>
      <c r="AB110" s="453"/>
    </row>
    <row r="111" spans="1:28" ht="51" hidden="1" customHeight="1" x14ac:dyDescent="0.2">
      <c r="A111" s="362"/>
      <c r="B111" s="383"/>
      <c r="C111" s="458"/>
      <c r="D111" s="383"/>
      <c r="E111" s="383"/>
      <c r="F111" s="383"/>
      <c r="G111" s="133">
        <f>'01-Mapa de riesgo-UO'!I112</f>
        <v>0</v>
      </c>
      <c r="H111" s="383"/>
      <c r="I111" s="450"/>
      <c r="J111" s="383"/>
      <c r="K111" s="464"/>
      <c r="L111" s="464"/>
      <c r="M111" s="276" t="str">
        <f>IF('01-Mapa de riesgo-UO'!S112="No existen", "No existe control para el riesgo",'01-Mapa de riesgo-UO'!W112)</f>
        <v>Presentación del informe de la coevaluación</v>
      </c>
      <c r="N111" s="276">
        <f>'01-Mapa de riesgo-UO'!AB112</f>
        <v>0</v>
      </c>
      <c r="O111" s="276" t="str">
        <f>'01-Mapa de riesgo-UO'!AG112</f>
        <v>Directores de Departamento</v>
      </c>
      <c r="P111" s="277" t="str">
        <f>'01-Mapa de riesgo-UO'!AL112</f>
        <v>Anual</v>
      </c>
      <c r="Q111" s="277" t="str">
        <f>'01-Mapa de riesgo-UO'!AP112</f>
        <v>Preventivo</v>
      </c>
      <c r="R111" s="450"/>
      <c r="S111" s="463" t="s">
        <v>2882</v>
      </c>
      <c r="T111" s="464"/>
      <c r="U111" s="114" t="str">
        <f>'01-Mapa de riesgo-UO'!AW112</f>
        <v>REDUCIR</v>
      </c>
      <c r="V111" s="114">
        <f>'01-Mapa de riesgo-UO'!AX112</f>
        <v>0</v>
      </c>
      <c r="W111" s="132">
        <f>IF(U111="COMPARTIR",'01-Mapa de riesgo-UO'!BA112, IF(U111=0, 0,$I$6))</f>
        <v>0</v>
      </c>
      <c r="X111" s="278" t="s">
        <v>282</v>
      </c>
      <c r="Y111" s="278" t="s">
        <v>1112</v>
      </c>
      <c r="Z111" s="278" t="s">
        <v>644</v>
      </c>
      <c r="AA111" s="278"/>
      <c r="AB111" s="453"/>
    </row>
    <row r="112" spans="1:28" ht="51" hidden="1" customHeight="1" x14ac:dyDescent="0.2">
      <c r="A112" s="362">
        <v>35</v>
      </c>
      <c r="B112" s="383" t="str">
        <f>'01-Mapa de riesgo-UO'!D113</f>
        <v>INVESTIGACIÓN_E_INNOVACIÓN</v>
      </c>
      <c r="C112" s="458" t="str">
        <f>+'01-Mapa de riesgo-UO'!F113</f>
        <v>NO</v>
      </c>
      <c r="D112" s="383" t="str">
        <f>'01-Mapa de riesgo-UO'!J113</f>
        <v>Estratégico</v>
      </c>
      <c r="E112" s="383" t="str">
        <f>'01-Mapa de riesgo-UO'!K113</f>
        <v>Descenso de los Grupos de investigación vinculados a la Facultad en el escalfón de Colciencias</v>
      </c>
      <c r="F112" s="383"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83" t="str">
        <f>'01-Mapa de riesgo-UO'!M113</f>
        <v>Incumplimiento con las metas trazadas en el PDI
Pérdida de imagen institucional
Disminución en la investigación
Afectación de los procesos de acreditación de los programas académicos y del Institucional</v>
      </c>
      <c r="I112" s="450" t="str">
        <f>'01-Mapa de riesgo-UO'!AT113</f>
        <v>MODERADO</v>
      </c>
      <c r="J112" s="383" t="str">
        <f>'01-Mapa de riesgo-UO'!AU113</f>
        <v>Porcentaje de grupos reconocidos y  categorizados de Colciencias</v>
      </c>
      <c r="K112" s="465">
        <v>0.9</v>
      </c>
      <c r="L112" s="463" t="s">
        <v>1113</v>
      </c>
      <c r="M112" s="276" t="str">
        <f>IF('01-Mapa de riesgo-UO'!S113="No existen", "No existe control para el riesgo",'01-Mapa de riesgo-UO'!W113)</f>
        <v>Seguimiento  Sistema de información para la toma de decisiones</v>
      </c>
      <c r="N112" s="276" t="str">
        <f>'01-Mapa de riesgo-UO'!AB113</f>
        <v>Sistema de información para la toma de decisiones</v>
      </c>
      <c r="O112" s="276" t="str">
        <f>'01-Mapa de riesgo-UO'!AG113</f>
        <v>Decano</v>
      </c>
      <c r="P112" s="277" t="str">
        <f>'01-Mapa de riesgo-UO'!AL113</f>
        <v>Anual</v>
      </c>
      <c r="Q112" s="277" t="str">
        <f>'01-Mapa de riesgo-UO'!AP113</f>
        <v>Preventivo</v>
      </c>
      <c r="R112" s="450" t="str">
        <f>'01-Mapa de riesgo-UO'!AR113</f>
        <v>FUERTE</v>
      </c>
      <c r="S112" s="463" t="s">
        <v>1114</v>
      </c>
      <c r="T112" s="464"/>
      <c r="U112" s="114" t="str">
        <f>'01-Mapa de riesgo-UO'!AW113</f>
        <v>REDUCIR</v>
      </c>
      <c r="V112" s="114">
        <f>'01-Mapa de riesgo-UO'!AX113</f>
        <v>0</v>
      </c>
      <c r="W112" s="132">
        <f>IF(U112="COMPARTIR",'01-Mapa de riesgo-UO'!BA113, IF(U112=0, 0,$I$6))</f>
        <v>0</v>
      </c>
      <c r="X112" s="278" t="s">
        <v>642</v>
      </c>
      <c r="Y112" s="278" t="s">
        <v>1115</v>
      </c>
      <c r="Z112" s="278" t="s">
        <v>645</v>
      </c>
      <c r="AA112" s="278" t="s">
        <v>1116</v>
      </c>
      <c r="AB112" s="453" t="s">
        <v>660</v>
      </c>
    </row>
    <row r="113" spans="1:28" ht="51" hidden="1" customHeight="1" x14ac:dyDescent="0.2">
      <c r="A113" s="362"/>
      <c r="B113" s="383"/>
      <c r="C113" s="458"/>
      <c r="D113" s="383"/>
      <c r="E113" s="383"/>
      <c r="F113" s="383"/>
      <c r="G113" s="133" t="str">
        <f>'01-Mapa de riesgo-UO'!I114</f>
        <v>Desactualización de la información del Grupo de Investigación en la plataforma de Colciencias  y poca vinculación de estudiantes de pregrado y posgrado</v>
      </c>
      <c r="H113" s="383"/>
      <c r="I113" s="450"/>
      <c r="J113" s="383"/>
      <c r="K113" s="464"/>
      <c r="L113" s="464"/>
      <c r="M113" s="276">
        <f>IF('01-Mapa de riesgo-UO'!S114="No existen", "No existe control para el riesgo",'01-Mapa de riesgo-UO'!W114)</f>
        <v>0</v>
      </c>
      <c r="N113" s="276">
        <f>'01-Mapa de riesgo-UO'!AB114</f>
        <v>0</v>
      </c>
      <c r="O113" s="276">
        <f>'01-Mapa de riesgo-UO'!AG114</f>
        <v>0</v>
      </c>
      <c r="P113" s="277">
        <f>'01-Mapa de riesgo-UO'!AL114</f>
        <v>0</v>
      </c>
      <c r="Q113" s="277">
        <f>'01-Mapa de riesgo-UO'!AP114</f>
        <v>0</v>
      </c>
      <c r="R113" s="450"/>
      <c r="S113" s="463"/>
      <c r="T113" s="464"/>
      <c r="U113" s="114">
        <f>'01-Mapa de riesgo-UO'!AW114</f>
        <v>0</v>
      </c>
      <c r="V113" s="114">
        <f>'01-Mapa de riesgo-UO'!AX114</f>
        <v>0</v>
      </c>
      <c r="W113" s="132">
        <f>IF(U113="COMPARTIR",'01-Mapa de riesgo-UO'!BA114, IF(U113=0, 0,$I$6))</f>
        <v>0</v>
      </c>
      <c r="X113" s="278"/>
      <c r="Y113" s="278"/>
      <c r="Z113" s="278"/>
      <c r="AA113" s="278"/>
      <c r="AB113" s="453"/>
    </row>
    <row r="114" spans="1:28" ht="51" hidden="1" customHeight="1" x14ac:dyDescent="0.2">
      <c r="A114" s="362"/>
      <c r="B114" s="383"/>
      <c r="C114" s="458"/>
      <c r="D114" s="383"/>
      <c r="E114" s="383"/>
      <c r="F114" s="383"/>
      <c r="G114" s="133" t="str">
        <f>'01-Mapa de riesgo-UO'!I115</f>
        <v>Poca disponibilidad de presupuesto para el desarrollo de proyectos</v>
      </c>
      <c r="H114" s="383"/>
      <c r="I114" s="450"/>
      <c r="J114" s="383"/>
      <c r="K114" s="464"/>
      <c r="L114" s="464"/>
      <c r="M114" s="276">
        <f>IF('01-Mapa de riesgo-UO'!S115="No existen", "No existe control para el riesgo",'01-Mapa de riesgo-UO'!W115)</f>
        <v>0</v>
      </c>
      <c r="N114" s="276">
        <f>'01-Mapa de riesgo-UO'!AB115</f>
        <v>0</v>
      </c>
      <c r="O114" s="276">
        <f>'01-Mapa de riesgo-UO'!AG115</f>
        <v>0</v>
      </c>
      <c r="P114" s="277">
        <f>'01-Mapa de riesgo-UO'!AL115</f>
        <v>0</v>
      </c>
      <c r="Q114" s="277">
        <f>'01-Mapa de riesgo-UO'!AP115</f>
        <v>0</v>
      </c>
      <c r="R114" s="450"/>
      <c r="S114" s="463"/>
      <c r="T114" s="464"/>
      <c r="U114" s="114">
        <f>'01-Mapa de riesgo-UO'!AW115</f>
        <v>0</v>
      </c>
      <c r="V114" s="114">
        <f>'01-Mapa de riesgo-UO'!AX115</f>
        <v>0</v>
      </c>
      <c r="W114" s="132">
        <f>IF(U114="COMPARTIR",'01-Mapa de riesgo-UO'!BA115, IF(U114=0, 0,$I$6))</f>
        <v>0</v>
      </c>
      <c r="X114" s="278"/>
      <c r="Y114" s="278"/>
      <c r="Z114" s="278"/>
      <c r="AA114" s="278"/>
      <c r="AB114" s="453"/>
    </row>
    <row r="115" spans="1:28" ht="51" hidden="1" customHeight="1" x14ac:dyDescent="0.2">
      <c r="A115" s="362">
        <v>36</v>
      </c>
      <c r="B115" s="383" t="str">
        <f>'01-Mapa de riesgo-UO'!D116</f>
        <v>INVESTIGACIÓN_E_INNOVACIÓN</v>
      </c>
      <c r="C115" s="458" t="str">
        <f>+'01-Mapa de riesgo-UO'!F116</f>
        <v>NO</v>
      </c>
      <c r="D115" s="383" t="str">
        <f>'01-Mapa de riesgo-UO'!J116</f>
        <v>Operacional</v>
      </c>
      <c r="E115" s="383" t="str">
        <f>'01-Mapa de riesgo-UO'!K116</f>
        <v>Daño parcial o total en equipamientos de laboratorios</v>
      </c>
      <c r="F115" s="383" t="str">
        <f>'01-Mapa de riesgo-UO'!L116</f>
        <v>Daño parcial o total, en equipamientos de los laboratorios</v>
      </c>
      <c r="G115" s="133" t="str">
        <f>'01-Mapa de riesgo-UO'!I116</f>
        <v>Falta de mantenimiento de los equipos</v>
      </c>
      <c r="H115" s="383"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50" t="str">
        <f>'01-Mapa de riesgo-UO'!AT116</f>
        <v>LEVE</v>
      </c>
      <c r="J115" s="383" t="str">
        <f>'01-Mapa de riesgo-UO'!AU116</f>
        <v>Porcentaje de equipos de Laboratorios de la facultad con daños parciales o total en la vigencia</v>
      </c>
      <c r="K115" s="463">
        <v>0</v>
      </c>
      <c r="L115" s="463" t="s">
        <v>1117</v>
      </c>
      <c r="M115" s="276" t="str">
        <f>IF('01-Mapa de riesgo-UO'!S116="No existen", "No existe control para el riesgo",'01-Mapa de riesgo-UO'!W116)</f>
        <v>Fichas de control técnico de equipos para Mantenimiento preventivo</v>
      </c>
      <c r="N115" s="276">
        <f>'01-Mapa de riesgo-UO'!AB116</f>
        <v>0</v>
      </c>
      <c r="O115" s="276" t="str">
        <f>'01-Mapa de riesgo-UO'!AG116</f>
        <v>Laboratorista</v>
      </c>
      <c r="P115" s="277" t="str">
        <f>'01-Mapa de riesgo-UO'!AL116</f>
        <v>Anual</v>
      </c>
      <c r="Q115" s="277" t="str">
        <f>'01-Mapa de riesgo-UO'!AP116</f>
        <v>Preventivo</v>
      </c>
      <c r="R115" s="450" t="str">
        <f>'01-Mapa de riesgo-UO'!AR116</f>
        <v>FUERTE</v>
      </c>
      <c r="S115" s="463" t="s">
        <v>1118</v>
      </c>
      <c r="T115" s="464"/>
      <c r="U115" s="114" t="str">
        <f>'01-Mapa de riesgo-UO'!AW116</f>
        <v>ASUMIR</v>
      </c>
      <c r="V115" s="114">
        <f>'01-Mapa de riesgo-UO'!AX116</f>
        <v>0</v>
      </c>
      <c r="W115" s="132">
        <f>IF(U115="COMPARTIR",'01-Mapa de riesgo-UO'!BA116, IF(U115=0, 0,$I$6))</f>
        <v>0</v>
      </c>
      <c r="X115" s="278"/>
      <c r="Y115" s="278"/>
      <c r="Z115" s="278"/>
      <c r="AA115" s="278"/>
      <c r="AB115" s="453" t="s">
        <v>660</v>
      </c>
    </row>
    <row r="116" spans="1:28" ht="51" hidden="1" customHeight="1" x14ac:dyDescent="0.2">
      <c r="A116" s="362"/>
      <c r="B116" s="383"/>
      <c r="C116" s="458"/>
      <c r="D116" s="383"/>
      <c r="E116" s="383"/>
      <c r="F116" s="383"/>
      <c r="G116" s="133" t="str">
        <f>'01-Mapa de riesgo-UO'!I117</f>
        <v>Manejo inadecuado de los equipos o falta de uso</v>
      </c>
      <c r="H116" s="383"/>
      <c r="I116" s="450"/>
      <c r="J116" s="383"/>
      <c r="K116" s="464"/>
      <c r="L116" s="464"/>
      <c r="M116" s="276">
        <f>IF('01-Mapa de riesgo-UO'!S117="No existen", "No existe control para el riesgo",'01-Mapa de riesgo-UO'!W117)</f>
        <v>0</v>
      </c>
      <c r="N116" s="276">
        <f>'01-Mapa de riesgo-UO'!AB117</f>
        <v>0</v>
      </c>
      <c r="O116" s="276">
        <f>'01-Mapa de riesgo-UO'!AG117</f>
        <v>0</v>
      </c>
      <c r="P116" s="277">
        <f>'01-Mapa de riesgo-UO'!AL117</f>
        <v>0</v>
      </c>
      <c r="Q116" s="277">
        <f>'01-Mapa de riesgo-UO'!AP117</f>
        <v>0</v>
      </c>
      <c r="R116" s="450"/>
      <c r="S116" s="463"/>
      <c r="T116" s="464"/>
      <c r="U116" s="114">
        <f>'01-Mapa de riesgo-UO'!AW117</f>
        <v>0</v>
      </c>
      <c r="V116" s="114">
        <f>'01-Mapa de riesgo-UO'!AX117</f>
        <v>0</v>
      </c>
      <c r="W116" s="132">
        <f>IF(U116="COMPARTIR",'01-Mapa de riesgo-UO'!BA117, IF(U116=0, 0,$I$6))</f>
        <v>0</v>
      </c>
      <c r="X116" s="278"/>
      <c r="Y116" s="278"/>
      <c r="Z116" s="278"/>
      <c r="AA116" s="278"/>
      <c r="AB116" s="453"/>
    </row>
    <row r="117" spans="1:28" ht="51" hidden="1" customHeight="1" x14ac:dyDescent="0.2">
      <c r="A117" s="362"/>
      <c r="B117" s="383"/>
      <c r="C117" s="458"/>
      <c r="D117" s="383"/>
      <c r="E117" s="383"/>
      <c r="F117" s="383"/>
      <c r="G117" s="133" t="str">
        <f>'01-Mapa de riesgo-UO'!I118</f>
        <v>Falta de insumos o complementos necesarios para los equipos</v>
      </c>
      <c r="H117" s="383"/>
      <c r="I117" s="450"/>
      <c r="J117" s="383"/>
      <c r="K117" s="464"/>
      <c r="L117" s="464"/>
      <c r="M117" s="276">
        <f>IF('01-Mapa de riesgo-UO'!S118="No existen", "No existe control para el riesgo",'01-Mapa de riesgo-UO'!W118)</f>
        <v>0</v>
      </c>
      <c r="N117" s="276">
        <f>'01-Mapa de riesgo-UO'!AB118</f>
        <v>0</v>
      </c>
      <c r="O117" s="276">
        <f>'01-Mapa de riesgo-UO'!AG118</f>
        <v>0</v>
      </c>
      <c r="P117" s="277">
        <f>'01-Mapa de riesgo-UO'!AL118</f>
        <v>0</v>
      </c>
      <c r="Q117" s="277">
        <f>'01-Mapa de riesgo-UO'!AP118</f>
        <v>0</v>
      </c>
      <c r="R117" s="450"/>
      <c r="S117" s="463"/>
      <c r="T117" s="464"/>
      <c r="U117" s="114">
        <f>'01-Mapa de riesgo-UO'!AW118</f>
        <v>0</v>
      </c>
      <c r="V117" s="114">
        <f>'01-Mapa de riesgo-UO'!AX118</f>
        <v>0</v>
      </c>
      <c r="W117" s="132">
        <f>IF(U117="COMPARTIR",'01-Mapa de riesgo-UO'!BA118, IF(U117=0, 0,$I$6))</f>
        <v>0</v>
      </c>
      <c r="X117" s="278"/>
      <c r="Y117" s="278"/>
      <c r="Z117" s="278"/>
      <c r="AA117" s="278"/>
      <c r="AB117" s="453"/>
    </row>
    <row r="118" spans="1:28" ht="80.25" customHeight="1" x14ac:dyDescent="0.2">
      <c r="A118" s="362">
        <v>37</v>
      </c>
      <c r="B118" s="383" t="str">
        <f>'01-Mapa de riesgo-UO'!D119</f>
        <v>ADMINISTRACIÓN_INSTITUCIONAL</v>
      </c>
      <c r="C118" s="458" t="str">
        <f>+'01-Mapa de riesgo-UO'!F119</f>
        <v>NO</v>
      </c>
      <c r="D118" s="383" t="str">
        <f>'01-Mapa de riesgo-UO'!J119</f>
        <v>Financiero</v>
      </c>
      <c r="E118" s="383" t="str">
        <f>'01-Mapa de riesgo-UO'!K119</f>
        <v>Infraestructura física dispersa para los diferentes departamentos y programas de la Facultad</v>
      </c>
      <c r="F118" s="383" t="str">
        <f>'01-Mapa de riesgo-UO'!L119</f>
        <v>No se cuenta con una infraestructura física unificada que integre al personal perteneciente a la Facultad</v>
      </c>
      <c r="G118" s="133" t="str">
        <f>'01-Mapa de riesgo-UO'!I119</f>
        <v>Recursos limitados de la Institución</v>
      </c>
      <c r="H118" s="383" t="str">
        <f>'01-Mapa de riesgo-UO'!M119</f>
        <v>Pérdida de la noción de integrabilidad en lo académico y las relaciones interpersonales de la comunidad académica. 
No se da una adecuada prestación de asesoría académica y de formación integral a los estudiantes</v>
      </c>
      <c r="I118" s="450" t="str">
        <f>'01-Mapa de riesgo-UO'!AT119</f>
        <v>MODERADO</v>
      </c>
      <c r="J118" s="383" t="str">
        <f>'01-Mapa de riesgo-UO'!AU119</f>
        <v>Edicio ó planta física propia para la Facultad de Ciencias Básicas</v>
      </c>
      <c r="K118" s="463">
        <v>0</v>
      </c>
      <c r="L118" s="463" t="s">
        <v>1119</v>
      </c>
      <c r="M118" s="276" t="str">
        <f>IF('01-Mapa de riesgo-UO'!S119="No existen", "No existe control para el riesgo",'01-Mapa de riesgo-UO'!W119)</f>
        <v>Reuniones y gestión con la alta dirección  y oficina planeación</v>
      </c>
      <c r="N118" s="276">
        <f>'01-Mapa de riesgo-UO'!AB119</f>
        <v>0</v>
      </c>
      <c r="O118" s="276" t="str">
        <f>'01-Mapa de riesgo-UO'!AG119</f>
        <v>Decano</v>
      </c>
      <c r="P118" s="277" t="str">
        <f>'01-Mapa de riesgo-UO'!AL119</f>
        <v>Semestral</v>
      </c>
      <c r="Q118" s="277" t="str">
        <f>'01-Mapa de riesgo-UO'!AP119</f>
        <v>Detectivo</v>
      </c>
      <c r="R118" s="450" t="str">
        <f>'01-Mapa de riesgo-UO'!AR119</f>
        <v>ACEPTABLE</v>
      </c>
      <c r="S118" s="463" t="s">
        <v>1120</v>
      </c>
      <c r="T118" s="464"/>
      <c r="U118" s="114" t="str">
        <f>'01-Mapa de riesgo-UO'!AW119</f>
        <v>COMPARTIR</v>
      </c>
      <c r="V118" s="114">
        <f>'01-Mapa de riesgo-UO'!AX119</f>
        <v>0</v>
      </c>
      <c r="W118" s="132">
        <f>'01-Mapa de riesgo-UO'!AY119</f>
        <v>0</v>
      </c>
      <c r="X118" s="278" t="s">
        <v>282</v>
      </c>
      <c r="Y118" s="278" t="s">
        <v>1121</v>
      </c>
      <c r="Z118" s="278" t="s">
        <v>643</v>
      </c>
      <c r="AA118" s="278"/>
      <c r="AB118" s="453" t="s">
        <v>648</v>
      </c>
    </row>
    <row r="119" spans="1:28" ht="51" hidden="1" customHeight="1" x14ac:dyDescent="0.2">
      <c r="A119" s="362"/>
      <c r="B119" s="383"/>
      <c r="C119" s="458"/>
      <c r="D119" s="383"/>
      <c r="E119" s="383"/>
      <c r="F119" s="383"/>
      <c r="G119" s="133">
        <f>'01-Mapa de riesgo-UO'!I120</f>
        <v>0</v>
      </c>
      <c r="H119" s="383"/>
      <c r="I119" s="450"/>
      <c r="J119" s="383"/>
      <c r="K119" s="464"/>
      <c r="L119" s="464"/>
      <c r="M119" s="276">
        <f>IF('01-Mapa de riesgo-UO'!S120="No existen", "No existe control para el riesgo",'01-Mapa de riesgo-UO'!W120)</f>
        <v>0</v>
      </c>
      <c r="N119" s="276">
        <f>'01-Mapa de riesgo-UO'!AB120</f>
        <v>0</v>
      </c>
      <c r="O119" s="276">
        <f>'01-Mapa de riesgo-UO'!AG120</f>
        <v>0</v>
      </c>
      <c r="P119" s="277">
        <f>'01-Mapa de riesgo-UO'!AL120</f>
        <v>0</v>
      </c>
      <c r="Q119" s="277">
        <f>'01-Mapa de riesgo-UO'!AP120</f>
        <v>0</v>
      </c>
      <c r="R119" s="450"/>
      <c r="S119" s="463"/>
      <c r="T119" s="464"/>
      <c r="U119" s="114">
        <f>'01-Mapa de riesgo-UO'!AW120</f>
        <v>0</v>
      </c>
      <c r="V119" s="114">
        <f>'01-Mapa de riesgo-UO'!AX120</f>
        <v>0</v>
      </c>
      <c r="W119" s="132">
        <f>IF(U119="COMPARTIR",'01-Mapa de riesgo-UO'!BA120, IF(U119=0, 0,$I$6))</f>
        <v>0</v>
      </c>
      <c r="X119" s="278"/>
      <c r="Y119" s="278"/>
      <c r="Z119" s="278"/>
      <c r="AA119" s="278"/>
      <c r="AB119" s="453"/>
    </row>
    <row r="120" spans="1:28" ht="51" hidden="1" customHeight="1" x14ac:dyDescent="0.2">
      <c r="A120" s="362"/>
      <c r="B120" s="383"/>
      <c r="C120" s="458"/>
      <c r="D120" s="383"/>
      <c r="E120" s="383"/>
      <c r="F120" s="383"/>
      <c r="G120" s="133">
        <f>'01-Mapa de riesgo-UO'!I121</f>
        <v>0</v>
      </c>
      <c r="H120" s="383"/>
      <c r="I120" s="450"/>
      <c r="J120" s="383"/>
      <c r="K120" s="464"/>
      <c r="L120" s="464"/>
      <c r="M120" s="276">
        <f>IF('01-Mapa de riesgo-UO'!S121="No existen", "No existe control para el riesgo",'01-Mapa de riesgo-UO'!W121)</f>
        <v>0</v>
      </c>
      <c r="N120" s="276">
        <f>'01-Mapa de riesgo-UO'!AB121</f>
        <v>0</v>
      </c>
      <c r="O120" s="276">
        <f>'01-Mapa de riesgo-UO'!AG121</f>
        <v>0</v>
      </c>
      <c r="P120" s="277">
        <f>'01-Mapa de riesgo-UO'!AL121</f>
        <v>0</v>
      </c>
      <c r="Q120" s="277">
        <f>'01-Mapa de riesgo-UO'!AP121</f>
        <v>0</v>
      </c>
      <c r="R120" s="450"/>
      <c r="S120" s="463"/>
      <c r="T120" s="464"/>
      <c r="U120" s="114">
        <f>'01-Mapa de riesgo-UO'!AW121</f>
        <v>0</v>
      </c>
      <c r="V120" s="114">
        <f>'01-Mapa de riesgo-UO'!AX121</f>
        <v>0</v>
      </c>
      <c r="W120" s="132">
        <f>IF(U120="COMPARTIR",'01-Mapa de riesgo-UO'!BA121, IF(U120=0, 0,$I$6))</f>
        <v>0</v>
      </c>
      <c r="X120" s="278"/>
      <c r="Y120" s="278"/>
      <c r="Z120" s="278"/>
      <c r="AA120" s="278"/>
      <c r="AB120" s="453"/>
    </row>
    <row r="121" spans="1:28" ht="81.75" hidden="1" customHeight="1" x14ac:dyDescent="0.2">
      <c r="A121" s="362">
        <v>38</v>
      </c>
      <c r="B121" s="383" t="str">
        <f>'01-Mapa de riesgo-UO'!D122</f>
        <v>EXTENSIÓN_PROYECCIÓN_SOCIAL</v>
      </c>
      <c r="C121" s="458" t="str">
        <f>+'01-Mapa de riesgo-UO'!F122</f>
        <v>NO</v>
      </c>
      <c r="D121" s="383" t="str">
        <f>'01-Mapa de riesgo-UO'!J122</f>
        <v>Operacional</v>
      </c>
      <c r="E121" s="383" t="str">
        <f>'01-Mapa de riesgo-UO'!K122</f>
        <v>Disminución o cierre de las actividades de extensión que la Facultad realiza</v>
      </c>
      <c r="F121" s="383" t="str">
        <f>'01-Mapa de riesgo-UO'!L122</f>
        <v>Poca actividad de extensión de la facultad (Cursos preicfes y preuniversitarios)</v>
      </c>
      <c r="G121" s="133" t="str">
        <f>'01-Mapa de riesgo-UO'!I122</f>
        <v>Actividades de extensión  que no cumplen con las normas o procedimientos establecidos para su desarrollo</v>
      </c>
      <c r="H121" s="383"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50" t="str">
        <f>'01-Mapa de riesgo-UO'!AT122</f>
        <v>MODERADO</v>
      </c>
      <c r="J121" s="383" t="str">
        <f>'01-Mapa de riesgo-UO'!AU122</f>
        <v>Número de actividades de extensión que han sido cerradas en la vigencia</v>
      </c>
      <c r="K121" s="463">
        <v>0</v>
      </c>
      <c r="L121" s="463" t="s">
        <v>1122</v>
      </c>
      <c r="M121" s="276" t="str">
        <f>IF('01-Mapa de riesgo-UO'!S122="No existen", "No existe control para el riesgo",'01-Mapa de riesgo-UO'!W122)</f>
        <v>Seguimiento de los proyectos de extensión de la facultad</v>
      </c>
      <c r="N121" s="276">
        <f>'01-Mapa de riesgo-UO'!AB122</f>
        <v>0</v>
      </c>
      <c r="O121" s="276" t="str">
        <f>'01-Mapa de riesgo-UO'!AG122</f>
        <v>Auxiliar Administrativo de Decanatura</v>
      </c>
      <c r="P121" s="277" t="str">
        <f>'01-Mapa de riesgo-UO'!AL122</f>
        <v>Semestral</v>
      </c>
      <c r="Q121" s="277" t="str">
        <f>'01-Mapa de riesgo-UO'!AP122</f>
        <v>Detectivo</v>
      </c>
      <c r="R121" s="450" t="str">
        <f>'01-Mapa de riesgo-UO'!AR122</f>
        <v>ACEPTABLE</v>
      </c>
      <c r="S121" s="463" t="s">
        <v>1123</v>
      </c>
      <c r="T121" s="464"/>
      <c r="U121" s="114" t="str">
        <f>'01-Mapa de riesgo-UO'!AW122</f>
        <v>REDUCIR</v>
      </c>
      <c r="V121" s="114">
        <f>'01-Mapa de riesgo-UO'!AX122</f>
        <v>0</v>
      </c>
      <c r="W121" s="132">
        <f>'01-Mapa de riesgo-UO'!AY122</f>
        <v>0</v>
      </c>
      <c r="X121" s="278" t="s">
        <v>642</v>
      </c>
      <c r="Y121" s="278" t="s">
        <v>1124</v>
      </c>
      <c r="Z121" s="278" t="s">
        <v>645</v>
      </c>
      <c r="AA121" s="278" t="s">
        <v>2884</v>
      </c>
      <c r="AB121" s="453" t="s">
        <v>648</v>
      </c>
    </row>
    <row r="122" spans="1:28" ht="81.75" hidden="1" customHeight="1" x14ac:dyDescent="0.2">
      <c r="A122" s="362"/>
      <c r="B122" s="383"/>
      <c r="C122" s="458"/>
      <c r="D122" s="383"/>
      <c r="E122" s="383"/>
      <c r="F122" s="383"/>
      <c r="G122" s="133" t="str">
        <f>'01-Mapa de riesgo-UO'!I123</f>
        <v>Desinterés por formular o participar en las actividades de extensión de la facultad</v>
      </c>
      <c r="H122" s="383"/>
      <c r="I122" s="450"/>
      <c r="J122" s="383"/>
      <c r="K122" s="464"/>
      <c r="L122" s="464"/>
      <c r="M122" s="276" t="str">
        <f>IF('01-Mapa de riesgo-UO'!S123="No existen", "No existe control para el riesgo",'01-Mapa de riesgo-UO'!W123)</f>
        <v>Realización de visitas a Colegios donde se promocionan los cursos ofrecidos</v>
      </c>
      <c r="N122" s="276">
        <f>'01-Mapa de riesgo-UO'!AB123</f>
        <v>0</v>
      </c>
      <c r="O122" s="276" t="str">
        <f>'01-Mapa de riesgo-UO'!AG123</f>
        <v>Decano - Grupos de Investigación - Grupos de Extensión</v>
      </c>
      <c r="P122" s="277" t="str">
        <f>'01-Mapa de riesgo-UO'!AL123</f>
        <v>Quincenal</v>
      </c>
      <c r="Q122" s="277" t="str">
        <f>'01-Mapa de riesgo-UO'!AP123</f>
        <v>Preventivo</v>
      </c>
      <c r="R122" s="450"/>
      <c r="S122" s="463" t="s">
        <v>1125</v>
      </c>
      <c r="T122" s="464"/>
      <c r="U122" s="114" t="str">
        <f>'01-Mapa de riesgo-UO'!AW123</f>
        <v>REDUCIR</v>
      </c>
      <c r="V122" s="114">
        <f>'01-Mapa de riesgo-UO'!AX123</f>
        <v>0</v>
      </c>
      <c r="W122" s="132">
        <f>'01-Mapa de riesgo-UO'!AY123</f>
        <v>0</v>
      </c>
      <c r="X122" s="278" t="s">
        <v>642</v>
      </c>
      <c r="Y122" s="278" t="s">
        <v>1126</v>
      </c>
      <c r="Z122" s="278" t="s">
        <v>645</v>
      </c>
      <c r="AA122" s="278" t="s">
        <v>2885</v>
      </c>
      <c r="AB122" s="453"/>
    </row>
    <row r="123" spans="1:28" ht="98.25" hidden="1" customHeight="1" x14ac:dyDescent="0.2">
      <c r="A123" s="362"/>
      <c r="B123" s="383"/>
      <c r="C123" s="458"/>
      <c r="D123" s="383"/>
      <c r="E123" s="383"/>
      <c r="F123" s="383"/>
      <c r="G123" s="133" t="str">
        <f>'01-Mapa de riesgo-UO'!I124</f>
        <v>Actualizacion de las actividades de extensión ofrecidos por la Facultad en la página web</v>
      </c>
      <c r="H123" s="383"/>
      <c r="I123" s="450"/>
      <c r="J123" s="383"/>
      <c r="K123" s="464"/>
      <c r="L123" s="464"/>
      <c r="M123" s="276" t="str">
        <f>IF('01-Mapa de riesgo-UO'!S124="No existen", "No existe control para el riesgo",'01-Mapa de riesgo-UO'!W124)</f>
        <v>Actualización periódica de la página web de la Facultad</v>
      </c>
      <c r="N123" s="276">
        <f>'01-Mapa de riesgo-UO'!AB124</f>
        <v>0</v>
      </c>
      <c r="O123" s="276" t="str">
        <f>'01-Mapa de riesgo-UO'!AG124</f>
        <v>Auxiliar Administrativo de Decanatura</v>
      </c>
      <c r="P123" s="277" t="str">
        <f>'01-Mapa de riesgo-UO'!AL124</f>
        <v>Bimestral</v>
      </c>
      <c r="Q123" s="277" t="str">
        <f>'01-Mapa de riesgo-UO'!AP124</f>
        <v>Preventivo</v>
      </c>
      <c r="R123" s="450"/>
      <c r="S123" s="463" t="s">
        <v>1127</v>
      </c>
      <c r="T123" s="464"/>
      <c r="U123" s="114" t="str">
        <f>'01-Mapa de riesgo-UO'!AW124</f>
        <v>REDUCIR</v>
      </c>
      <c r="V123" s="114">
        <f>'01-Mapa de riesgo-UO'!AX124</f>
        <v>0</v>
      </c>
      <c r="W123" s="132">
        <f>'01-Mapa de riesgo-UO'!AY124</f>
        <v>0</v>
      </c>
      <c r="X123" s="278" t="s">
        <v>642</v>
      </c>
      <c r="Y123" s="278" t="s">
        <v>1128</v>
      </c>
      <c r="Z123" s="278" t="s">
        <v>645</v>
      </c>
      <c r="AA123" s="278" t="s">
        <v>2886</v>
      </c>
      <c r="AB123" s="453"/>
    </row>
    <row r="124" spans="1:28" ht="51" hidden="1" customHeight="1" x14ac:dyDescent="0.2">
      <c r="A124" s="362">
        <v>39</v>
      </c>
      <c r="B124" s="383" t="str">
        <f>'01-Mapa de riesgo-UO'!D125</f>
        <v>EXTENSIÓN_PROYECCIÓN_SOCIAL</v>
      </c>
      <c r="C124" s="458" t="str">
        <f>+'01-Mapa de riesgo-UO'!F125</f>
        <v>NO</v>
      </c>
      <c r="D124" s="383" t="str">
        <f>'01-Mapa de riesgo-UO'!J125</f>
        <v>Información</v>
      </c>
      <c r="E124" s="383" t="str">
        <f>'01-Mapa de riesgo-UO'!K125</f>
        <v>Falta de seguimiento a egresados</v>
      </c>
      <c r="F124" s="383" t="str">
        <f>'01-Mapa de riesgo-UO'!L125</f>
        <v>El seguimiento a egresados es un factor que se tiene en cuenta para la acreditación de alta calidad y registro calificado</v>
      </c>
      <c r="G124" s="133" t="str">
        <f>'01-Mapa de riesgo-UO'!I125</f>
        <v>Falta de seguimiento a egresados desde los programas</v>
      </c>
      <c r="H124" s="383" t="str">
        <f>'01-Mapa de riesgo-UO'!M125</f>
        <v>Pérdida de registro calificado o negación de la acreditación de Alta calidad de los Programas.
Perdida de la imagen Institucional</v>
      </c>
      <c r="I124" s="450" t="str">
        <f>'01-Mapa de riesgo-UO'!AT125</f>
        <v>GRAVE</v>
      </c>
      <c r="J124" s="383" t="str">
        <f>'01-Mapa de riesgo-UO'!AU125</f>
        <v>Número de estudiantes a los cuales se les realiza el  seguimiento desde cada programa</v>
      </c>
      <c r="K124" s="463">
        <v>0</v>
      </c>
      <c r="L124" s="463" t="s">
        <v>2879</v>
      </c>
      <c r="M124" s="276">
        <f>IF('01-Mapa de riesgo-UO'!S125="No existen", "No existe control para el riesgo",'01-Mapa de riesgo-UO'!W125)</f>
        <v>0</v>
      </c>
      <c r="N124" s="276">
        <f>'01-Mapa de riesgo-UO'!AB125</f>
        <v>0</v>
      </c>
      <c r="O124" s="276">
        <f>'01-Mapa de riesgo-UO'!AG125</f>
        <v>0</v>
      </c>
      <c r="P124" s="277">
        <f>'01-Mapa de riesgo-UO'!AL125</f>
        <v>0</v>
      </c>
      <c r="Q124" s="277">
        <f>'01-Mapa de riesgo-UO'!AP125</f>
        <v>0</v>
      </c>
      <c r="R124" s="450" t="str">
        <f>'01-Mapa de riesgo-UO'!AR125</f>
        <v>INEXISTENTE</v>
      </c>
      <c r="S124" s="457"/>
      <c r="T124" s="457"/>
      <c r="U124" s="114" t="str">
        <f>'01-Mapa de riesgo-UO'!AW125</f>
        <v>COMPARTIR</v>
      </c>
      <c r="V124" s="114" t="str">
        <f>'01-Mapa de riesgo-UO'!AX125</f>
        <v>Construcción del observatorio de egresados</v>
      </c>
      <c r="W124" s="132" t="str">
        <f>IF(U124="COMPARTIR",'01-Mapa de riesgo-UO'!BA125, IF(U124=0, 0,$I$6))</f>
        <v>Gestión de Egresados</v>
      </c>
      <c r="X124" s="278" t="s">
        <v>282</v>
      </c>
      <c r="Y124" s="278" t="s">
        <v>2893</v>
      </c>
      <c r="Z124" s="278" t="s">
        <v>643</v>
      </c>
      <c r="AA124" s="278"/>
      <c r="AB124" s="453" t="s">
        <v>648</v>
      </c>
    </row>
    <row r="125" spans="1:28" ht="51" hidden="1" customHeight="1" x14ac:dyDescent="0.2">
      <c r="A125" s="362"/>
      <c r="B125" s="383"/>
      <c r="C125" s="458"/>
      <c r="D125" s="383"/>
      <c r="E125" s="383"/>
      <c r="F125" s="383"/>
      <c r="G125" s="133">
        <f>'01-Mapa de riesgo-UO'!I126</f>
        <v>0</v>
      </c>
      <c r="H125" s="383"/>
      <c r="I125" s="450"/>
      <c r="J125" s="383"/>
      <c r="K125" s="464"/>
      <c r="L125" s="464"/>
      <c r="M125" s="276">
        <f>IF('01-Mapa de riesgo-UO'!S126="No existen", "No existe control para el riesgo",'01-Mapa de riesgo-UO'!W126)</f>
        <v>0</v>
      </c>
      <c r="N125" s="276">
        <f>'01-Mapa de riesgo-UO'!AB126</f>
        <v>0</v>
      </c>
      <c r="O125" s="276">
        <f>'01-Mapa de riesgo-UO'!AG126</f>
        <v>0</v>
      </c>
      <c r="P125" s="277">
        <f>'01-Mapa de riesgo-UO'!AL126</f>
        <v>0</v>
      </c>
      <c r="Q125" s="277">
        <f>'01-Mapa de riesgo-UO'!AP126</f>
        <v>0</v>
      </c>
      <c r="R125" s="450"/>
      <c r="S125" s="457"/>
      <c r="T125" s="457"/>
      <c r="U125" s="114">
        <f>'01-Mapa de riesgo-UO'!AW126</f>
        <v>0</v>
      </c>
      <c r="V125" s="114">
        <f>'01-Mapa de riesgo-UO'!AX126</f>
        <v>0</v>
      </c>
      <c r="W125" s="132">
        <f>IF(U125="COMPARTIR",'01-Mapa de riesgo-UO'!BA126, IF(U125=0, 0,$I$6))</f>
        <v>0</v>
      </c>
      <c r="X125" s="278"/>
      <c r="Y125" s="278"/>
      <c r="Z125" s="278"/>
      <c r="AA125" s="278"/>
      <c r="AB125" s="453"/>
    </row>
    <row r="126" spans="1:28" ht="51" hidden="1" customHeight="1" x14ac:dyDescent="0.2">
      <c r="A126" s="362"/>
      <c r="B126" s="383"/>
      <c r="C126" s="458"/>
      <c r="D126" s="383"/>
      <c r="E126" s="383"/>
      <c r="F126" s="383"/>
      <c r="G126" s="133">
        <f>'01-Mapa de riesgo-UO'!I127</f>
        <v>0</v>
      </c>
      <c r="H126" s="383"/>
      <c r="I126" s="450"/>
      <c r="J126" s="383"/>
      <c r="K126" s="464"/>
      <c r="L126" s="464"/>
      <c r="M126" s="276">
        <f>IF('01-Mapa de riesgo-UO'!S127="No existen", "No existe control para el riesgo",'01-Mapa de riesgo-UO'!W127)</f>
        <v>0</v>
      </c>
      <c r="N126" s="276">
        <f>'01-Mapa de riesgo-UO'!AB127</f>
        <v>0</v>
      </c>
      <c r="O126" s="276">
        <f>'01-Mapa de riesgo-UO'!AG127</f>
        <v>0</v>
      </c>
      <c r="P126" s="277">
        <f>'01-Mapa de riesgo-UO'!AL127</f>
        <v>0</v>
      </c>
      <c r="Q126" s="277">
        <f>'01-Mapa de riesgo-UO'!AP127</f>
        <v>0</v>
      </c>
      <c r="R126" s="450"/>
      <c r="S126" s="457"/>
      <c r="T126" s="457"/>
      <c r="U126" s="114">
        <f>'01-Mapa de riesgo-UO'!AW127</f>
        <v>0</v>
      </c>
      <c r="V126" s="114">
        <f>'01-Mapa de riesgo-UO'!AX127</f>
        <v>0</v>
      </c>
      <c r="W126" s="132">
        <f>IF(U126="COMPARTIR",'01-Mapa de riesgo-UO'!BA127, IF(U126=0, 0,$I$6))</f>
        <v>0</v>
      </c>
      <c r="X126" s="278"/>
      <c r="Y126" s="278"/>
      <c r="Z126" s="278"/>
      <c r="AA126" s="278"/>
      <c r="AB126" s="453"/>
    </row>
    <row r="127" spans="1:28" ht="80.25" customHeight="1" x14ac:dyDescent="0.2">
      <c r="A127" s="362">
        <v>40</v>
      </c>
      <c r="B127" s="383" t="str">
        <f>'01-Mapa de riesgo-UO'!D128</f>
        <v>ADMINISTRACIÓN_INSTITUCIONAL</v>
      </c>
      <c r="C127" s="458" t="str">
        <f>+'01-Mapa de riesgo-UO'!F128</f>
        <v>NO</v>
      </c>
      <c r="D127" s="383" t="str">
        <f>'01-Mapa de riesgo-UO'!J128</f>
        <v>Estratégico</v>
      </c>
      <c r="E127" s="383" t="str">
        <f>'01-Mapa de riesgo-UO'!K128</f>
        <v>Falta de orientación y socialización en los Proceso de Internacionalización</v>
      </c>
      <c r="F127" s="383"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83" t="str">
        <f>'01-Mapa de riesgo-UO'!M128</f>
        <v xml:space="preserve">Pérdida de registro calificado o de Alta calidad de los Programas.
Pérdida de intercambio académico internacional.
</v>
      </c>
      <c r="I127" s="450" t="str">
        <f>'01-Mapa de riesgo-UO'!AT128</f>
        <v>GRAVE</v>
      </c>
      <c r="J127" s="383" t="str">
        <f>'01-Mapa de riesgo-UO'!AU128</f>
        <v>Oportuna orientación en las gestiones administrativas para consolidar los convenios internacionales</v>
      </c>
      <c r="K127" s="463">
        <v>2</v>
      </c>
      <c r="L127" s="463" t="s">
        <v>1129</v>
      </c>
      <c r="M127" s="276">
        <f>IF('01-Mapa de riesgo-UO'!S128="No existen", "No existe control para el riesgo",'01-Mapa de riesgo-UO'!W128)</f>
        <v>0</v>
      </c>
      <c r="N127" s="276">
        <f>'01-Mapa de riesgo-UO'!AB128</f>
        <v>0</v>
      </c>
      <c r="O127" s="276">
        <f>'01-Mapa de riesgo-UO'!AG128</f>
        <v>0</v>
      </c>
      <c r="P127" s="277">
        <f>'01-Mapa de riesgo-UO'!AL128</f>
        <v>0</v>
      </c>
      <c r="Q127" s="277">
        <f>'01-Mapa de riesgo-UO'!AP128</f>
        <v>0</v>
      </c>
      <c r="R127" s="450" t="str">
        <f>'01-Mapa de riesgo-UO'!AR128</f>
        <v>INEXISTENTE</v>
      </c>
      <c r="S127" s="457"/>
      <c r="T127" s="457"/>
      <c r="U127" s="114" t="str">
        <f>'01-Mapa de riesgo-UO'!AW128</f>
        <v>COMPARTIR</v>
      </c>
      <c r="V127" s="114" t="str">
        <f>'01-Mapa de riesgo-UO'!AX128</f>
        <v>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v>
      </c>
      <c r="W127" s="132" t="str">
        <f>IF(U127="COMPARTIR",'01-Mapa de riesgo-UO'!BA128, IF(U127=0, 0,$I$6))</f>
        <v>Relaciones Internacionales
Vicerrectoria de Investigaciones</v>
      </c>
      <c r="X127" s="278" t="s">
        <v>642</v>
      </c>
      <c r="Y127" s="278" t="s">
        <v>2894</v>
      </c>
      <c r="Z127" s="278" t="s">
        <v>645</v>
      </c>
      <c r="AA127" s="278" t="s">
        <v>2895</v>
      </c>
      <c r="AB127" s="453" t="s">
        <v>648</v>
      </c>
    </row>
    <row r="128" spans="1:28" ht="51" hidden="1" customHeight="1" x14ac:dyDescent="0.2">
      <c r="A128" s="362"/>
      <c r="B128" s="383"/>
      <c r="C128" s="458"/>
      <c r="D128" s="383"/>
      <c r="E128" s="383"/>
      <c r="F128" s="383"/>
      <c r="G128" s="133">
        <f>'01-Mapa de riesgo-UO'!I129</f>
        <v>0</v>
      </c>
      <c r="H128" s="383"/>
      <c r="I128" s="450"/>
      <c r="J128" s="383"/>
      <c r="K128" s="464"/>
      <c r="L128" s="464"/>
      <c r="M128" s="276">
        <f>IF('01-Mapa de riesgo-UO'!S129="No existen", "No existe control para el riesgo",'01-Mapa de riesgo-UO'!W129)</f>
        <v>0</v>
      </c>
      <c r="N128" s="276">
        <f>'01-Mapa de riesgo-UO'!AB129</f>
        <v>0</v>
      </c>
      <c r="O128" s="276">
        <f>'01-Mapa de riesgo-UO'!AG129</f>
        <v>0</v>
      </c>
      <c r="P128" s="277">
        <f>'01-Mapa de riesgo-UO'!AL129</f>
        <v>0</v>
      </c>
      <c r="Q128" s="277">
        <f>'01-Mapa de riesgo-UO'!AP129</f>
        <v>0</v>
      </c>
      <c r="R128" s="450"/>
      <c r="S128" s="457"/>
      <c r="T128" s="457"/>
      <c r="U128" s="114">
        <f>'01-Mapa de riesgo-UO'!AW129</f>
        <v>0</v>
      </c>
      <c r="V128" s="114">
        <f>'01-Mapa de riesgo-UO'!AX129</f>
        <v>0</v>
      </c>
      <c r="W128" s="132">
        <f>IF(U128="COMPARTIR",'01-Mapa de riesgo-UO'!BA129, IF(U128=0, 0,$I$6))</f>
        <v>0</v>
      </c>
      <c r="X128" s="278"/>
      <c r="Y128" s="278"/>
      <c r="Z128" s="278"/>
      <c r="AA128" s="278"/>
      <c r="AB128" s="453"/>
    </row>
    <row r="129" spans="1:28" ht="51" hidden="1" customHeight="1" x14ac:dyDescent="0.2">
      <c r="A129" s="362"/>
      <c r="B129" s="383"/>
      <c r="C129" s="458"/>
      <c r="D129" s="383"/>
      <c r="E129" s="383"/>
      <c r="F129" s="383"/>
      <c r="G129" s="133">
        <f>'01-Mapa de riesgo-UO'!I130</f>
        <v>0</v>
      </c>
      <c r="H129" s="383"/>
      <c r="I129" s="450"/>
      <c r="J129" s="383"/>
      <c r="K129" s="464"/>
      <c r="L129" s="464"/>
      <c r="M129" s="276">
        <f>IF('01-Mapa de riesgo-UO'!S130="No existen", "No existe control para el riesgo",'01-Mapa de riesgo-UO'!W130)</f>
        <v>0</v>
      </c>
      <c r="N129" s="276">
        <f>'01-Mapa de riesgo-UO'!AB130</f>
        <v>0</v>
      </c>
      <c r="O129" s="276">
        <f>'01-Mapa de riesgo-UO'!AG130</f>
        <v>0</v>
      </c>
      <c r="P129" s="277">
        <f>'01-Mapa de riesgo-UO'!AL130</f>
        <v>0</v>
      </c>
      <c r="Q129" s="277">
        <f>'01-Mapa de riesgo-UO'!AP130</f>
        <v>0</v>
      </c>
      <c r="R129" s="450"/>
      <c r="S129" s="457"/>
      <c r="T129" s="457"/>
      <c r="U129" s="114">
        <f>'01-Mapa de riesgo-UO'!AW130</f>
        <v>0</v>
      </c>
      <c r="V129" s="114">
        <f>'01-Mapa de riesgo-UO'!AX130</f>
        <v>0</v>
      </c>
      <c r="W129" s="132">
        <f>IF(U129="COMPARTIR",'01-Mapa de riesgo-UO'!BA130, IF(U129=0, 0,$I$6))</f>
        <v>0</v>
      </c>
      <c r="X129" s="278"/>
      <c r="Y129" s="278"/>
      <c r="Z129" s="278"/>
      <c r="AA129" s="278"/>
      <c r="AB129" s="453"/>
    </row>
    <row r="130" spans="1:28" ht="80.25" customHeight="1" x14ac:dyDescent="0.2">
      <c r="A130" s="362">
        <v>41</v>
      </c>
      <c r="B130" s="383" t="str">
        <f>'01-Mapa de riesgo-UO'!D131</f>
        <v>ADMINISTRACIÓN_INSTITUCIONAL</v>
      </c>
      <c r="C130" s="458" t="str">
        <f>+'01-Mapa de riesgo-UO'!F131</f>
        <v>NO</v>
      </c>
      <c r="D130" s="383" t="str">
        <f>'01-Mapa de riesgo-UO'!J131</f>
        <v>Operacional</v>
      </c>
      <c r="E130" s="383" t="str">
        <f>'01-Mapa de riesgo-UO'!K131</f>
        <v>Falla en el proceso de asesoría jurídica</v>
      </c>
      <c r="F130" s="383"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83" t="str">
        <f>'01-Mapa de riesgo-UO'!M131</f>
        <v>Pérdida de la imagen Institucional.
Pérdida de actividades programadas para los procesos de Alta Calidad, Internacionalización, Acreditación de los programas de la Facultad.</v>
      </c>
      <c r="I130" s="450" t="str">
        <f>'01-Mapa de riesgo-UO'!AT131</f>
        <v>GRAVE</v>
      </c>
      <c r="J130" s="383" t="str">
        <f>'01-Mapa de riesgo-UO'!AU131</f>
        <v>Efectividad y tiempo de respuesta a las solicitudes realizadas</v>
      </c>
      <c r="K130" s="465">
        <v>0</v>
      </c>
      <c r="L130" s="463" t="s">
        <v>1130</v>
      </c>
      <c r="M130" s="276">
        <f>IF('01-Mapa de riesgo-UO'!S131="No existen", "No existe control para el riesgo",'01-Mapa de riesgo-UO'!W131)</f>
        <v>0</v>
      </c>
      <c r="N130" s="276">
        <f>'01-Mapa de riesgo-UO'!AB131</f>
        <v>0</v>
      </c>
      <c r="O130" s="276">
        <f>'01-Mapa de riesgo-UO'!AG131</f>
        <v>0</v>
      </c>
      <c r="P130" s="277">
        <f>'01-Mapa de riesgo-UO'!AL131</f>
        <v>0</v>
      </c>
      <c r="Q130" s="277">
        <f>'01-Mapa de riesgo-UO'!AP131</f>
        <v>0</v>
      </c>
      <c r="R130" s="450" t="str">
        <f>'01-Mapa de riesgo-UO'!AR131</f>
        <v>INEXISTENTE</v>
      </c>
      <c r="S130" s="457"/>
      <c r="T130" s="457"/>
      <c r="U130" s="114" t="str">
        <f>'01-Mapa de riesgo-UO'!AW131</f>
        <v>COMPARTIR</v>
      </c>
      <c r="V130" s="114" t="str">
        <f>'01-Mapa de riesgo-UO'!AX131</f>
        <v xml:space="preserve">
Mejorar el asesoramiento por parte de la Oficina Jurídica para generar procesos eficientes.
Agilizar las respuestas a las solicitudes con el fín de evitar la dilatación en el tiempo y la pérdida de actividades propuestas en los planes de los programas. </v>
      </c>
      <c r="W130" s="132" t="str">
        <f>IF(U130="COMPARTIR",'01-Mapa de riesgo-UO'!BA131, IF(U130=0, 0,$I$6))</f>
        <v>Oficina Jurídica</v>
      </c>
      <c r="X130" s="278" t="s">
        <v>642</v>
      </c>
      <c r="Y130" s="278" t="s">
        <v>2896</v>
      </c>
      <c r="Z130" s="278" t="s">
        <v>645</v>
      </c>
      <c r="AA130" s="278" t="s">
        <v>2897</v>
      </c>
      <c r="AB130" s="453" t="s">
        <v>648</v>
      </c>
    </row>
    <row r="131" spans="1:28" ht="51" hidden="1" customHeight="1" x14ac:dyDescent="0.2">
      <c r="A131" s="362"/>
      <c r="B131" s="383"/>
      <c r="C131" s="458"/>
      <c r="D131" s="383"/>
      <c r="E131" s="383"/>
      <c r="F131" s="383"/>
      <c r="G131" s="133" t="str">
        <f>'01-Mapa de riesgo-UO'!I132</f>
        <v>No hay notificaciones de respuesta de las diferentes solicitudes.</v>
      </c>
      <c r="H131" s="383"/>
      <c r="I131" s="450"/>
      <c r="J131" s="383"/>
      <c r="K131" s="464"/>
      <c r="L131" s="464"/>
      <c r="M131" s="276">
        <f>IF('01-Mapa de riesgo-UO'!S132="No existen", "No existe control para el riesgo",'01-Mapa de riesgo-UO'!W132)</f>
        <v>0</v>
      </c>
      <c r="N131" s="276">
        <f>'01-Mapa de riesgo-UO'!AB132</f>
        <v>0</v>
      </c>
      <c r="O131" s="276">
        <f>'01-Mapa de riesgo-UO'!AG132</f>
        <v>0</v>
      </c>
      <c r="P131" s="277">
        <f>'01-Mapa de riesgo-UO'!AL132</f>
        <v>0</v>
      </c>
      <c r="Q131" s="277">
        <f>'01-Mapa de riesgo-UO'!AP132</f>
        <v>0</v>
      </c>
      <c r="R131" s="450"/>
      <c r="S131" s="457"/>
      <c r="T131" s="457"/>
      <c r="U131" s="114">
        <f>'01-Mapa de riesgo-UO'!AW132</f>
        <v>0</v>
      </c>
      <c r="V131" s="114">
        <f>'01-Mapa de riesgo-UO'!AX132</f>
        <v>0</v>
      </c>
      <c r="W131" s="132">
        <f>IF(U131="COMPARTIR",'01-Mapa de riesgo-UO'!BA132, IF(U131=0, 0,$I$6))</f>
        <v>0</v>
      </c>
      <c r="X131" s="278"/>
      <c r="Y131" s="278"/>
      <c r="Z131" s="278"/>
      <c r="AA131" s="278"/>
      <c r="AB131" s="453"/>
    </row>
    <row r="132" spans="1:28" ht="51" hidden="1" customHeight="1" x14ac:dyDescent="0.2">
      <c r="A132" s="362"/>
      <c r="B132" s="383"/>
      <c r="C132" s="458"/>
      <c r="D132" s="383"/>
      <c r="E132" s="383"/>
      <c r="F132" s="383"/>
      <c r="G132" s="133" t="str">
        <f>'01-Mapa de riesgo-UO'!I133</f>
        <v>Falta de profesionalismo para la realización de los procesos legales por parte de las personas encargadas</v>
      </c>
      <c r="H132" s="383"/>
      <c r="I132" s="450"/>
      <c r="J132" s="383"/>
      <c r="K132" s="464"/>
      <c r="L132" s="464"/>
      <c r="M132" s="276">
        <f>IF('01-Mapa de riesgo-UO'!S133="No existen", "No existe control para el riesgo",'01-Mapa de riesgo-UO'!W133)</f>
        <v>0</v>
      </c>
      <c r="N132" s="276">
        <f>'01-Mapa de riesgo-UO'!AB133</f>
        <v>0</v>
      </c>
      <c r="O132" s="276">
        <f>'01-Mapa de riesgo-UO'!AG133</f>
        <v>0</v>
      </c>
      <c r="P132" s="277">
        <f>'01-Mapa de riesgo-UO'!AL133</f>
        <v>0</v>
      </c>
      <c r="Q132" s="277">
        <f>'01-Mapa de riesgo-UO'!AP133</f>
        <v>0</v>
      </c>
      <c r="R132" s="450"/>
      <c r="S132" s="457"/>
      <c r="T132" s="457"/>
      <c r="U132" s="114">
        <f>'01-Mapa de riesgo-UO'!AW133</f>
        <v>0</v>
      </c>
      <c r="V132" s="114">
        <f>'01-Mapa de riesgo-UO'!AX133</f>
        <v>0</v>
      </c>
      <c r="W132" s="132">
        <f>IF(U132="COMPARTIR",'01-Mapa de riesgo-UO'!BA133, IF(U132=0, 0,$I$6))</f>
        <v>0</v>
      </c>
      <c r="X132" s="278"/>
      <c r="Y132" s="278"/>
      <c r="Z132" s="278"/>
      <c r="AA132" s="278"/>
      <c r="AB132" s="453"/>
    </row>
    <row r="133" spans="1:28" ht="51" hidden="1" customHeight="1" x14ac:dyDescent="0.2">
      <c r="A133" s="362">
        <v>42</v>
      </c>
      <c r="B133" s="383" t="str">
        <f>'01-Mapa de riesgo-UO'!D134</f>
        <v>DOCENCIA</v>
      </c>
      <c r="C133" s="458" t="str">
        <f>+'01-Mapa de riesgo-UO'!F134</f>
        <v>NO</v>
      </c>
      <c r="D133" s="383" t="str">
        <f>'01-Mapa de riesgo-UO'!J134</f>
        <v>Estratégico</v>
      </c>
      <c r="E133" s="383" t="str">
        <f>'01-Mapa de riesgo-UO'!K134</f>
        <v>No renovación del registro calificado de un programa académico</v>
      </c>
      <c r="F133" s="383" t="str">
        <f>'01-Mapa de riesgo-UO'!L134</f>
        <v>Pérdida del registro calificado de uno de los programas que hacen parte de la facultad</v>
      </c>
      <c r="G133" s="133" t="str">
        <f>'01-Mapa de riesgo-UO'!I134</f>
        <v>Falta de seguimiento a las fechas de vencimiento a los registros calificados</v>
      </c>
      <c r="H133" s="383" t="str">
        <f>'01-Mapa de riesgo-UO'!M134</f>
        <v>No ofrecimiento del programa académico
Pérdida de imagen de la Institución.   
      La perdida de la continudad de los covenios 
Pérdida de escenarios deportivos y de práctica.</v>
      </c>
      <c r="I133" s="450" t="str">
        <f>'01-Mapa de riesgo-UO'!AT134</f>
        <v>MODERADO</v>
      </c>
      <c r="J133" s="383" t="str">
        <f>'01-Mapa de riesgo-UO'!AU134</f>
        <v>No. De Resoluciones de Renovación de registros Calificados otorgadas/No. De Solicitudes de Renovación de  Registros Calificados de Programas solicitadas con proceso finalizado</v>
      </c>
      <c r="K133" s="462">
        <v>1</v>
      </c>
      <c r="L133" s="457" t="s">
        <v>2898</v>
      </c>
      <c r="M133" s="276" t="str">
        <f>IF('01-Mapa de riesgo-UO'!S134="No existen", "No existe control para el riesgo",'01-Mapa de riesgo-UO'!W134)</f>
        <v xml:space="preserve">Vicerrectoría Académica hace el seguimiento de las fechas de vencimiento de los registros calificados y los programas académicos también llevan un registro de los vencimientos </v>
      </c>
      <c r="N133" s="276">
        <f>'01-Mapa de riesgo-UO'!AB134</f>
        <v>0</v>
      </c>
      <c r="O133" s="276" t="str">
        <f>'01-Mapa de riesgo-UO'!AG134</f>
        <v>Profesional Vicerrectoria Academica
Director de programa académico
Profesional de decanatura</v>
      </c>
      <c r="P133" s="277" t="str">
        <f>'01-Mapa de riesgo-UO'!AL134</f>
        <v>Semestral</v>
      </c>
      <c r="Q133" s="277" t="str">
        <f>'01-Mapa de riesgo-UO'!AP134</f>
        <v>Preventivo</v>
      </c>
      <c r="R133" s="450" t="str">
        <f>'01-Mapa de riesgo-UO'!AR134</f>
        <v>ACEPTABLE</v>
      </c>
      <c r="S133" s="457" t="s">
        <v>2903</v>
      </c>
      <c r="T133" s="457"/>
      <c r="U133" s="114" t="str">
        <f>'01-Mapa de riesgo-UO'!AW134</f>
        <v>COMPARTIR</v>
      </c>
      <c r="V133" s="114" t="str">
        <f>'01-Mapa de riesgo-UO'!AX134</f>
        <v xml:space="preserve">Realizar  2  autoevaluaciones en la vigencia del registro. </v>
      </c>
      <c r="W133" s="132" t="str">
        <f>IF(U133="COMPARTIR",'01-Mapa de riesgo-UO'!BA134, IF(U133=0, 0,$I$6))</f>
        <v>Vicerrectoria Academica</v>
      </c>
      <c r="X133" s="278" t="s">
        <v>282</v>
      </c>
      <c r="Y133" s="278" t="s">
        <v>1221</v>
      </c>
      <c r="Z133" s="278" t="s">
        <v>643</v>
      </c>
      <c r="AA133" s="278"/>
      <c r="AB133" s="453" t="s">
        <v>648</v>
      </c>
    </row>
    <row r="134" spans="1:28" ht="51" hidden="1" customHeight="1" x14ac:dyDescent="0.2">
      <c r="A134" s="362"/>
      <c r="B134" s="383"/>
      <c r="C134" s="458"/>
      <c r="D134" s="383"/>
      <c r="E134" s="383"/>
      <c r="F134" s="383"/>
      <c r="G134" s="133" t="str">
        <f>'01-Mapa de riesgo-UO'!I135</f>
        <v xml:space="preserve">Cambios de las normas que rigen los procesos de renovación de registro calificado, la ineficiencia en la comunicación con los ministerios y entes administrativos responsables. </v>
      </c>
      <c r="H134" s="383"/>
      <c r="I134" s="450"/>
      <c r="J134" s="383"/>
      <c r="K134" s="459"/>
      <c r="L134" s="457"/>
      <c r="M134" s="276" t="str">
        <f>IF('01-Mapa de riesgo-UO'!S135="No existen", "No existe control para el riesgo",'01-Mapa de riesgo-UO'!W135)</f>
        <v>Grupo de apoyo de renovación curricular de la Facultad Ciencias de la Salud</v>
      </c>
      <c r="N134" s="276">
        <f>'01-Mapa de riesgo-UO'!AB135</f>
        <v>0</v>
      </c>
      <c r="O134" s="276" t="str">
        <f>'01-Mapa de riesgo-UO'!AG135</f>
        <v>Decano
Profesional decanatura</v>
      </c>
      <c r="P134" s="277" t="str">
        <f>'01-Mapa de riesgo-UO'!AL135</f>
        <v>Semanal</v>
      </c>
      <c r="Q134" s="277" t="str">
        <f>'01-Mapa de riesgo-UO'!AP135</f>
        <v>Preventivo</v>
      </c>
      <c r="R134" s="450"/>
      <c r="S134" s="457" t="s">
        <v>1222</v>
      </c>
      <c r="T134" s="457"/>
      <c r="U134" s="114" t="str">
        <f>'01-Mapa de riesgo-UO'!AW135</f>
        <v>REDUCIR</v>
      </c>
      <c r="V134" s="114" t="str">
        <f>'01-Mapa de riesgo-UO'!AX135</f>
        <v>Capacitar grupos de base dentro de la facultad que conozcan los cambios normativos a tiempo.</v>
      </c>
      <c r="W134" s="132">
        <f>IF(U134="COMPARTIR",'01-Mapa de riesgo-UO'!BA135, IF(U134=0, 0,$I$6))</f>
        <v>0</v>
      </c>
      <c r="X134" s="278" t="s">
        <v>282</v>
      </c>
      <c r="Y134" s="278" t="s">
        <v>1223</v>
      </c>
      <c r="Z134" s="278" t="s">
        <v>643</v>
      </c>
      <c r="AA134" s="278"/>
      <c r="AB134" s="453"/>
    </row>
    <row r="135" spans="1:28" ht="51" hidden="1" customHeight="1" x14ac:dyDescent="0.2">
      <c r="A135" s="362"/>
      <c r="B135" s="383"/>
      <c r="C135" s="458"/>
      <c r="D135" s="383"/>
      <c r="E135" s="383"/>
      <c r="F135" s="383"/>
      <c r="G135" s="133" t="str">
        <f>'01-Mapa de riesgo-UO'!I136</f>
        <v>Demora en el trámite y seguimiento del proceso, la planta docente predominante por contratación de prestación en los servicios de posgrado.</v>
      </c>
      <c r="H135" s="383"/>
      <c r="I135" s="450"/>
      <c r="J135" s="383"/>
      <c r="K135" s="459"/>
      <c r="L135" s="457"/>
      <c r="M135" s="276">
        <f>IF('01-Mapa de riesgo-UO'!S136="No existen", "No existe control para el riesgo",'01-Mapa de riesgo-UO'!W136)</f>
        <v>0</v>
      </c>
      <c r="N135" s="276">
        <f>'01-Mapa de riesgo-UO'!AB136</f>
        <v>0</v>
      </c>
      <c r="O135" s="276">
        <f>'01-Mapa de riesgo-UO'!AG136</f>
        <v>0</v>
      </c>
      <c r="P135" s="277">
        <f>'01-Mapa de riesgo-UO'!AL136</f>
        <v>0</v>
      </c>
      <c r="Q135" s="277">
        <f>'01-Mapa de riesgo-UO'!AP136</f>
        <v>0</v>
      </c>
      <c r="R135" s="450"/>
      <c r="S135" s="457"/>
      <c r="T135" s="457"/>
      <c r="U135" s="114">
        <f>'01-Mapa de riesgo-UO'!AW136</f>
        <v>0</v>
      </c>
      <c r="V135" s="114">
        <f>'01-Mapa de riesgo-UO'!AX136</f>
        <v>0</v>
      </c>
      <c r="W135" s="132">
        <f>IF(U135="COMPARTIR",'01-Mapa de riesgo-UO'!BA136, IF(U135=0, 0,$I$6))</f>
        <v>0</v>
      </c>
      <c r="X135" s="278"/>
      <c r="Y135" s="278"/>
      <c r="Z135" s="278"/>
      <c r="AA135" s="278"/>
      <c r="AB135" s="453"/>
    </row>
    <row r="136" spans="1:28" ht="51" hidden="1" customHeight="1" x14ac:dyDescent="0.2">
      <c r="A136" s="362">
        <v>43</v>
      </c>
      <c r="B136" s="383" t="str">
        <f>'01-Mapa de riesgo-UO'!D137</f>
        <v>DOCENCIA</v>
      </c>
      <c r="C136" s="458" t="str">
        <f>+'01-Mapa de riesgo-UO'!F137</f>
        <v>NO</v>
      </c>
      <c r="D136" s="383" t="str">
        <f>'01-Mapa de riesgo-UO'!J137</f>
        <v>Estratégico</v>
      </c>
      <c r="E136" s="383" t="str">
        <f>'01-Mapa de riesgo-UO'!K137</f>
        <v>Incremento de la deserción estudiantil</v>
      </c>
      <c r="F136" s="383"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83" t="str">
        <f>'01-Mapa de riesgo-UO'!M137</f>
        <v xml:space="preserve">Indicadores de la Universidad afectados
Disminución de los recursos de la Universidad    </v>
      </c>
      <c r="I136" s="450" t="str">
        <f>'01-Mapa de riesgo-UO'!AT137</f>
        <v>MODERADO</v>
      </c>
      <c r="J136" s="383" t="str">
        <f>'01-Mapa de riesgo-UO'!AU137</f>
        <v>No. De Estudiantes Matriculados Siguiente Semestre-nuevos matriculados/No. De Estudiantes Matriculados al inicio del semestre anterior por programa académico</v>
      </c>
      <c r="K136" s="462">
        <v>0.97</v>
      </c>
      <c r="L136" s="457" t="s">
        <v>2899</v>
      </c>
      <c r="M136" s="276" t="str">
        <f>IF('01-Mapa de riesgo-UO'!S137="No existen", "No existe control para el riesgo",'01-Mapa de riesgo-UO'!W137)</f>
        <v>Seguimiento del Programa PAI de la Vicerrectoría de Responsabilidad Social y Bienestar Universitario</v>
      </c>
      <c r="N136" s="276">
        <f>'01-Mapa de riesgo-UO'!AB137</f>
        <v>0</v>
      </c>
      <c r="O136" s="276" t="str">
        <f>'01-Mapa de riesgo-UO'!AG137</f>
        <v>Profesional PAI</v>
      </c>
      <c r="P136" s="277" t="str">
        <f>'01-Mapa de riesgo-UO'!AL137</f>
        <v>Semestral</v>
      </c>
      <c r="Q136" s="277" t="str">
        <f>'01-Mapa de riesgo-UO'!AP137</f>
        <v>Preventivo</v>
      </c>
      <c r="R136" s="450" t="str">
        <f>'01-Mapa de riesgo-UO'!AR137</f>
        <v>FUERTE</v>
      </c>
      <c r="S136" s="457" t="s">
        <v>1224</v>
      </c>
      <c r="T136" s="457"/>
      <c r="U136" s="114" t="str">
        <f>'01-Mapa de riesgo-UO'!AW137</f>
        <v>REDUCIR</v>
      </c>
      <c r="V136" s="114" t="str">
        <f>'01-Mapa de riesgo-UO'!AX137</f>
        <v>Evaluar resultados de las actividades realizadas para evitar la deserción</v>
      </c>
      <c r="W136" s="132">
        <f>IF(U136="COMPARTIR",'01-Mapa de riesgo-UO'!BA137, IF(U136=0, 0,$I$6))</f>
        <v>0</v>
      </c>
      <c r="X136" s="278" t="s">
        <v>642</v>
      </c>
      <c r="Y136" s="278" t="s">
        <v>1225</v>
      </c>
      <c r="Z136" s="278" t="s">
        <v>645</v>
      </c>
      <c r="AA136" s="278"/>
      <c r="AB136" s="453" t="s">
        <v>648</v>
      </c>
    </row>
    <row r="137" spans="1:28" ht="51" hidden="1" customHeight="1" x14ac:dyDescent="0.2">
      <c r="A137" s="362"/>
      <c r="B137" s="383"/>
      <c r="C137" s="458"/>
      <c r="D137" s="383"/>
      <c r="E137" s="383"/>
      <c r="F137" s="383"/>
      <c r="G137" s="133" t="str">
        <f>'01-Mapa de riesgo-UO'!I138</f>
        <v>Falta de calidad de los programas academicos</v>
      </c>
      <c r="H137" s="383"/>
      <c r="I137" s="450"/>
      <c r="J137" s="383"/>
      <c r="K137" s="459"/>
      <c r="L137" s="457"/>
      <c r="M137" s="276" t="str">
        <f>IF('01-Mapa de riesgo-UO'!S138="No existen", "No existe control para el riesgo",'01-Mapa de riesgo-UO'!W138)</f>
        <v>Seguimiento a los indicadores de deserción</v>
      </c>
      <c r="N137" s="276">
        <f>'01-Mapa de riesgo-UO'!AB138</f>
        <v>0</v>
      </c>
      <c r="O137" s="276" t="str">
        <f>'01-Mapa de riesgo-UO'!AG138</f>
        <v>Profesional Vicerrectoria Academica
Director de programa académico</v>
      </c>
      <c r="P137" s="277" t="str">
        <f>'01-Mapa de riesgo-UO'!AL138</f>
        <v>Semestral</v>
      </c>
      <c r="Q137" s="277" t="str">
        <f>'01-Mapa de riesgo-UO'!AP138</f>
        <v>Preventivo</v>
      </c>
      <c r="R137" s="450"/>
      <c r="S137" s="457" t="s">
        <v>1226</v>
      </c>
      <c r="T137" s="457"/>
      <c r="U137" s="114" t="str">
        <f>'01-Mapa de riesgo-UO'!AW138</f>
        <v>REDUCIR</v>
      </c>
      <c r="V137" s="114" t="str">
        <f>'01-Mapa de riesgo-UO'!AX138</f>
        <v>Planes de acción para evitar el aumento de la deserción</v>
      </c>
      <c r="W137" s="132">
        <f>IF(U137="COMPARTIR",'01-Mapa de riesgo-UO'!BA138, IF(U137=0, 0,$I$6))</f>
        <v>0</v>
      </c>
      <c r="X137" s="278" t="s">
        <v>282</v>
      </c>
      <c r="Y137" s="278" t="s">
        <v>1227</v>
      </c>
      <c r="Z137" s="278" t="s">
        <v>643</v>
      </c>
      <c r="AA137" s="278"/>
      <c r="AB137" s="453"/>
    </row>
    <row r="138" spans="1:28" ht="51" hidden="1" customHeight="1" x14ac:dyDescent="0.2">
      <c r="A138" s="362"/>
      <c r="B138" s="383"/>
      <c r="C138" s="458"/>
      <c r="D138" s="383"/>
      <c r="E138" s="383"/>
      <c r="F138" s="383"/>
      <c r="G138" s="133" t="str">
        <f>'01-Mapa de riesgo-UO'!I139</f>
        <v>Largos periodos de cese de actividades por los paros que se realizan.</v>
      </c>
      <c r="H138" s="383"/>
      <c r="I138" s="450"/>
      <c r="J138" s="383"/>
      <c r="K138" s="459"/>
      <c r="L138" s="457"/>
      <c r="M138" s="276">
        <f>IF('01-Mapa de riesgo-UO'!S139="No existen", "No existe control para el riesgo",'01-Mapa de riesgo-UO'!W139)</f>
        <v>0</v>
      </c>
      <c r="N138" s="276">
        <f>'01-Mapa de riesgo-UO'!AB139</f>
        <v>0</v>
      </c>
      <c r="O138" s="276">
        <f>'01-Mapa de riesgo-UO'!AG139</f>
        <v>0</v>
      </c>
      <c r="P138" s="277">
        <f>'01-Mapa de riesgo-UO'!AL139</f>
        <v>0</v>
      </c>
      <c r="Q138" s="277">
        <f>'01-Mapa de riesgo-UO'!AP139</f>
        <v>0</v>
      </c>
      <c r="R138" s="450"/>
      <c r="S138" s="457"/>
      <c r="T138" s="457"/>
      <c r="U138" s="114">
        <f>'01-Mapa de riesgo-UO'!AW139</f>
        <v>0</v>
      </c>
      <c r="V138" s="114">
        <f>'01-Mapa de riesgo-UO'!AX139</f>
        <v>0</v>
      </c>
      <c r="W138" s="132">
        <f>IF(U138="COMPARTIR",'01-Mapa de riesgo-UO'!BA139, IF(U138=0, 0,$I$6))</f>
        <v>0</v>
      </c>
      <c r="X138" s="278"/>
      <c r="Y138" s="278"/>
      <c r="Z138" s="278"/>
      <c r="AA138" s="278"/>
      <c r="AB138" s="453"/>
    </row>
    <row r="139" spans="1:28" ht="51" hidden="1" customHeight="1" x14ac:dyDescent="0.2">
      <c r="A139" s="362">
        <v>44</v>
      </c>
      <c r="B139" s="383" t="str">
        <f>'01-Mapa de riesgo-UO'!D140</f>
        <v>DOCENCIA</v>
      </c>
      <c r="C139" s="458" t="str">
        <f>+'01-Mapa de riesgo-UO'!F140</f>
        <v>NO</v>
      </c>
      <c r="D139" s="383" t="str">
        <f>'01-Mapa de riesgo-UO'!J140</f>
        <v>Imagen</v>
      </c>
      <c r="E139" s="383" t="str">
        <f>'01-Mapa de riesgo-UO'!K140</f>
        <v>Bajo desempeño de los estudiantes en las pruebas Saber PRO y Saber TYT</v>
      </c>
      <c r="F139" s="383" t="str">
        <f>'01-Mapa de riesgo-UO'!L140</f>
        <v>Los estudiantes que presentan las pruebas saber PRO y TYT, estan por debajo de la media nacional</v>
      </c>
      <c r="G139" s="133" t="str">
        <f>'01-Mapa de riesgo-UO'!I140</f>
        <v>Planes curriculares desactualizados</v>
      </c>
      <c r="H139" s="383" t="str">
        <f>'01-Mapa de riesgo-UO'!M140</f>
        <v>Indicadores de la Universidad afectados
Pérdida de imagen institucional</v>
      </c>
      <c r="I139" s="450" t="str">
        <f>'01-Mapa de riesgo-UO'!AT140</f>
        <v>LEVE</v>
      </c>
      <c r="J139" s="383" t="str">
        <f>'01-Mapa de riesgo-UO'!AU140</f>
        <v>Indicadores de saberpro</v>
      </c>
      <c r="K139" s="462">
        <v>0</v>
      </c>
      <c r="L139" s="457" t="s">
        <v>2900</v>
      </c>
      <c r="M139" s="276" t="str">
        <f>IF('01-Mapa de riesgo-UO'!S140="No existen", "No existe control para el riesgo",'01-Mapa de riesgo-UO'!W140)</f>
        <v>Seguimiento a traves del comité curricular de los programas</v>
      </c>
      <c r="N139" s="276">
        <f>'01-Mapa de riesgo-UO'!AB140</f>
        <v>0</v>
      </c>
      <c r="O139" s="276" t="str">
        <f>'01-Mapa de riesgo-UO'!AG140</f>
        <v>Director de programa
Docentes miembros del comité
Estudiantes y Egresados miembros del comité</v>
      </c>
      <c r="P139" s="277" t="str">
        <f>'01-Mapa de riesgo-UO'!AL140</f>
        <v>Anual</v>
      </c>
      <c r="Q139" s="277" t="str">
        <f>'01-Mapa de riesgo-UO'!AP140</f>
        <v>Preventivo</v>
      </c>
      <c r="R139" s="450" t="str">
        <f>'01-Mapa de riesgo-UO'!AR140</f>
        <v>ACEPTABLE</v>
      </c>
      <c r="S139" s="457"/>
      <c r="T139" s="457"/>
      <c r="U139" s="114" t="str">
        <f>'01-Mapa de riesgo-UO'!AW140</f>
        <v>ASUMIR</v>
      </c>
      <c r="V139" s="114">
        <f>'01-Mapa de riesgo-UO'!AX140</f>
        <v>0</v>
      </c>
      <c r="W139" s="132">
        <f>IF(U139="COMPARTIR",'01-Mapa de riesgo-UO'!BA140, IF(U139=0, 0,$I$6))</f>
        <v>0</v>
      </c>
      <c r="X139" s="278"/>
      <c r="Y139" s="278"/>
      <c r="Z139" s="278"/>
      <c r="AA139" s="278"/>
      <c r="AB139" s="453" t="s">
        <v>660</v>
      </c>
    </row>
    <row r="140" spans="1:28" ht="51" hidden="1" customHeight="1" x14ac:dyDescent="0.2">
      <c r="A140" s="362"/>
      <c r="B140" s="383"/>
      <c r="C140" s="458"/>
      <c r="D140" s="383"/>
      <c r="E140" s="383"/>
      <c r="F140" s="383"/>
      <c r="G140" s="133" t="str">
        <f>'01-Mapa de riesgo-UO'!I141</f>
        <v>Falta de motivación por parte de los estudiantes que presentan las pruebas</v>
      </c>
      <c r="H140" s="383"/>
      <c r="I140" s="450"/>
      <c r="J140" s="383"/>
      <c r="K140" s="459"/>
      <c r="L140" s="457"/>
      <c r="M140" s="276" t="str">
        <f>IF('01-Mapa de riesgo-UO'!S141="No existen", "No existe control para el riesgo",'01-Mapa de riesgo-UO'!W141)</f>
        <v>Capacitar docentes en formulación de preguntas de acuerdo a las pruebas</v>
      </c>
      <c r="N140" s="276">
        <f>'01-Mapa de riesgo-UO'!AB141</f>
        <v>0</v>
      </c>
      <c r="O140" s="276">
        <f>'01-Mapa de riesgo-UO'!AG141</f>
        <v>0</v>
      </c>
      <c r="P140" s="277" t="str">
        <f>'01-Mapa de riesgo-UO'!AL141</f>
        <v>Anual</v>
      </c>
      <c r="Q140" s="277" t="str">
        <f>'01-Mapa de riesgo-UO'!AP141</f>
        <v>Preventivo</v>
      </c>
      <c r="R140" s="450"/>
      <c r="S140" s="457"/>
      <c r="T140" s="457"/>
      <c r="U140" s="114" t="str">
        <f>'01-Mapa de riesgo-UO'!AW141</f>
        <v>ASUMIR</v>
      </c>
      <c r="V140" s="114">
        <f>'01-Mapa de riesgo-UO'!AX141</f>
        <v>0</v>
      </c>
      <c r="W140" s="132">
        <f>IF(U140="COMPARTIR",'01-Mapa de riesgo-UO'!BA141, IF(U140=0, 0,$I$6))</f>
        <v>0</v>
      </c>
      <c r="X140" s="278"/>
      <c r="Y140" s="278"/>
      <c r="Z140" s="278"/>
      <c r="AA140" s="278"/>
      <c r="AB140" s="453"/>
    </row>
    <row r="141" spans="1:28" ht="51" hidden="1" customHeight="1" x14ac:dyDescent="0.2">
      <c r="A141" s="362"/>
      <c r="B141" s="383"/>
      <c r="C141" s="458"/>
      <c r="D141" s="383"/>
      <c r="E141" s="383"/>
      <c r="F141" s="383"/>
      <c r="G141" s="133">
        <f>'01-Mapa de riesgo-UO'!I142</f>
        <v>0</v>
      </c>
      <c r="H141" s="383"/>
      <c r="I141" s="450"/>
      <c r="J141" s="383"/>
      <c r="K141" s="459"/>
      <c r="L141" s="457"/>
      <c r="M141" s="276">
        <f>IF('01-Mapa de riesgo-UO'!S142="No existen", "No existe control para el riesgo",'01-Mapa de riesgo-UO'!W142)</f>
        <v>0</v>
      </c>
      <c r="N141" s="276">
        <f>'01-Mapa de riesgo-UO'!AB142</f>
        <v>0</v>
      </c>
      <c r="O141" s="276">
        <f>'01-Mapa de riesgo-UO'!AG142</f>
        <v>0</v>
      </c>
      <c r="P141" s="277">
        <f>'01-Mapa de riesgo-UO'!AL142</f>
        <v>0</v>
      </c>
      <c r="Q141" s="277">
        <f>'01-Mapa de riesgo-UO'!AP142</f>
        <v>0</v>
      </c>
      <c r="R141" s="450"/>
      <c r="S141" s="457"/>
      <c r="T141" s="457"/>
      <c r="U141" s="114" t="str">
        <f>'01-Mapa de riesgo-UO'!AW142</f>
        <v>ASUMIR</v>
      </c>
      <c r="V141" s="114">
        <f>'01-Mapa de riesgo-UO'!AX142</f>
        <v>0</v>
      </c>
      <c r="W141" s="132">
        <f>IF(U141="COMPARTIR",'01-Mapa de riesgo-UO'!BA142, IF(U141=0, 0,$I$6))</f>
        <v>0</v>
      </c>
      <c r="X141" s="278"/>
      <c r="Y141" s="278"/>
      <c r="Z141" s="278"/>
      <c r="AA141" s="278"/>
      <c r="AB141" s="453"/>
    </row>
    <row r="142" spans="1:28" ht="51" hidden="1" customHeight="1" x14ac:dyDescent="0.2">
      <c r="A142" s="362">
        <v>45</v>
      </c>
      <c r="B142" s="383" t="str">
        <f>'01-Mapa de riesgo-UO'!D143</f>
        <v>DOCENCIA</v>
      </c>
      <c r="C142" s="458" t="str">
        <f>+'01-Mapa de riesgo-UO'!F143</f>
        <v>NO</v>
      </c>
      <c r="D142" s="383" t="str">
        <f>'01-Mapa de riesgo-UO'!J143</f>
        <v>Estratégico</v>
      </c>
      <c r="E142" s="383" t="str">
        <f>'01-Mapa de riesgo-UO'!K143</f>
        <v>Desactualización de los curriculos de los programas académicos</v>
      </c>
      <c r="F142" s="383"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83" t="str">
        <f>'01-Mapa de riesgo-UO'!M143</f>
        <v>Egresados de los programas sin las competencias requeridas por el medio
Pérdida de la competitividad del programa frente a otros que ofrecen otras Universidades</v>
      </c>
      <c r="I142" s="450" t="str">
        <f>'01-Mapa de riesgo-UO'!AT143</f>
        <v>MODERADO</v>
      </c>
      <c r="J142" s="383" t="str">
        <f>'01-Mapa de riesgo-UO'!AU143</f>
        <v>No. de curriculos actualizados/No. de curriculos a actualizar</v>
      </c>
      <c r="K142" s="462">
        <v>0.3</v>
      </c>
      <c r="L142" s="457" t="s">
        <v>1228</v>
      </c>
      <c r="M142" s="276" t="str">
        <f>IF('01-Mapa de riesgo-UO'!S143="No existen", "No existe control para el riesgo",'01-Mapa de riesgo-UO'!W143)</f>
        <v>Reuniones permanentes de los comités curriculares para tratar asuntos de actualización del currículo y retroalimentación con el medio externo</v>
      </c>
      <c r="N142" s="276">
        <f>'01-Mapa de riesgo-UO'!AB143</f>
        <v>0</v>
      </c>
      <c r="O142" s="276" t="str">
        <f>'01-Mapa de riesgo-UO'!AG143</f>
        <v>Director de programa
Docentes miembros del comité
Estudiantes y Egresados miembros del comité</v>
      </c>
      <c r="P142" s="277" t="str">
        <f>'01-Mapa de riesgo-UO'!AL143</f>
        <v>Trimestral</v>
      </c>
      <c r="Q142" s="277" t="str">
        <f>'01-Mapa de riesgo-UO'!AP143</f>
        <v>Preventivo</v>
      </c>
      <c r="R142" s="450" t="str">
        <f>'01-Mapa de riesgo-UO'!AR143</f>
        <v>ACEPTABLE</v>
      </c>
      <c r="S142" s="457" t="s">
        <v>1229</v>
      </c>
      <c r="T142" s="457"/>
      <c r="U142" s="114" t="str">
        <f>'01-Mapa de riesgo-UO'!AW143</f>
        <v>REDUCIR</v>
      </c>
      <c r="V142" s="114" t="str">
        <f>'01-Mapa de riesgo-UO'!AX143</f>
        <v>Revisar los curriculos de los  programas para verificar su pertinencia con el medio.</v>
      </c>
      <c r="W142" s="132">
        <f>IF(U142="COMPARTIR",'01-Mapa de riesgo-UO'!BA143, IF(U142=0, 0,$I$6))</f>
        <v>0</v>
      </c>
      <c r="X142" s="278" t="s">
        <v>282</v>
      </c>
      <c r="Y142" s="278" t="s">
        <v>2905</v>
      </c>
      <c r="Z142" s="278" t="s">
        <v>643</v>
      </c>
      <c r="AA142" s="278"/>
      <c r="AB142" s="453" t="s">
        <v>648</v>
      </c>
    </row>
    <row r="143" spans="1:28" ht="51" hidden="1" customHeight="1" x14ac:dyDescent="0.2">
      <c r="A143" s="362"/>
      <c r="B143" s="383"/>
      <c r="C143" s="458"/>
      <c r="D143" s="383"/>
      <c r="E143" s="383"/>
      <c r="F143" s="383"/>
      <c r="G143" s="133" t="str">
        <f>'01-Mapa de riesgo-UO'!I144</f>
        <v>Modelo de contratación docente no permite continuidad de los procesos y asignación de funciones</v>
      </c>
      <c r="H143" s="383"/>
      <c r="I143" s="450"/>
      <c r="J143" s="383"/>
      <c r="K143" s="459"/>
      <c r="L143" s="457"/>
      <c r="M143" s="276" t="str">
        <f>IF('01-Mapa de riesgo-UO'!S144="No existen", "No existe control para el riesgo",'01-Mapa de riesgo-UO'!W144)</f>
        <v>Participación de los comites curriculares en espacios de formación en renovación curricular</v>
      </c>
      <c r="N143" s="276">
        <f>'01-Mapa de riesgo-UO'!AB144</f>
        <v>0</v>
      </c>
      <c r="O143" s="276" t="str">
        <f>'01-Mapa de riesgo-UO'!AG144</f>
        <v>Profesional Vicerrectoria Academica</v>
      </c>
      <c r="P143" s="277" t="str">
        <f>'01-Mapa de riesgo-UO'!AL144</f>
        <v>Semestral</v>
      </c>
      <c r="Q143" s="277" t="str">
        <f>'01-Mapa de riesgo-UO'!AP144</f>
        <v>Preventivo</v>
      </c>
      <c r="R143" s="450"/>
      <c r="S143" s="457" t="s">
        <v>2904</v>
      </c>
      <c r="T143" s="457"/>
      <c r="U143" s="114" t="str">
        <f>'01-Mapa de riesgo-UO'!AW144</f>
        <v>COMPARTIR</v>
      </c>
      <c r="V143" s="114" t="str">
        <f>'01-Mapa de riesgo-UO'!AX144</f>
        <v>Asisitir a capacitaciones programadas de renovación curricular</v>
      </c>
      <c r="W143" s="132" t="str">
        <f>IF(U143="COMPARTIR",'01-Mapa de riesgo-UO'!BA144, IF(U143=0, 0,$I$6))</f>
        <v>Vicerrectoria Academica
Directores de Programa</v>
      </c>
      <c r="X143" s="278" t="s">
        <v>283</v>
      </c>
      <c r="Y143" s="278" t="s">
        <v>2906</v>
      </c>
      <c r="Z143" s="278" t="s">
        <v>644</v>
      </c>
      <c r="AA143" s="278"/>
      <c r="AB143" s="453"/>
    </row>
    <row r="144" spans="1:28" ht="51" hidden="1" customHeight="1" x14ac:dyDescent="0.2">
      <c r="A144" s="362"/>
      <c r="B144" s="383"/>
      <c r="C144" s="458"/>
      <c r="D144" s="383"/>
      <c r="E144" s="383"/>
      <c r="F144" s="383"/>
      <c r="G144" s="133" t="str">
        <f>'01-Mapa de riesgo-UO'!I145</f>
        <v>Debilidad en los procesos de apropiación de los  lineamientos institucionales para la renovación curricular</v>
      </c>
      <c r="H144" s="383"/>
      <c r="I144" s="450"/>
      <c r="J144" s="383"/>
      <c r="K144" s="459"/>
      <c r="L144" s="457"/>
      <c r="M144" s="276">
        <f>IF('01-Mapa de riesgo-UO'!S145="No existen", "No existe control para el riesgo",'01-Mapa de riesgo-UO'!W145)</f>
        <v>0</v>
      </c>
      <c r="N144" s="276">
        <f>'01-Mapa de riesgo-UO'!AB145</f>
        <v>0</v>
      </c>
      <c r="O144" s="276">
        <f>'01-Mapa de riesgo-UO'!AG145</f>
        <v>0</v>
      </c>
      <c r="P144" s="277">
        <f>'01-Mapa de riesgo-UO'!AL145</f>
        <v>0</v>
      </c>
      <c r="Q144" s="277">
        <f>'01-Mapa de riesgo-UO'!AP145</f>
        <v>0</v>
      </c>
      <c r="R144" s="450"/>
      <c r="S144" s="457"/>
      <c r="T144" s="457"/>
      <c r="U144" s="114" t="str">
        <f>'01-Mapa de riesgo-UO'!AW145</f>
        <v>REDUCIR</v>
      </c>
      <c r="V144" s="114" t="str">
        <f>'01-Mapa de riesgo-UO'!AX145</f>
        <v>Acompañamiento y seguimiento de grupo asesor curricular de la Facultad</v>
      </c>
      <c r="W144" s="132">
        <f>IF(U144="COMPARTIR",'01-Mapa de riesgo-UO'!BA145, IF(U144=0, 0,$I$6))</f>
        <v>0</v>
      </c>
      <c r="X144" s="278"/>
      <c r="Y144" s="278"/>
      <c r="Z144" s="278"/>
      <c r="AA144" s="278"/>
      <c r="AB144" s="453"/>
    </row>
    <row r="145" spans="1:28" ht="51" hidden="1" customHeight="1" x14ac:dyDescent="0.2">
      <c r="A145" s="362">
        <v>46</v>
      </c>
      <c r="B145" s="383" t="str">
        <f>'01-Mapa de riesgo-UO'!D146</f>
        <v>INVESTIGACIÓN_E_INNOVACIÓN</v>
      </c>
      <c r="C145" s="458" t="str">
        <f>+'01-Mapa de riesgo-UO'!F146</f>
        <v>NO</v>
      </c>
      <c r="D145" s="383" t="str">
        <f>'01-Mapa de riesgo-UO'!J146</f>
        <v>Estratégico</v>
      </c>
      <c r="E145" s="383" t="str">
        <f>'01-Mapa de riesgo-UO'!K146</f>
        <v>Descenso de los Grupos por baja producción cientifica  de la Facultad en la medición y clasificación  de Minciencias</v>
      </c>
      <c r="F145" s="383"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83" t="str">
        <f>'01-Mapa de riesgo-UO'!M146</f>
        <v>Incumplimiento con las metas trazadas en el PDI
Pérdida de imagen institucional
Disminución de productos derivados de la Investigación
Disminución de la transferencia del conocimiento</v>
      </c>
      <c r="I145" s="450" t="str">
        <f>'01-Mapa de riesgo-UO'!AT146</f>
        <v>MODERADO</v>
      </c>
      <c r="J145" s="383" t="str">
        <f>'01-Mapa de riesgo-UO'!AU146</f>
        <v>No de grupos que descienden en su categoria/No de grupos reconocidos</v>
      </c>
      <c r="K145" s="462">
        <v>0</v>
      </c>
      <c r="L145" s="457" t="s">
        <v>2901</v>
      </c>
      <c r="M145" s="276" t="str">
        <f>IF('01-Mapa de riesgo-UO'!S146="No existen", "No existe control para el riesgo",'01-Mapa de riesgo-UO'!W146)</f>
        <v>Seguimiento a la participación de los grupos de investigación en las Convocatorias internas y externas de la Vicerrectoría de Investigaciones, Innovación y Extensión</v>
      </c>
      <c r="N145" s="276">
        <f>'01-Mapa de riesgo-UO'!AB146</f>
        <v>0</v>
      </c>
      <c r="O145" s="276" t="str">
        <f>'01-Mapa de riesgo-UO'!AG146</f>
        <v>Profesional de la Vicerrectoria de Investigación y Extensión 
Lider del grupo de investigación</v>
      </c>
      <c r="P145" s="277" t="str">
        <f>'01-Mapa de riesgo-UO'!AL146</f>
        <v>Semestral</v>
      </c>
      <c r="Q145" s="277" t="str">
        <f>'01-Mapa de riesgo-UO'!AP146</f>
        <v>Preventivo</v>
      </c>
      <c r="R145" s="450" t="str">
        <f>'01-Mapa de riesgo-UO'!AR146</f>
        <v>FUERTE</v>
      </c>
      <c r="S145" s="457" t="s">
        <v>1230</v>
      </c>
      <c r="T145" s="457"/>
      <c r="U145" s="114" t="str">
        <f>'01-Mapa de riesgo-UO'!AW146</f>
        <v>COMPARTIR</v>
      </c>
      <c r="V145" s="114" t="str">
        <f>'01-Mapa de riesgo-UO'!AX146</f>
        <v>Recopilar la información aportada por la vicerrectoria sobre la participación de grupos de investigación en convocatorias internas y externas.</v>
      </c>
      <c r="W145" s="132" t="str">
        <f>IF(U145="COMPARTIR",'01-Mapa de riesgo-UO'!BA146, IF(U145=0, 0,$I$6))</f>
        <v>Vicerrectoria de Investigaciones, Innovación y Extensión
Comité de Investigación y extensión de la Facultad</v>
      </c>
      <c r="X145" s="278" t="s">
        <v>642</v>
      </c>
      <c r="Y145" s="278" t="s">
        <v>1231</v>
      </c>
      <c r="Z145" s="278" t="s">
        <v>645</v>
      </c>
      <c r="AA145" s="278"/>
      <c r="AB145" s="453" t="s">
        <v>648</v>
      </c>
    </row>
    <row r="146" spans="1:28" ht="51" hidden="1" customHeight="1" x14ac:dyDescent="0.2">
      <c r="A146" s="362"/>
      <c r="B146" s="383"/>
      <c r="C146" s="458"/>
      <c r="D146" s="383"/>
      <c r="E146" s="383"/>
      <c r="F146" s="383"/>
      <c r="G146" s="133" t="str">
        <f>'01-Mapa de riesgo-UO'!I147</f>
        <v>Desactualización de la información del Grupo de Investigación en la plataforma de Minciencias</v>
      </c>
      <c r="H146" s="383"/>
      <c r="I146" s="450"/>
      <c r="J146" s="383"/>
      <c r="K146" s="459"/>
      <c r="L146" s="457"/>
      <c r="M146" s="276" t="str">
        <f>IF('01-Mapa de riesgo-UO'!S147="No existen", "No existe control para el riesgo",'01-Mapa de riesgo-UO'!W147)</f>
        <v>Seguimiento a la información que se debe subir a CVLAC y GRUPLAC tanto investigadores como grupos</v>
      </c>
      <c r="N146" s="276">
        <f>'01-Mapa de riesgo-UO'!AB147</f>
        <v>0</v>
      </c>
      <c r="O146" s="276" t="str">
        <f>'01-Mapa de riesgo-UO'!AG147</f>
        <v>Profesional de la Vicerrectoria de Investigación y Extensión 
Lider del grupo de investigación</v>
      </c>
      <c r="P146" s="277" t="str">
        <f>'01-Mapa de riesgo-UO'!AL147</f>
        <v>Mensual</v>
      </c>
      <c r="Q146" s="277" t="str">
        <f>'01-Mapa de riesgo-UO'!AP147</f>
        <v>Preventivo</v>
      </c>
      <c r="R146" s="450"/>
      <c r="S146" s="457" t="s">
        <v>1232</v>
      </c>
      <c r="T146" s="457"/>
      <c r="U146" s="114" t="str">
        <f>'01-Mapa de riesgo-UO'!AW147</f>
        <v>COMPARTIR</v>
      </c>
      <c r="V146" s="114" t="str">
        <f>'01-Mapa de riesgo-UO'!AX147</f>
        <v xml:space="preserve">Verificar que  la información cargada en la plataforma por el Director del grupo de investigaciones. </v>
      </c>
      <c r="W146" s="132" t="str">
        <f>IF(U146="COMPARTIR",'01-Mapa de riesgo-UO'!BA147, IF(U146=0, 0,$I$6))</f>
        <v>Vicerrectoría de Investigaciones, Innovación y Extensión</v>
      </c>
      <c r="X146" s="278" t="s">
        <v>642</v>
      </c>
      <c r="Y146" s="278" t="s">
        <v>2907</v>
      </c>
      <c r="Z146" s="278" t="s">
        <v>646</v>
      </c>
      <c r="AA146" s="278"/>
      <c r="AB146" s="453"/>
    </row>
    <row r="147" spans="1:28" ht="51" hidden="1" customHeight="1" x14ac:dyDescent="0.2">
      <c r="A147" s="362"/>
      <c r="B147" s="383"/>
      <c r="C147" s="458"/>
      <c r="D147" s="383"/>
      <c r="E147" s="383"/>
      <c r="F147" s="383"/>
      <c r="G147" s="133" t="str">
        <f>'01-Mapa de riesgo-UO'!I148</f>
        <v xml:space="preserve">Pocas convocatorias para grupos y semilleros con poca trayectoria investigativa para el otorgamiento de recursos que soporte el proceso de los grupos.                          </v>
      </c>
      <c r="H147" s="383"/>
      <c r="I147" s="450"/>
      <c r="J147" s="383"/>
      <c r="K147" s="459"/>
      <c r="L147" s="457"/>
      <c r="M147" s="276" t="str">
        <f>IF('01-Mapa de riesgo-UO'!S148="No existen", "No existe control para el riesgo",'01-Mapa de riesgo-UO'!W148)</f>
        <v>Hacer seguimiento a los microcurriculos para que tenga un efoque mas investigativo</v>
      </c>
      <c r="N147" s="276">
        <f>'01-Mapa de riesgo-UO'!AB148</f>
        <v>0</v>
      </c>
      <c r="O147" s="276" t="str">
        <f>'01-Mapa de riesgo-UO'!AG148</f>
        <v>Director de programa
Docentes miembros del comité
Estudiantes y Egresados miembros del comité</v>
      </c>
      <c r="P147" s="277" t="str">
        <f>'01-Mapa de riesgo-UO'!AL148</f>
        <v>Semestral</v>
      </c>
      <c r="Q147" s="277" t="str">
        <f>'01-Mapa de riesgo-UO'!AP148</f>
        <v>Preventivo</v>
      </c>
      <c r="R147" s="450"/>
      <c r="S147" s="457" t="s">
        <v>1233</v>
      </c>
      <c r="T147" s="457"/>
      <c r="U147" s="114" t="str">
        <f>'01-Mapa de riesgo-UO'!AW148</f>
        <v>REDUCIR</v>
      </c>
      <c r="V147" s="114" t="str">
        <f>'01-Mapa de riesgo-UO'!AX148</f>
        <v>Elaborar un cronograma que permita hacer seguimiento periodico a los microcurriculos</v>
      </c>
      <c r="W147" s="132">
        <f>IF(U147="COMPARTIR",'01-Mapa de riesgo-UO'!BA148, IF(U147=0, 0,$I$6))</f>
        <v>0</v>
      </c>
      <c r="X147" s="278" t="s">
        <v>282</v>
      </c>
      <c r="Y147" s="278" t="s">
        <v>1234</v>
      </c>
      <c r="Z147" s="278" t="s">
        <v>643</v>
      </c>
      <c r="AA147" s="278"/>
      <c r="AB147" s="453"/>
    </row>
    <row r="148" spans="1:28" ht="80.25" customHeight="1" x14ac:dyDescent="0.2">
      <c r="A148" s="362">
        <v>47</v>
      </c>
      <c r="B148" s="383" t="str">
        <f>'01-Mapa de riesgo-UO'!D149</f>
        <v>ADMINISTRACIÓN_INSTITUCIONAL</v>
      </c>
      <c r="C148" s="458" t="str">
        <f>+'01-Mapa de riesgo-UO'!F149</f>
        <v>NO</v>
      </c>
      <c r="D148" s="383" t="str">
        <f>'01-Mapa de riesgo-UO'!J149</f>
        <v>Estratégico</v>
      </c>
      <c r="E148" s="383" t="str">
        <f>'01-Mapa de riesgo-UO'!K149</f>
        <v>Perder información esencial para la administración de la facultad.</v>
      </c>
      <c r="F148" s="383"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83" t="str">
        <f>'01-Mapa de riesgo-UO'!M149</f>
        <v>Se retardan procesos vitales para el funcionamiento de la facultad y se duplican procesos de manera ineficiente.</v>
      </c>
      <c r="I148" s="450" t="str">
        <f>'01-Mapa de riesgo-UO'!AT149</f>
        <v>MODERADO</v>
      </c>
      <c r="J148" s="383" t="str">
        <f>'01-Mapa de riesgo-UO'!AU149</f>
        <v>No. solicitudes de información realizada/No. de respuestas en el tiempo solicitado</v>
      </c>
      <c r="K148" s="462">
        <v>0.8</v>
      </c>
      <c r="L148" s="457" t="s">
        <v>1235</v>
      </c>
      <c r="M148" s="276" t="str">
        <f>IF('01-Mapa de riesgo-UO'!S149="No existen", "No existe control para el riesgo",'01-Mapa de riesgo-UO'!W149)</f>
        <v>Aplicativos actualizados y con información pertinente</v>
      </c>
      <c r="N148" s="276">
        <f>'01-Mapa de riesgo-UO'!AB149</f>
        <v>0</v>
      </c>
      <c r="O148" s="276" t="str">
        <f>'01-Mapa de riesgo-UO'!AG149</f>
        <v>Profesional de la decanatura</v>
      </c>
      <c r="P148" s="277" t="str">
        <f>'01-Mapa de riesgo-UO'!AL149</f>
        <v>Mensual</v>
      </c>
      <c r="Q148" s="277" t="str">
        <f>'01-Mapa de riesgo-UO'!AP149</f>
        <v>Preventivo</v>
      </c>
      <c r="R148" s="450" t="str">
        <f>'01-Mapa de riesgo-UO'!AR149</f>
        <v>ACEPTABLE</v>
      </c>
      <c r="S148" s="457" t="s">
        <v>1236</v>
      </c>
      <c r="T148" s="457"/>
      <c r="U148" s="114" t="str">
        <f>'01-Mapa de riesgo-UO'!AW149</f>
        <v>REDUCIR</v>
      </c>
      <c r="V148" s="114" t="str">
        <f>'01-Mapa de riesgo-UO'!AX149</f>
        <v>Mantener actualizada las bases de datos  con información esencial disponible en tiempo real a través de la intranet de  la Facultad.</v>
      </c>
      <c r="W148" s="132">
        <f>IF(U148="COMPARTIR",'01-Mapa de riesgo-UO'!BA149, IF(U148=0, 0,$I$6))</f>
        <v>0</v>
      </c>
      <c r="X148" s="278" t="s">
        <v>282</v>
      </c>
      <c r="Y148" s="278" t="s">
        <v>1237</v>
      </c>
      <c r="Z148" s="278" t="s">
        <v>643</v>
      </c>
      <c r="AA148" s="278"/>
      <c r="AB148" s="453" t="s">
        <v>648</v>
      </c>
    </row>
    <row r="149" spans="1:28" ht="51" hidden="1" customHeight="1" x14ac:dyDescent="0.2">
      <c r="A149" s="362"/>
      <c r="B149" s="383"/>
      <c r="C149" s="458"/>
      <c r="D149" s="383"/>
      <c r="E149" s="383"/>
      <c r="F149" s="383"/>
      <c r="G149" s="133" t="str">
        <f>'01-Mapa de riesgo-UO'!I150</f>
        <v>No obtener información a tiempo de otras areas para responder a las solicitudes</v>
      </c>
      <c r="H149" s="383"/>
      <c r="I149" s="450"/>
      <c r="J149" s="383"/>
      <c r="K149" s="459"/>
      <c r="L149" s="457"/>
      <c r="M149" s="276" t="str">
        <f>IF('01-Mapa de riesgo-UO'!S150="No existen", "No existe control para el riesgo",'01-Mapa de riesgo-UO'!W150)</f>
        <v>Tener un back up de la información interna de los procesos de la Facultad</v>
      </c>
      <c r="N149" s="276">
        <f>'01-Mapa de riesgo-UO'!AB150</f>
        <v>0</v>
      </c>
      <c r="O149" s="276">
        <f>'01-Mapa de riesgo-UO'!AG150</f>
        <v>0</v>
      </c>
      <c r="P149" s="277" t="str">
        <f>'01-Mapa de riesgo-UO'!AL150</f>
        <v>Mensual</v>
      </c>
      <c r="Q149" s="277" t="str">
        <f>'01-Mapa de riesgo-UO'!AP150</f>
        <v>Preventivo</v>
      </c>
      <c r="R149" s="450"/>
      <c r="S149" s="457" t="s">
        <v>1238</v>
      </c>
      <c r="T149" s="457"/>
      <c r="U149" s="114" t="str">
        <f>'01-Mapa de riesgo-UO'!AW150</f>
        <v>REDUCIR</v>
      </c>
      <c r="V149" s="114" t="str">
        <f>'01-Mapa de riesgo-UO'!AX150</f>
        <v>Tener centros de información alternos a los centralizados para facilitar el acceso obteniendo información de respaldo en caso de crisis en los sistemas</v>
      </c>
      <c r="W149" s="132">
        <f>IF(U149="COMPARTIR",'01-Mapa de riesgo-UO'!BA150, IF(U149=0, 0,$I$6))</f>
        <v>0</v>
      </c>
      <c r="X149" s="278" t="s">
        <v>282</v>
      </c>
      <c r="Y149" s="278" t="s">
        <v>1239</v>
      </c>
      <c r="Z149" s="278" t="s">
        <v>643</v>
      </c>
      <c r="AA149" s="278"/>
      <c r="AB149" s="453"/>
    </row>
    <row r="150" spans="1:28" ht="51" hidden="1" customHeight="1" x14ac:dyDescent="0.2">
      <c r="A150" s="362"/>
      <c r="B150" s="383"/>
      <c r="C150" s="458"/>
      <c r="D150" s="383"/>
      <c r="E150" s="383"/>
      <c r="F150" s="383"/>
      <c r="G150" s="133">
        <f>'01-Mapa de riesgo-UO'!I151</f>
        <v>0</v>
      </c>
      <c r="H150" s="383"/>
      <c r="I150" s="450"/>
      <c r="J150" s="383"/>
      <c r="K150" s="459"/>
      <c r="L150" s="457"/>
      <c r="M150" s="276">
        <f>IF('01-Mapa de riesgo-UO'!S151="No existen", "No existe control para el riesgo",'01-Mapa de riesgo-UO'!W151)</f>
        <v>0</v>
      </c>
      <c r="N150" s="276">
        <f>'01-Mapa de riesgo-UO'!AB151</f>
        <v>0</v>
      </c>
      <c r="O150" s="276">
        <f>'01-Mapa de riesgo-UO'!AG151</f>
        <v>0</v>
      </c>
      <c r="P150" s="277">
        <f>'01-Mapa de riesgo-UO'!AL151</f>
        <v>0</v>
      </c>
      <c r="Q150" s="277">
        <f>'01-Mapa de riesgo-UO'!AP151</f>
        <v>0</v>
      </c>
      <c r="R150" s="450"/>
      <c r="S150" s="457"/>
      <c r="T150" s="457"/>
      <c r="U150" s="114">
        <f>'01-Mapa de riesgo-UO'!AW151</f>
        <v>0</v>
      </c>
      <c r="V150" s="114">
        <f>'01-Mapa de riesgo-UO'!AX151</f>
        <v>0</v>
      </c>
      <c r="W150" s="132">
        <f>IF(U150="COMPARTIR",'01-Mapa de riesgo-UO'!BA151, IF(U150=0, 0,$I$6))</f>
        <v>0</v>
      </c>
      <c r="X150" s="278"/>
      <c r="Y150" s="278"/>
      <c r="Z150" s="278"/>
      <c r="AA150" s="278"/>
      <c r="AB150" s="453"/>
    </row>
    <row r="151" spans="1:28" ht="51" hidden="1" customHeight="1" x14ac:dyDescent="0.2">
      <c r="A151" s="362">
        <v>48</v>
      </c>
      <c r="B151" s="383" t="str">
        <f>'01-Mapa de riesgo-UO'!D152</f>
        <v>DOCENCIA</v>
      </c>
      <c r="C151" s="458" t="str">
        <f>+'01-Mapa de riesgo-UO'!F152</f>
        <v>NO</v>
      </c>
      <c r="D151" s="383" t="str">
        <f>'01-Mapa de riesgo-UO'!J152</f>
        <v>Estratégico</v>
      </c>
      <c r="E151" s="383" t="str">
        <f>'01-Mapa de riesgo-UO'!K152</f>
        <v>Disminución en los índices de movilidad entrante y saliente en los programas de la Facultad.</v>
      </c>
      <c r="F151" s="383"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83" t="str">
        <f>'01-Mapa de riesgo-UO'!M152</f>
        <v>Disminución de la movilidad académica que afecta los indicadores de la universidad.
Disminución que afectan los indicadores para registro calificado y/o acreditación</v>
      </c>
      <c r="I151" s="450" t="str">
        <f>'01-Mapa de riesgo-UO'!AT152</f>
        <v>MODERADO</v>
      </c>
      <c r="J151" s="383" t="str">
        <f>'01-Mapa de riesgo-UO'!AU152</f>
        <v>No. estudiantes que realizaron movilidad/No. de solicitudes de movilidad avaladas</v>
      </c>
      <c r="K151" s="462">
        <v>0.9</v>
      </c>
      <c r="L151" s="457" t="s">
        <v>2902</v>
      </c>
      <c r="M151" s="276" t="str">
        <f>IF('01-Mapa de riesgo-UO'!S152="No existen", "No existe control para el riesgo",'01-Mapa de riesgo-UO'!W152)</f>
        <v xml:space="preserve">Divulgación de ofertas y convocatorias a la comunidad académica universitaria.
</v>
      </c>
      <c r="N151" s="276">
        <f>'01-Mapa de riesgo-UO'!AB152</f>
        <v>0</v>
      </c>
      <c r="O151" s="276" t="str">
        <f>'01-Mapa de riesgo-UO'!AG152</f>
        <v>Profesional Relaciones Internacionales Directores de programa
Profesional Decanatura</v>
      </c>
      <c r="P151" s="277" t="str">
        <f>'01-Mapa de riesgo-UO'!AL152</f>
        <v>Bimestral</v>
      </c>
      <c r="Q151" s="277" t="str">
        <f>'01-Mapa de riesgo-UO'!AP152</f>
        <v>Preventivo</v>
      </c>
      <c r="R151" s="450" t="str">
        <f>'01-Mapa de riesgo-UO'!AR152</f>
        <v>ACEPTABLE</v>
      </c>
      <c r="S151" s="457" t="s">
        <v>1240</v>
      </c>
      <c r="T151" s="457"/>
      <c r="U151" s="114" t="str">
        <f>'01-Mapa de riesgo-UO'!AW152</f>
        <v>COMPARTIR</v>
      </c>
      <c r="V151" s="114" t="str">
        <f>'01-Mapa de riesgo-UO'!AX152</f>
        <v>Implementar mecanismos de divulgación de las convocatorias y ofertas de movilidad de la facultad</v>
      </c>
      <c r="W151" s="132" t="str">
        <f>IF(U151="COMPARTIR",'01-Mapa de riesgo-UO'!BA152, IF(U151=0, 0,$I$6))</f>
        <v>ORI
Directores de Programa
Decanatura</v>
      </c>
      <c r="X151" s="278" t="s">
        <v>282</v>
      </c>
      <c r="Y151" s="278" t="s">
        <v>2908</v>
      </c>
      <c r="Z151" s="278" t="s">
        <v>643</v>
      </c>
      <c r="AA151" s="278"/>
      <c r="AB151" s="453" t="s">
        <v>648</v>
      </c>
    </row>
    <row r="152" spans="1:28" ht="51" hidden="1" customHeight="1" x14ac:dyDescent="0.2">
      <c r="A152" s="362"/>
      <c r="B152" s="383"/>
      <c r="C152" s="458"/>
      <c r="D152" s="383"/>
      <c r="E152" s="383"/>
      <c r="F152" s="383"/>
      <c r="G152" s="133" t="str">
        <f>'01-Mapa de riesgo-UO'!I153</f>
        <v>No se informa a la comunidad los convenios vigentes para movilidad</v>
      </c>
      <c r="H152" s="383"/>
      <c r="I152" s="450"/>
      <c r="J152" s="383"/>
      <c r="K152" s="459"/>
      <c r="L152" s="457"/>
      <c r="M152" s="276" t="str">
        <f>IF('01-Mapa de riesgo-UO'!S153="No existen", "No existe control para el riesgo",'01-Mapa de riesgo-UO'!W153)</f>
        <v>Gestiones administrativas para la movilidad estudiantil y docente.</v>
      </c>
      <c r="N152" s="276">
        <f>'01-Mapa de riesgo-UO'!AB153</f>
        <v>0</v>
      </c>
      <c r="O152" s="276" t="str">
        <f>'01-Mapa de riesgo-UO'!AG153</f>
        <v>Profesional Relaciones Internacionales
Directores de programa
Profesional Decanatura
Auxiliares administrativos de programa</v>
      </c>
      <c r="P152" s="277" t="str">
        <f>'01-Mapa de riesgo-UO'!AL153</f>
        <v>Mensual</v>
      </c>
      <c r="Q152" s="277" t="str">
        <f>'01-Mapa de riesgo-UO'!AP153</f>
        <v>Preventivo</v>
      </c>
      <c r="R152" s="450"/>
      <c r="S152" s="457" t="s">
        <v>1241</v>
      </c>
      <c r="T152" s="457"/>
      <c r="U152" s="114" t="str">
        <f>'01-Mapa de riesgo-UO'!AW153</f>
        <v>COMPARTIR</v>
      </c>
      <c r="V152" s="114" t="str">
        <f>'01-Mapa de riesgo-UO'!AX153</f>
        <v>Seguimiento a las solicitudes de movilidad entrante y saliente  y tramites administrativos de legalización de los estudiantes.</v>
      </c>
      <c r="W152" s="132" t="str">
        <f>IF(U152="COMPARTIR",'01-Mapa de riesgo-UO'!BA153, IF(U152=0, 0,$I$6))</f>
        <v>ORI
Direcciones de programa
Decanatura</v>
      </c>
      <c r="X152" s="278" t="s">
        <v>282</v>
      </c>
      <c r="Y152" s="278" t="s">
        <v>1242</v>
      </c>
      <c r="Z152" s="278" t="s">
        <v>643</v>
      </c>
      <c r="AA152" s="278"/>
      <c r="AB152" s="453"/>
    </row>
    <row r="153" spans="1:28" ht="51" hidden="1" customHeight="1" x14ac:dyDescent="0.2">
      <c r="A153" s="362"/>
      <c r="B153" s="383"/>
      <c r="C153" s="458"/>
      <c r="D153" s="383"/>
      <c r="E153" s="383"/>
      <c r="F153" s="383"/>
      <c r="G153" s="133" t="str">
        <f>'01-Mapa de riesgo-UO'!I154</f>
        <v>Falta de recursos para realizar la movilidad.</v>
      </c>
      <c r="H153" s="383"/>
      <c r="I153" s="450"/>
      <c r="J153" s="383"/>
      <c r="K153" s="459"/>
      <c r="L153" s="457"/>
      <c r="M153" s="276">
        <f>IF('01-Mapa de riesgo-UO'!S154="No existen", "No existe control para el riesgo",'01-Mapa de riesgo-UO'!W154)</f>
        <v>0</v>
      </c>
      <c r="N153" s="276">
        <f>'01-Mapa de riesgo-UO'!AB154</f>
        <v>0</v>
      </c>
      <c r="O153" s="276">
        <f>'01-Mapa de riesgo-UO'!AG154</f>
        <v>0</v>
      </c>
      <c r="P153" s="277">
        <f>'01-Mapa de riesgo-UO'!AL154</f>
        <v>0</v>
      </c>
      <c r="Q153" s="277">
        <f>'01-Mapa de riesgo-UO'!AP154</f>
        <v>0</v>
      </c>
      <c r="R153" s="450"/>
      <c r="S153" s="457"/>
      <c r="T153" s="457"/>
      <c r="U153" s="114">
        <f>'01-Mapa de riesgo-UO'!AW154</f>
        <v>0</v>
      </c>
      <c r="V153" s="114">
        <f>'01-Mapa de riesgo-UO'!AX154</f>
        <v>0</v>
      </c>
      <c r="W153" s="132">
        <f>IF(U153="COMPARTIR",'01-Mapa de riesgo-UO'!BA154, IF(U153=0, 0,$I$6))</f>
        <v>0</v>
      </c>
      <c r="X153" s="278"/>
      <c r="Y153" s="278"/>
      <c r="Z153" s="278"/>
      <c r="AA153" s="278"/>
      <c r="AB153" s="453"/>
    </row>
    <row r="154" spans="1:28" ht="85.5" hidden="1" customHeight="1" x14ac:dyDescent="0.2">
      <c r="A154" s="362">
        <v>49</v>
      </c>
      <c r="B154" s="383" t="str">
        <f>'01-Mapa de riesgo-UO'!D155</f>
        <v>DOCENCIA</v>
      </c>
      <c r="C154" s="458" t="str">
        <f>+'01-Mapa de riesgo-UO'!F155</f>
        <v>NO</v>
      </c>
      <c r="D154" s="383" t="str">
        <f>'01-Mapa de riesgo-UO'!J155</f>
        <v>Estratégico</v>
      </c>
      <c r="E154" s="383" t="str">
        <f>'01-Mapa de riesgo-UO'!K155</f>
        <v>Estratégico</v>
      </c>
      <c r="F154" s="383"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83" t="str">
        <f>'01-Mapa de riesgo-UO'!M155</f>
        <v xml:space="preserve">Perdida de la Acreditación de Alta Calidad por parte de los programas académicos de la Facultad. </v>
      </c>
      <c r="I154" s="450" t="str">
        <f>'01-Mapa de riesgo-UO'!AT155</f>
        <v>LEVE</v>
      </c>
      <c r="J154" s="383" t="str">
        <f>'01-Mapa de riesgo-UO'!AU155</f>
        <v>(# de programas académicos con renovación de acreditación de alta calidad/total de programas académicos acreditados)*100</v>
      </c>
      <c r="K154" s="461">
        <v>1</v>
      </c>
      <c r="L154" s="457" t="s">
        <v>2909</v>
      </c>
      <c r="M154" s="276" t="str">
        <f>IF('01-Mapa de riesgo-UO'!S155="No existen", "No existe control para el riesgo",'01-Mapa de riesgo-UO'!W155)</f>
        <v>Seguimiento y control de los procesos por parte de profesional de apoyo de la Facultad.</v>
      </c>
      <c r="N154" s="276">
        <f>'01-Mapa de riesgo-UO'!AB155</f>
        <v>0</v>
      </c>
      <c r="O154" s="276" t="str">
        <f>'01-Mapa de riesgo-UO'!AG155</f>
        <v>Profesional de gestión curricular de la Facultad</v>
      </c>
      <c r="P154" s="277" t="str">
        <f>'01-Mapa de riesgo-UO'!AL155</f>
        <v>Mensual</v>
      </c>
      <c r="Q154" s="277" t="str">
        <f>'01-Mapa de riesgo-UO'!AP155</f>
        <v>Preventivo</v>
      </c>
      <c r="R154" s="450" t="str">
        <f>'01-Mapa de riesgo-UO'!AR155</f>
        <v>FUERTE</v>
      </c>
      <c r="S154" s="457" t="s">
        <v>1308</v>
      </c>
      <c r="T154" s="457"/>
      <c r="U154" s="114" t="str">
        <f>'01-Mapa de riesgo-UO'!AW155</f>
        <v>ASUMIR</v>
      </c>
      <c r="V154" s="114">
        <f>'01-Mapa de riesgo-UO'!AX155</f>
        <v>0</v>
      </c>
      <c r="W154" s="132">
        <f>IF(U154="COMPARTIR",'01-Mapa de riesgo-UO'!BA155, IF(U154=0, 0,$I$6))</f>
        <v>0</v>
      </c>
      <c r="X154" s="278"/>
      <c r="Y154" s="278"/>
      <c r="Z154" s="278"/>
      <c r="AA154" s="278"/>
      <c r="AB154" s="453" t="s">
        <v>660</v>
      </c>
    </row>
    <row r="155" spans="1:28" ht="65.25" hidden="1" customHeight="1" x14ac:dyDescent="0.2">
      <c r="A155" s="362"/>
      <c r="B155" s="383"/>
      <c r="C155" s="458"/>
      <c r="D155" s="383"/>
      <c r="E155" s="383"/>
      <c r="F155" s="383"/>
      <c r="G155" s="133" t="str">
        <f>'01-Mapa de riesgo-UO'!I156</f>
        <v>No responder a los requerimientos y condiciones de calidad estipulados por la norma</v>
      </c>
      <c r="H155" s="383"/>
      <c r="I155" s="450"/>
      <c r="J155" s="383"/>
      <c r="K155" s="459"/>
      <c r="L155" s="457"/>
      <c r="M155" s="276" t="str">
        <f>IF('01-Mapa de riesgo-UO'!S156="No existen", "No existe control para el riesgo",'01-Mapa de riesgo-UO'!W156)</f>
        <v xml:space="preserve">Seguimiento y control de los procesos de la dirección de programa </v>
      </c>
      <c r="N155" s="276">
        <f>'01-Mapa de riesgo-UO'!AB156</f>
        <v>0</v>
      </c>
      <c r="O155" s="276" t="str">
        <f>'01-Mapa de riesgo-UO'!AG156</f>
        <v>Director  del programa académico</v>
      </c>
      <c r="P155" s="277" t="str">
        <f>'01-Mapa de riesgo-UO'!AL156</f>
        <v>Anual</v>
      </c>
      <c r="Q155" s="277" t="str">
        <f>'01-Mapa de riesgo-UO'!AP156</f>
        <v>Preventivo</v>
      </c>
      <c r="R155" s="450"/>
      <c r="S155" s="457" t="s">
        <v>2914</v>
      </c>
      <c r="T155" s="457"/>
      <c r="U155" s="114" t="str">
        <f>'01-Mapa de riesgo-UO'!AW156</f>
        <v>ASUMIR</v>
      </c>
      <c r="V155" s="114">
        <f>'01-Mapa de riesgo-UO'!AX156</f>
        <v>0</v>
      </c>
      <c r="W155" s="132">
        <f>IF(U155="COMPARTIR",'01-Mapa de riesgo-UO'!BA156, IF(U155=0, 0,$I$6))</f>
        <v>0</v>
      </c>
      <c r="X155" s="278"/>
      <c r="Y155" s="278"/>
      <c r="Z155" s="278"/>
      <c r="AA155" s="278"/>
      <c r="AB155" s="453"/>
    </row>
    <row r="156" spans="1:28" ht="65.25" hidden="1" customHeight="1" x14ac:dyDescent="0.2">
      <c r="A156" s="362"/>
      <c r="B156" s="383"/>
      <c r="C156" s="458"/>
      <c r="D156" s="383"/>
      <c r="E156" s="383"/>
      <c r="F156" s="383"/>
      <c r="G156" s="133" t="str">
        <f>'01-Mapa de riesgo-UO'!I157</f>
        <v>Por falta de recursos no hay suficiente cumplimiento de las condiciones requeridas para acreditar programas (infraestructura - docentes - investigación )</v>
      </c>
      <c r="H156" s="383"/>
      <c r="I156" s="450"/>
      <c r="J156" s="383"/>
      <c r="K156" s="459"/>
      <c r="L156" s="457"/>
      <c r="M156" s="276" t="str">
        <f>IF('01-Mapa de riesgo-UO'!S157="No existen", "No existe control para el riesgo",'01-Mapa de riesgo-UO'!W157)</f>
        <v>Seguimiento y control de los procesos de la Decanatura (Consejo de Facultad)</v>
      </c>
      <c r="N156" s="276">
        <f>'01-Mapa de riesgo-UO'!AB157</f>
        <v>0</v>
      </c>
      <c r="O156" s="276" t="str">
        <f>'01-Mapa de riesgo-UO'!AG157</f>
        <v>Decano</v>
      </c>
      <c r="P156" s="277" t="str">
        <f>'01-Mapa de riesgo-UO'!AL157</f>
        <v>Anual</v>
      </c>
      <c r="Q156" s="277" t="str">
        <f>'01-Mapa de riesgo-UO'!AP157</f>
        <v>Preventivo</v>
      </c>
      <c r="R156" s="450"/>
      <c r="S156" s="457" t="s">
        <v>2915</v>
      </c>
      <c r="T156" s="457"/>
      <c r="U156" s="114" t="str">
        <f>'01-Mapa de riesgo-UO'!AW157</f>
        <v>ASUMIR</v>
      </c>
      <c r="V156" s="114">
        <f>'01-Mapa de riesgo-UO'!AX157</f>
        <v>0</v>
      </c>
      <c r="W156" s="132">
        <f>IF(U156="COMPARTIR",'01-Mapa de riesgo-UO'!BA157, IF(U156=0, 0,$I$6))</f>
        <v>0</v>
      </c>
      <c r="X156" s="278"/>
      <c r="Y156" s="278"/>
      <c r="Z156" s="278"/>
      <c r="AA156" s="278"/>
      <c r="AB156" s="453"/>
    </row>
    <row r="157" spans="1:28" ht="65.25" hidden="1" customHeight="1" x14ac:dyDescent="0.2">
      <c r="A157" s="362">
        <v>50</v>
      </c>
      <c r="B157" s="383" t="str">
        <f>'01-Mapa de riesgo-UO'!D158</f>
        <v>DOCENCIA</v>
      </c>
      <c r="C157" s="458" t="str">
        <f>+'01-Mapa de riesgo-UO'!F158</f>
        <v>NO</v>
      </c>
      <c r="D157" s="383" t="str">
        <f>'01-Mapa de riesgo-UO'!J158</f>
        <v>Estratégico</v>
      </c>
      <c r="E157" s="383" t="str">
        <f>'01-Mapa de riesgo-UO'!K158</f>
        <v>Egresados con perfil desactualizado frente a las necesidades del medio al momento de graduarse.</v>
      </c>
      <c r="F157" s="383"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83" t="str">
        <f>'01-Mapa de riesgo-UO'!M158</f>
        <v>1- Egresados de los programas sin las competencias requeridas por el medio
2- Perdida de la competitividad del programa frente a otros que ofrecen otras Universidades</v>
      </c>
      <c r="I157" s="450" t="str">
        <f>'01-Mapa de riesgo-UO'!AT158</f>
        <v>LEVE</v>
      </c>
      <c r="J157" s="383" t="str">
        <f>'01-Mapa de riesgo-UO'!AU158</f>
        <v>(# de programas académicos con renovación curricular/total de programas académicos)*100</v>
      </c>
      <c r="K157" s="461">
        <v>0.74</v>
      </c>
      <c r="L157" s="457" t="s">
        <v>2910</v>
      </c>
      <c r="M157" s="276" t="str">
        <f>IF('01-Mapa de riesgo-UO'!S158="No existen", "No existe control para el riesgo",'01-Mapa de riesgo-UO'!W158)</f>
        <v>Seguimiento y control de los procesos de los comités curriculares</v>
      </c>
      <c r="N157" s="276">
        <f>'01-Mapa de riesgo-UO'!AB158</f>
        <v>0</v>
      </c>
      <c r="O157" s="276" t="str">
        <f>'01-Mapa de riesgo-UO'!AG158</f>
        <v xml:space="preserve">Director  del programa académico - Profesional de gestión curricular de la Facultad. </v>
      </c>
      <c r="P157" s="277" t="str">
        <f>'01-Mapa de riesgo-UO'!AL158</f>
        <v>Semestral</v>
      </c>
      <c r="Q157" s="277" t="str">
        <f>'01-Mapa de riesgo-UO'!AP158</f>
        <v>Preventivo</v>
      </c>
      <c r="R157" s="450" t="str">
        <f>'01-Mapa de riesgo-UO'!AR158</f>
        <v>FUERTE</v>
      </c>
      <c r="S157" s="457" t="s">
        <v>2916</v>
      </c>
      <c r="T157" s="457"/>
      <c r="U157" s="114" t="str">
        <f>'01-Mapa de riesgo-UO'!AW158</f>
        <v>ASUMIR</v>
      </c>
      <c r="V157" s="114">
        <f>'01-Mapa de riesgo-UO'!AX158</f>
        <v>0</v>
      </c>
      <c r="W157" s="132">
        <f>IF(U157="COMPARTIR",'01-Mapa de riesgo-UO'!BA158, IF(U157=0, 0,$I$6))</f>
        <v>0</v>
      </c>
      <c r="X157" s="278"/>
      <c r="Y157" s="278"/>
      <c r="Z157" s="278"/>
      <c r="AA157" s="278"/>
      <c r="AB157" s="453" t="s">
        <v>648</v>
      </c>
    </row>
    <row r="158" spans="1:28" ht="65.25" hidden="1" customHeight="1" x14ac:dyDescent="0.2">
      <c r="A158" s="362"/>
      <c r="B158" s="383"/>
      <c r="C158" s="458"/>
      <c r="D158" s="383"/>
      <c r="E158" s="383"/>
      <c r="F158" s="383"/>
      <c r="G158" s="133" t="str">
        <f>'01-Mapa de riesgo-UO'!I159</f>
        <v>Desactualización curricular de los programas de la Facultad</v>
      </c>
      <c r="H158" s="383"/>
      <c r="I158" s="450"/>
      <c r="J158" s="383"/>
      <c r="K158" s="459"/>
      <c r="L158" s="457"/>
      <c r="M158" s="276" t="str">
        <f>IF('01-Mapa de riesgo-UO'!S159="No existen", "No existe control para el riesgo",'01-Mapa de riesgo-UO'!W159)</f>
        <v>Seguimiento y control a la renovación curricular de los programas académicos</v>
      </c>
      <c r="N158" s="276">
        <f>'01-Mapa de riesgo-UO'!AB159</f>
        <v>0</v>
      </c>
      <c r="O158" s="276" t="str">
        <f>'01-Mapa de riesgo-UO'!AG159</f>
        <v>Profesional de gestión curricular de la Facultad - Comité Académico Administrativo FCE</v>
      </c>
      <c r="P158" s="277" t="str">
        <f>'01-Mapa de riesgo-UO'!AL159</f>
        <v>Mensual</v>
      </c>
      <c r="Q158" s="277" t="str">
        <f>'01-Mapa de riesgo-UO'!AP159</f>
        <v>Preventivo</v>
      </c>
      <c r="R158" s="450"/>
      <c r="S158" s="457" t="s">
        <v>2917</v>
      </c>
      <c r="T158" s="457"/>
      <c r="U158" s="114" t="str">
        <f>'01-Mapa de riesgo-UO'!AW159</f>
        <v>ASUMIR</v>
      </c>
      <c r="V158" s="114">
        <f>'01-Mapa de riesgo-UO'!AX159</f>
        <v>0</v>
      </c>
      <c r="W158" s="132">
        <f>IF(U158="COMPARTIR",'01-Mapa de riesgo-UO'!BA159, IF(U158=0, 0,$I$6))</f>
        <v>0</v>
      </c>
      <c r="X158" s="278"/>
      <c r="Y158" s="278"/>
      <c r="Z158" s="278"/>
      <c r="AA158" s="278"/>
      <c r="AB158" s="453"/>
    </row>
    <row r="159" spans="1:28" ht="65.25" hidden="1" customHeight="1" x14ac:dyDescent="0.2">
      <c r="A159" s="362"/>
      <c r="B159" s="383"/>
      <c r="C159" s="458"/>
      <c r="D159" s="383"/>
      <c r="E159" s="383"/>
      <c r="F159" s="383"/>
      <c r="G159" s="133">
        <f>'01-Mapa de riesgo-UO'!I160</f>
        <v>0</v>
      </c>
      <c r="H159" s="383"/>
      <c r="I159" s="450"/>
      <c r="J159" s="383"/>
      <c r="K159" s="459"/>
      <c r="L159" s="457"/>
      <c r="M159" s="276">
        <f>IF('01-Mapa de riesgo-UO'!S160="No existen", "No existe control para el riesgo",'01-Mapa de riesgo-UO'!W160)</f>
        <v>0</v>
      </c>
      <c r="N159" s="276">
        <f>'01-Mapa de riesgo-UO'!AB160</f>
        <v>0</v>
      </c>
      <c r="O159" s="276">
        <f>'01-Mapa de riesgo-UO'!AG160</f>
        <v>0</v>
      </c>
      <c r="P159" s="277">
        <f>'01-Mapa de riesgo-UO'!AL160</f>
        <v>0</v>
      </c>
      <c r="Q159" s="277">
        <f>'01-Mapa de riesgo-UO'!AP160</f>
        <v>0</v>
      </c>
      <c r="R159" s="450"/>
      <c r="S159" s="457"/>
      <c r="T159" s="457"/>
      <c r="U159" s="114" t="str">
        <f>'01-Mapa de riesgo-UO'!AW160</f>
        <v>ASUMIR</v>
      </c>
      <c r="V159" s="114">
        <f>'01-Mapa de riesgo-UO'!AX160</f>
        <v>0</v>
      </c>
      <c r="W159" s="132">
        <f>IF(U159="COMPARTIR",'01-Mapa de riesgo-UO'!BA160, IF(U159=0, 0,$I$6))</f>
        <v>0</v>
      </c>
      <c r="X159" s="278"/>
      <c r="Y159" s="278"/>
      <c r="Z159" s="278"/>
      <c r="AA159" s="278"/>
      <c r="AB159" s="453"/>
    </row>
    <row r="160" spans="1:28" ht="51" hidden="1" customHeight="1" x14ac:dyDescent="0.2">
      <c r="A160" s="362">
        <v>51</v>
      </c>
      <c r="B160" s="383" t="str">
        <f>'01-Mapa de riesgo-UO'!D161</f>
        <v>INVESTIGACIÓN_E_INNOVACIÓN</v>
      </c>
      <c r="C160" s="458" t="str">
        <f>+'01-Mapa de riesgo-UO'!F161</f>
        <v>NO</v>
      </c>
      <c r="D160" s="383" t="str">
        <f>'01-Mapa de riesgo-UO'!J161</f>
        <v>Estratégico</v>
      </c>
      <c r="E160" s="383" t="str">
        <f>'01-Mapa de riesgo-UO'!K161</f>
        <v>Disminución del número de grupos de investigación vinculados a la Facultad, clasificados por MINCIENCIAS</v>
      </c>
      <c r="F160" s="383"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83" t="str">
        <f>'01-Mapa de riesgo-UO'!M161</f>
        <v>1- Incumplimiento con las metas trazadas en el PDI
2- Perdida de imagen institucional
3- Disminución en lo indicadores de investigación</v>
      </c>
      <c r="I160" s="450" t="str">
        <f>'01-Mapa de riesgo-UO'!AT161</f>
        <v>LEVE</v>
      </c>
      <c r="J160" s="383" t="str">
        <f>'01-Mapa de riesgo-UO'!AU161</f>
        <v>(# de grupos categorizados/ total de grupos)*100</v>
      </c>
      <c r="K160" s="461">
        <v>0.82</v>
      </c>
      <c r="L160" s="457" t="s">
        <v>1309</v>
      </c>
      <c r="M160" s="276" t="str">
        <f>IF('01-Mapa de riesgo-UO'!S161="No existen", "No existe control para el riesgo",'01-Mapa de riesgo-UO'!W161)</f>
        <v>Seguimiento y control de los estándares de reconocimiento y medición de Grupos de Investigación en MINCIENCIAS por parte de profesional.</v>
      </c>
      <c r="N160" s="276">
        <f>'01-Mapa de riesgo-UO'!AB161</f>
        <v>0</v>
      </c>
      <c r="O160" s="276" t="str">
        <f>'01-Mapa de riesgo-UO'!AG161</f>
        <v>Profesional del Comité de Inevstigaciones de la Facultad.</v>
      </c>
      <c r="P160" s="277" t="str">
        <f>'01-Mapa de riesgo-UO'!AL161</f>
        <v>Anual</v>
      </c>
      <c r="Q160" s="277" t="str">
        <f>'01-Mapa de riesgo-UO'!AP161</f>
        <v>Detectivo</v>
      </c>
      <c r="R160" s="450" t="str">
        <f>'01-Mapa de riesgo-UO'!AR161</f>
        <v>FUERTE</v>
      </c>
      <c r="S160" s="457" t="s">
        <v>1310</v>
      </c>
      <c r="T160" s="457"/>
      <c r="U160" s="114" t="str">
        <f>'01-Mapa de riesgo-UO'!AW161</f>
        <v>ASUMIR</v>
      </c>
      <c r="V160" s="114">
        <f>'01-Mapa de riesgo-UO'!AX161</f>
        <v>0</v>
      </c>
      <c r="W160" s="132">
        <f>IF(U160="COMPARTIR",'01-Mapa de riesgo-UO'!BA161, IF(U160=0, 0,$I$6))</f>
        <v>0</v>
      </c>
      <c r="X160" s="278"/>
      <c r="Y160" s="278"/>
      <c r="Z160" s="278"/>
      <c r="AA160" s="278"/>
      <c r="AB160" s="453" t="s">
        <v>660</v>
      </c>
    </row>
    <row r="161" spans="1:28" ht="51" hidden="1" customHeight="1" x14ac:dyDescent="0.2">
      <c r="A161" s="362"/>
      <c r="B161" s="383"/>
      <c r="C161" s="458"/>
      <c r="D161" s="383"/>
      <c r="E161" s="383"/>
      <c r="F161" s="383"/>
      <c r="G161" s="133" t="str">
        <f>'01-Mapa de riesgo-UO'!I162</f>
        <v>Desactualización de la información del Grupo de Investigación en la plataforma de MINCIENCIA</v>
      </c>
      <c r="H161" s="383"/>
      <c r="I161" s="450"/>
      <c r="J161" s="383"/>
      <c r="K161" s="459"/>
      <c r="L161" s="457"/>
      <c r="M161" s="276" t="str">
        <f>IF('01-Mapa de riesgo-UO'!S162="No existen", "No existe control para el riesgo",'01-Mapa de riesgo-UO'!W162)</f>
        <v>Seguimiento y actualización de la información del Grupo de Investigación en la plataforma de MINCIENCIA</v>
      </c>
      <c r="N161" s="276">
        <f>'01-Mapa de riesgo-UO'!AB162</f>
        <v>0</v>
      </c>
      <c r="O161" s="276" t="str">
        <f>'01-Mapa de riesgo-UO'!AG162</f>
        <v>Profesional del Comité de Investigaciones de la Facultad.</v>
      </c>
      <c r="P161" s="277" t="str">
        <f>'01-Mapa de riesgo-UO'!AL162</f>
        <v>Bimestral</v>
      </c>
      <c r="Q161" s="277" t="str">
        <f>'01-Mapa de riesgo-UO'!AP162</f>
        <v>Preventivo</v>
      </c>
      <c r="R161" s="450"/>
      <c r="S161" s="457" t="s">
        <v>2918</v>
      </c>
      <c r="T161" s="457"/>
      <c r="U161" s="114" t="str">
        <f>'01-Mapa de riesgo-UO'!AW162</f>
        <v>ASUMIR</v>
      </c>
      <c r="V161" s="114">
        <f>'01-Mapa de riesgo-UO'!AX162</f>
        <v>0</v>
      </c>
      <c r="W161" s="132">
        <f>IF(U161="COMPARTIR",'01-Mapa de riesgo-UO'!BA162, IF(U161=0, 0,$I$6))</f>
        <v>0</v>
      </c>
      <c r="X161" s="278"/>
      <c r="Y161" s="278"/>
      <c r="Z161" s="278"/>
      <c r="AA161" s="278"/>
      <c r="AB161" s="453"/>
    </row>
    <row r="162" spans="1:28" ht="51" hidden="1" customHeight="1" x14ac:dyDescent="0.2">
      <c r="A162" s="362"/>
      <c r="B162" s="383"/>
      <c r="C162" s="458"/>
      <c r="D162" s="383"/>
      <c r="E162" s="383"/>
      <c r="F162" s="383"/>
      <c r="G162" s="133" t="str">
        <f>'01-Mapa de riesgo-UO'!I163</f>
        <v>Desatención a los cronogramas establecidos, desconocimento de lo procesos y las plataformas para actualizar las solicitudes y la información respectiva.</v>
      </c>
      <c r="H162" s="383"/>
      <c r="I162" s="450"/>
      <c r="J162" s="383"/>
      <c r="K162" s="459"/>
      <c r="L162" s="457"/>
      <c r="M162" s="276" t="str">
        <f>IF('01-Mapa de riesgo-UO'!S163="No existen", "No existe control para el riesgo",'01-Mapa de riesgo-UO'!W163)</f>
        <v>Atención, difusión  y seguimiento a los cronogramas y plataformas de vinculación de los grupos en la clasificación de MINCIENCIAS.</v>
      </c>
      <c r="N162" s="276">
        <f>'01-Mapa de riesgo-UO'!AB163</f>
        <v>0</v>
      </c>
      <c r="O162" s="276" t="str">
        <f>'01-Mapa de riesgo-UO'!AG163</f>
        <v>Profesional del Comité de Investigaciones de la Facultad.</v>
      </c>
      <c r="P162" s="277" t="str">
        <f>'01-Mapa de riesgo-UO'!AL163</f>
        <v>Semestral</v>
      </c>
      <c r="Q162" s="277" t="str">
        <f>'01-Mapa de riesgo-UO'!AP163</f>
        <v>Preventivo</v>
      </c>
      <c r="R162" s="450"/>
      <c r="S162" s="457" t="s">
        <v>1311</v>
      </c>
      <c r="T162" s="457"/>
      <c r="U162" s="114" t="str">
        <f>'01-Mapa de riesgo-UO'!AW163</f>
        <v>ASUMIR</v>
      </c>
      <c r="V162" s="114">
        <f>'01-Mapa de riesgo-UO'!AX163</f>
        <v>0</v>
      </c>
      <c r="W162" s="132">
        <f>IF(U162="COMPARTIR",'01-Mapa de riesgo-UO'!BA163, IF(U162=0, 0,$I$6))</f>
        <v>0</v>
      </c>
      <c r="X162" s="278"/>
      <c r="Y162" s="278"/>
      <c r="Z162" s="278"/>
      <c r="AA162" s="278"/>
      <c r="AB162" s="453"/>
    </row>
    <row r="163" spans="1:28" ht="51" hidden="1" customHeight="1" x14ac:dyDescent="0.2">
      <c r="A163" s="362">
        <v>52</v>
      </c>
      <c r="B163" s="383" t="str">
        <f>'01-Mapa de riesgo-UO'!D164</f>
        <v>INVESTIGACIÓN_E_INNOVACIÓN</v>
      </c>
      <c r="C163" s="458" t="str">
        <f>+'01-Mapa de riesgo-UO'!F164</f>
        <v>NO</v>
      </c>
      <c r="D163" s="383" t="str">
        <f>'01-Mapa de riesgo-UO'!J164</f>
        <v>Estratégico</v>
      </c>
      <c r="E163" s="383" t="str">
        <f>'01-Mapa de riesgo-UO'!K164</f>
        <v>Disminución de los semilleros de investigación y grupos de investigación vinculados a la Facultad</v>
      </c>
      <c r="F163" s="383" t="str">
        <f>'01-Mapa de riesgo-UO'!L164</f>
        <v>Cancelación o inactividad de semilleros de investigación y grupos de investigación vinculados a la Facultad.</v>
      </c>
      <c r="G163" s="133" t="str">
        <f>'01-Mapa de riesgo-UO'!I164</f>
        <v>Falta de estimulos o incentivos a la participación en investigación</v>
      </c>
      <c r="H163" s="383" t="str">
        <f>'01-Mapa de riesgo-UO'!M164</f>
        <v>1 - Bajo cumplimiento de indicadores institucionales.
2 - Disminución en la investigación.
3 - Baja producción cientifica CTI, claves para la acreditación y la alta calidad.</v>
      </c>
      <c r="I163" s="450" t="str">
        <f>'01-Mapa de riesgo-UO'!AT164</f>
        <v>LEVE</v>
      </c>
      <c r="J163" s="383" t="str">
        <f>'01-Mapa de riesgo-UO'!AU164</f>
        <v>(# de semilleros  y grupos de investigación  al final del periodo /total de semilleros y grupos de investigación de la Facultad)*100</v>
      </c>
      <c r="K163" s="461">
        <v>1.23</v>
      </c>
      <c r="L163" s="457" t="s">
        <v>2911</v>
      </c>
      <c r="M163" s="276" t="str">
        <f>IF('01-Mapa de riesgo-UO'!S164="No existen", "No existe control para el riesgo",'01-Mapa de riesgo-UO'!W164)</f>
        <v>Atención, difusión  y seguimiento a los cronogramas  de convocatorias desde la Vicerrectoría de Investigaciones y la facultad.</v>
      </c>
      <c r="N163" s="276">
        <f>'01-Mapa de riesgo-UO'!AB164</f>
        <v>0</v>
      </c>
      <c r="O163" s="276" t="str">
        <f>'01-Mapa de riesgo-UO'!AG164</f>
        <v>Profesional del Comité de Investigaciones de la Facultad.</v>
      </c>
      <c r="P163" s="277" t="str">
        <f>'01-Mapa de riesgo-UO'!AL164</f>
        <v>Semestral</v>
      </c>
      <c r="Q163" s="277" t="str">
        <f>'01-Mapa de riesgo-UO'!AP164</f>
        <v>Preventivo</v>
      </c>
      <c r="R163" s="450" t="str">
        <f>'01-Mapa de riesgo-UO'!AR164</f>
        <v>FUERTE</v>
      </c>
      <c r="S163" s="457" t="s">
        <v>2919</v>
      </c>
      <c r="T163" s="457"/>
      <c r="U163" s="114" t="str">
        <f>'01-Mapa de riesgo-UO'!AW164</f>
        <v>ASUMIR</v>
      </c>
      <c r="V163" s="114">
        <f>'01-Mapa de riesgo-UO'!AX164</f>
        <v>0</v>
      </c>
      <c r="W163" s="132">
        <f>IF(U163="COMPARTIR",'01-Mapa de riesgo-UO'!BA164, IF(U163=0, 0,$I$6))</f>
        <v>0</v>
      </c>
      <c r="X163" s="278"/>
      <c r="Y163" s="278"/>
      <c r="Z163" s="278"/>
      <c r="AA163" s="278"/>
      <c r="AB163" s="453" t="s">
        <v>660</v>
      </c>
    </row>
    <row r="164" spans="1:28" ht="51" hidden="1" customHeight="1" x14ac:dyDescent="0.2">
      <c r="A164" s="362"/>
      <c r="B164" s="383"/>
      <c r="C164" s="458"/>
      <c r="D164" s="383"/>
      <c r="E164" s="383"/>
      <c r="F164" s="383"/>
      <c r="G164" s="133" t="str">
        <f>'01-Mapa de riesgo-UO'!I165</f>
        <v>Desinterés o poca participación de los estudiantes en los procesos de investigación</v>
      </c>
      <c r="H164" s="383"/>
      <c r="I164" s="450"/>
      <c r="J164" s="383"/>
      <c r="K164" s="459"/>
      <c r="L164" s="457"/>
      <c r="M164" s="276" t="str">
        <f>IF('01-Mapa de riesgo-UO'!S165="No existen", "No existe control para el riesgo",'01-Mapa de riesgo-UO'!W165)</f>
        <v>Atención, difusión  y seguimiento  al proceso de fomentación de la investigación de la facultad.</v>
      </c>
      <c r="N164" s="276">
        <f>'01-Mapa de riesgo-UO'!AB165</f>
        <v>0</v>
      </c>
      <c r="O164" s="276" t="str">
        <f>'01-Mapa de riesgo-UO'!AG165</f>
        <v>Profesional del Comité de Investigaciones de la Facultad.</v>
      </c>
      <c r="P164" s="277" t="str">
        <f>'01-Mapa de riesgo-UO'!AL165</f>
        <v>Mensual</v>
      </c>
      <c r="Q164" s="277" t="str">
        <f>'01-Mapa de riesgo-UO'!AP165</f>
        <v>Preventivo</v>
      </c>
      <c r="R164" s="450"/>
      <c r="S164" s="457" t="s">
        <v>2920</v>
      </c>
      <c r="T164" s="457"/>
      <c r="U164" s="114" t="str">
        <f>'01-Mapa de riesgo-UO'!AW165</f>
        <v>ASUMIR</v>
      </c>
      <c r="V164" s="114">
        <f>'01-Mapa de riesgo-UO'!AX165</f>
        <v>0</v>
      </c>
      <c r="W164" s="132">
        <f>IF(U164="COMPARTIR",'01-Mapa de riesgo-UO'!BA165, IF(U164=0, 0,$I$6))</f>
        <v>0</v>
      </c>
      <c r="X164" s="278"/>
      <c r="Y164" s="278"/>
      <c r="Z164" s="278"/>
      <c r="AA164" s="278"/>
      <c r="AB164" s="453"/>
    </row>
    <row r="165" spans="1:28" ht="51" hidden="1" customHeight="1" x14ac:dyDescent="0.2">
      <c r="A165" s="362"/>
      <c r="B165" s="383"/>
      <c r="C165" s="458"/>
      <c r="D165" s="383"/>
      <c r="E165" s="383"/>
      <c r="F165" s="383"/>
      <c r="G165" s="133" t="str">
        <f>'01-Mapa de riesgo-UO'!I166</f>
        <v>Poca valoración de la producción CTI y apropiación social del conocimiento</v>
      </c>
      <c r="H165" s="383"/>
      <c r="I165" s="450"/>
      <c r="J165" s="383"/>
      <c r="K165" s="459"/>
      <c r="L165" s="457"/>
      <c r="M165" s="276" t="str">
        <f>IF('01-Mapa de riesgo-UO'!S166="No existen", "No existe control para el riesgo",'01-Mapa de riesgo-UO'!W166)</f>
        <v xml:space="preserve">Atención, difusión  y seguimiento a los cronogramas de las jornadas de apropiación social. </v>
      </c>
      <c r="N165" s="276">
        <f>'01-Mapa de riesgo-UO'!AB166</f>
        <v>0</v>
      </c>
      <c r="O165" s="276" t="str">
        <f>'01-Mapa de riesgo-UO'!AG166</f>
        <v>Profesional del Comité de Investigaciones de la Facultad.</v>
      </c>
      <c r="P165" s="277" t="str">
        <f>'01-Mapa de riesgo-UO'!AL166</f>
        <v>Semestral</v>
      </c>
      <c r="Q165" s="277" t="str">
        <f>'01-Mapa de riesgo-UO'!AP166</f>
        <v>Preventivo</v>
      </c>
      <c r="R165" s="450"/>
      <c r="S165" s="457" t="s">
        <v>2921</v>
      </c>
      <c r="T165" s="457"/>
      <c r="U165" s="114" t="str">
        <f>'01-Mapa de riesgo-UO'!AW166</f>
        <v>ASUMIR</v>
      </c>
      <c r="V165" s="114">
        <f>'01-Mapa de riesgo-UO'!AX166</f>
        <v>0</v>
      </c>
      <c r="W165" s="132">
        <f>IF(U165="COMPARTIR",'01-Mapa de riesgo-UO'!BA166, IF(U165=0, 0,$I$6))</f>
        <v>0</v>
      </c>
      <c r="X165" s="278"/>
      <c r="Y165" s="278"/>
      <c r="Z165" s="278"/>
      <c r="AA165" s="278"/>
      <c r="AB165" s="453"/>
    </row>
    <row r="166" spans="1:28" ht="84" hidden="1" customHeight="1" x14ac:dyDescent="0.2">
      <c r="A166" s="362">
        <v>53</v>
      </c>
      <c r="B166" s="383" t="str">
        <f>'01-Mapa de riesgo-UO'!D167</f>
        <v>EXTENSIÓN_PROYECCIÓN_SOCIAL</v>
      </c>
      <c r="C166" s="458" t="str">
        <f>+'01-Mapa de riesgo-UO'!F167</f>
        <v>NO</v>
      </c>
      <c r="D166" s="383" t="str">
        <f>'01-Mapa de riesgo-UO'!J167</f>
        <v>Estratégico</v>
      </c>
      <c r="E166" s="383" t="str">
        <f>'01-Mapa de riesgo-UO'!K167</f>
        <v xml:space="preserve">
Desarticulación con el medio externo</v>
      </c>
      <c r="F166" s="383"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83"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50" t="str">
        <f>'01-Mapa de riesgo-UO'!AT167</f>
        <v>LEVE</v>
      </c>
      <c r="J166" s="383" t="str">
        <f>'01-Mapa de riesgo-UO'!AU167</f>
        <v>(# de actividades de extensión programadas/ # de actividades inscritas en el aplicativo)*100</v>
      </c>
      <c r="K166" s="461">
        <v>1</v>
      </c>
      <c r="L166" s="457" t="s">
        <v>2912</v>
      </c>
      <c r="M166" s="276" t="str">
        <f>IF('01-Mapa de riesgo-UO'!S167="No existen", "No existe control para el riesgo",'01-Mapa de riesgo-UO'!W167)</f>
        <v>Seguimiento y control en el proceso de la actividad de extensión desde la Facultad.
Aplicativo de Extensión.</v>
      </c>
      <c r="N166" s="276">
        <f>'01-Mapa de riesgo-UO'!AB167</f>
        <v>0</v>
      </c>
      <c r="O166" s="276" t="str">
        <f>'01-Mapa de riesgo-UO'!AG167</f>
        <v>Profesional del Comité de Investigaciones de la Facultad.</v>
      </c>
      <c r="P166" s="277" t="str">
        <f>'01-Mapa de riesgo-UO'!AL167</f>
        <v>Diaria</v>
      </c>
      <c r="Q166" s="277" t="str">
        <f>'01-Mapa de riesgo-UO'!AP167</f>
        <v>Preventivo</v>
      </c>
      <c r="R166" s="450" t="str">
        <f>'01-Mapa de riesgo-UO'!AR167</f>
        <v>FUERTE</v>
      </c>
      <c r="S166" s="457" t="s">
        <v>2922</v>
      </c>
      <c r="T166" s="457"/>
      <c r="U166" s="114" t="str">
        <f>'01-Mapa de riesgo-UO'!AW167</f>
        <v>ASUMIR</v>
      </c>
      <c r="V166" s="114">
        <f>'01-Mapa de riesgo-UO'!AX167</f>
        <v>0</v>
      </c>
      <c r="W166" s="132">
        <f>IF(U166="COMPARTIR",'01-Mapa de riesgo-UO'!BA167, IF(U166=0, 0,$I$6))</f>
        <v>0</v>
      </c>
      <c r="X166" s="278"/>
      <c r="Y166" s="278"/>
      <c r="Z166" s="278"/>
      <c r="AA166" s="278"/>
      <c r="AB166" s="453" t="s">
        <v>660</v>
      </c>
    </row>
    <row r="167" spans="1:28" ht="84" hidden="1" customHeight="1" x14ac:dyDescent="0.2">
      <c r="A167" s="362"/>
      <c r="B167" s="383"/>
      <c r="C167" s="458"/>
      <c r="D167" s="383"/>
      <c r="E167" s="383"/>
      <c r="F167" s="383"/>
      <c r="G167" s="133" t="str">
        <f>'01-Mapa de riesgo-UO'!I168</f>
        <v>Desinterés por formular o participar en las actividades de extensión de la Facultad</v>
      </c>
      <c r="H167" s="383"/>
      <c r="I167" s="450"/>
      <c r="J167" s="383"/>
      <c r="K167" s="459"/>
      <c r="L167" s="457"/>
      <c r="M167" s="276" t="str">
        <f>IF('01-Mapa de riesgo-UO'!S168="No existen", "No existe control para el riesgo",'01-Mapa de riesgo-UO'!W168)</f>
        <v xml:space="preserve">Atención, difusión  y seguimiento  al proceso de  extensión de la Facultad. </v>
      </c>
      <c r="N167" s="276">
        <f>'01-Mapa de riesgo-UO'!AB168</f>
        <v>0</v>
      </c>
      <c r="O167" s="276" t="str">
        <f>'01-Mapa de riesgo-UO'!AG168</f>
        <v>Profesional del Comité de Inevstigaciones de la Facultad.</v>
      </c>
      <c r="P167" s="277" t="str">
        <f>'01-Mapa de riesgo-UO'!AL168</f>
        <v>Mensual</v>
      </c>
      <c r="Q167" s="277" t="str">
        <f>'01-Mapa de riesgo-UO'!AP168</f>
        <v>Preventivo</v>
      </c>
      <c r="R167" s="450"/>
      <c r="S167" s="457" t="s">
        <v>2923</v>
      </c>
      <c r="T167" s="457"/>
      <c r="U167" s="114" t="str">
        <f>'01-Mapa de riesgo-UO'!AW168</f>
        <v>ASUMIR</v>
      </c>
      <c r="V167" s="114">
        <f>'01-Mapa de riesgo-UO'!AX168</f>
        <v>0</v>
      </c>
      <c r="W167" s="132">
        <f>IF(U167="COMPARTIR",'01-Mapa de riesgo-UO'!BA168, IF(U167=0, 0,$I$6))</f>
        <v>0</v>
      </c>
      <c r="X167" s="278"/>
      <c r="Y167" s="278"/>
      <c r="Z167" s="278"/>
      <c r="AA167" s="278"/>
      <c r="AB167" s="453"/>
    </row>
    <row r="168" spans="1:28" ht="84" hidden="1" customHeight="1" x14ac:dyDescent="0.2">
      <c r="A168" s="362"/>
      <c r="B168" s="383"/>
      <c r="C168" s="458"/>
      <c r="D168" s="383"/>
      <c r="E168" s="383"/>
      <c r="F168" s="383"/>
      <c r="G168" s="133" t="str">
        <f>'01-Mapa de riesgo-UO'!I169</f>
        <v xml:space="preserve"> Poca difusión interna y externa de las actividades de extensión propias de la Facultad. </v>
      </c>
      <c r="H168" s="383"/>
      <c r="I168" s="450"/>
      <c r="J168" s="383"/>
      <c r="K168" s="459"/>
      <c r="L168" s="457"/>
      <c r="M168" s="276" t="str">
        <f>IF('01-Mapa de riesgo-UO'!S169="No existen", "No existe control para el riesgo",'01-Mapa de riesgo-UO'!W169)</f>
        <v xml:space="preserve">Atención, difusión  y seguimiento a los cronogramas de las actividades de extensión. </v>
      </c>
      <c r="N168" s="276">
        <f>'01-Mapa de riesgo-UO'!AB169</f>
        <v>0</v>
      </c>
      <c r="O168" s="276" t="str">
        <f>'01-Mapa de riesgo-UO'!AG169</f>
        <v>Profesional del Comité de Inevstigaciones de la Facultad.</v>
      </c>
      <c r="P168" s="277" t="str">
        <f>'01-Mapa de riesgo-UO'!AL169</f>
        <v>Mensual</v>
      </c>
      <c r="Q168" s="277" t="str">
        <f>'01-Mapa de riesgo-UO'!AP169</f>
        <v>Preventivo</v>
      </c>
      <c r="R168" s="450"/>
      <c r="S168" s="457" t="s">
        <v>2924</v>
      </c>
      <c r="T168" s="457"/>
      <c r="U168" s="114" t="str">
        <f>'01-Mapa de riesgo-UO'!AW169</f>
        <v>ASUMIR</v>
      </c>
      <c r="V168" s="114">
        <f>'01-Mapa de riesgo-UO'!AX169</f>
        <v>0</v>
      </c>
      <c r="W168" s="132">
        <f>IF(U168="COMPARTIR",'01-Mapa de riesgo-UO'!BA169, IF(U168=0, 0,$I$6))</f>
        <v>0</v>
      </c>
      <c r="X168" s="278"/>
      <c r="Y168" s="278"/>
      <c r="Z168" s="278"/>
      <c r="AA168" s="278"/>
      <c r="AB168" s="453"/>
    </row>
    <row r="169" spans="1:28" ht="94.5" hidden="1" customHeight="1" x14ac:dyDescent="0.2">
      <c r="A169" s="362">
        <v>54</v>
      </c>
      <c r="B169" s="383" t="str">
        <f>'01-Mapa de riesgo-UO'!D170</f>
        <v>DOCENCIA</v>
      </c>
      <c r="C169" s="458" t="str">
        <f>+'01-Mapa de riesgo-UO'!F170</f>
        <v>NO</v>
      </c>
      <c r="D169" s="383" t="str">
        <f>'01-Mapa de riesgo-UO'!J170</f>
        <v>Estratégico</v>
      </c>
      <c r="E169" s="383" t="str">
        <f>'01-Mapa de riesgo-UO'!K170</f>
        <v>No renovación de Registro Calificado de los programas académicos</v>
      </c>
      <c r="F169" s="383"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83" t="str">
        <f>'01-Mapa de riesgo-UO'!M170</f>
        <v>1- Cierre de los programas académicos
2- Perdida de imagen de la Institución.</v>
      </c>
      <c r="I169" s="450" t="str">
        <f>'01-Mapa de riesgo-UO'!AT170</f>
        <v>MODERADO</v>
      </c>
      <c r="J169" s="383" t="str">
        <f>'01-Mapa de riesgo-UO'!AU170</f>
        <v>(# de programas académicos con renovación de registro calificado/total de programas académicos con registro calificado)*100</v>
      </c>
      <c r="K169" s="461">
        <v>1</v>
      </c>
      <c r="L169" s="457" t="s">
        <v>2913</v>
      </c>
      <c r="M169" s="276" t="str">
        <f>IF('01-Mapa de riesgo-UO'!S170="No existen", "No existe control para el riesgo",'01-Mapa de riesgo-UO'!W170)</f>
        <v>Seguimiento y control en el proceso por parte del profesional de la Facultad encargado de la Gestión Curricular</v>
      </c>
      <c r="N169" s="276">
        <f>'01-Mapa de riesgo-UO'!AB170</f>
        <v>0</v>
      </c>
      <c r="O169" s="276" t="str">
        <f>'01-Mapa de riesgo-UO'!AG170</f>
        <v>Profesional de Gestión Curricular</v>
      </c>
      <c r="P169" s="277" t="str">
        <f>'01-Mapa de riesgo-UO'!AL170</f>
        <v>Mensual</v>
      </c>
      <c r="Q169" s="277" t="str">
        <f>'01-Mapa de riesgo-UO'!AP170</f>
        <v>Preventivo</v>
      </c>
      <c r="R169" s="450" t="str">
        <f>'01-Mapa de riesgo-UO'!AR170</f>
        <v>FUERTE</v>
      </c>
      <c r="S169" s="457" t="s">
        <v>2925</v>
      </c>
      <c r="T169" s="457"/>
      <c r="U169" s="114" t="str">
        <f>'01-Mapa de riesgo-UO'!AW170</f>
        <v>REDUCIR</v>
      </c>
      <c r="V169" s="114" t="str">
        <f>'01-Mapa de riesgo-UO'!AX170</f>
        <v>Designar dirección a programas académicos
Seguimiento y control mensual por parte del profesional que apoya la Gestión Curricular de la Facultad</v>
      </c>
      <c r="W169" s="132">
        <f>IF(U169="COMPARTIR",'01-Mapa de riesgo-UO'!BA170, IF(U169=0, 0,$I$6))</f>
        <v>0</v>
      </c>
      <c r="X169" s="278" t="s">
        <v>282</v>
      </c>
      <c r="Y169" s="278" t="s">
        <v>2927</v>
      </c>
      <c r="Z169" s="278" t="s">
        <v>643</v>
      </c>
      <c r="AA169" s="278"/>
      <c r="AB169" s="453" t="s">
        <v>660</v>
      </c>
    </row>
    <row r="170" spans="1:28" ht="94.5" hidden="1" customHeight="1" x14ac:dyDescent="0.2">
      <c r="A170" s="362"/>
      <c r="B170" s="383"/>
      <c r="C170" s="458"/>
      <c r="D170" s="383"/>
      <c r="E170" s="383"/>
      <c r="F170" s="383"/>
      <c r="G170" s="133" t="str">
        <f>'01-Mapa de riesgo-UO'!I171</f>
        <v>No responder a los requerimientos y condiciones de renovación curricular estipulados por la norma</v>
      </c>
      <c r="H170" s="383"/>
      <c r="I170" s="450"/>
      <c r="J170" s="383"/>
      <c r="K170" s="459"/>
      <c r="L170" s="457"/>
      <c r="M170" s="276" t="str">
        <f>IF('01-Mapa de riesgo-UO'!S171="No existen", "No existe control para el riesgo",'01-Mapa de riesgo-UO'!W171)</f>
        <v xml:space="preserve">Seguimiento y control de los procesos de la dirección de programa </v>
      </c>
      <c r="N170" s="276">
        <f>'01-Mapa de riesgo-UO'!AB171</f>
        <v>0</v>
      </c>
      <c r="O170" s="276" t="str">
        <f>'01-Mapa de riesgo-UO'!AG171</f>
        <v>Director o coordinador de programa académico</v>
      </c>
      <c r="P170" s="277" t="str">
        <f>'01-Mapa de riesgo-UO'!AL171</f>
        <v>Anual</v>
      </c>
      <c r="Q170" s="277" t="str">
        <f>'01-Mapa de riesgo-UO'!AP171</f>
        <v>Preventivo</v>
      </c>
      <c r="R170" s="450"/>
      <c r="S170" s="457" t="s">
        <v>2926</v>
      </c>
      <c r="T170" s="457"/>
      <c r="U170" s="114" t="str">
        <f>'01-Mapa de riesgo-UO'!AW171</f>
        <v>REDUCIR</v>
      </c>
      <c r="V170" s="114" t="str">
        <f>'01-Mapa de riesgo-UO'!AX171</f>
        <v>Realizar la solicitud de renovación de Registro Calificado
Asistir a las jornadas de Gestión Curricular que hace la Facultad y la Vicerrectoría Académica</v>
      </c>
      <c r="W170" s="132">
        <f>IF(U170="COMPARTIR",'01-Mapa de riesgo-UO'!BA171, IF(U170=0, 0,$I$6))</f>
        <v>0</v>
      </c>
      <c r="X170" s="278" t="s">
        <v>642</v>
      </c>
      <c r="Y170" s="352" t="s">
        <v>2928</v>
      </c>
      <c r="Z170" s="278" t="s">
        <v>645</v>
      </c>
      <c r="AA170" s="278" t="s">
        <v>1312</v>
      </c>
      <c r="AB170" s="453"/>
    </row>
    <row r="171" spans="1:28" ht="94.5" hidden="1" customHeight="1" x14ac:dyDescent="0.2">
      <c r="A171" s="362"/>
      <c r="B171" s="383"/>
      <c r="C171" s="458"/>
      <c r="D171" s="383"/>
      <c r="E171" s="383"/>
      <c r="F171" s="383"/>
      <c r="G171" s="133">
        <f>'01-Mapa de riesgo-UO'!I172</f>
        <v>0</v>
      </c>
      <c r="H171" s="383"/>
      <c r="I171" s="450"/>
      <c r="J171" s="383"/>
      <c r="K171" s="459"/>
      <c r="L171" s="457"/>
      <c r="M171" s="276">
        <f>IF('01-Mapa de riesgo-UO'!S172="No existen", "No existe control para el riesgo",'01-Mapa de riesgo-UO'!W172)</f>
        <v>0</v>
      </c>
      <c r="N171" s="276">
        <f>'01-Mapa de riesgo-UO'!AB172</f>
        <v>0</v>
      </c>
      <c r="O171" s="276">
        <f>'01-Mapa de riesgo-UO'!AG172</f>
        <v>0</v>
      </c>
      <c r="P171" s="277">
        <f>'01-Mapa de riesgo-UO'!AL172</f>
        <v>0</v>
      </c>
      <c r="Q171" s="277">
        <f>'01-Mapa de riesgo-UO'!AP172</f>
        <v>0</v>
      </c>
      <c r="R171" s="450"/>
      <c r="S171" s="457"/>
      <c r="T171" s="457"/>
      <c r="U171" s="114">
        <f>'01-Mapa de riesgo-UO'!AW172</f>
        <v>0</v>
      </c>
      <c r="V171" s="114">
        <f>'01-Mapa de riesgo-UO'!AX172</f>
        <v>0</v>
      </c>
      <c r="W171" s="132">
        <f>IF(U171="COMPARTIR",'01-Mapa de riesgo-UO'!BA172, IF(U171=0, 0,$I$6))</f>
        <v>0</v>
      </c>
      <c r="X171" s="278"/>
      <c r="Y171" s="278"/>
      <c r="Z171" s="278"/>
      <c r="AA171" s="278"/>
      <c r="AB171" s="453"/>
    </row>
    <row r="172" spans="1:28" ht="80.25" customHeight="1" x14ac:dyDescent="0.2">
      <c r="A172" s="362">
        <v>55</v>
      </c>
      <c r="B172" s="383" t="str">
        <f>'01-Mapa de riesgo-UO'!D173</f>
        <v>ADMINISTRACIÓN_INSTITUCIONAL</v>
      </c>
      <c r="C172" s="458" t="str">
        <f>+'01-Mapa de riesgo-UO'!F173</f>
        <v>NO</v>
      </c>
      <c r="D172" s="383" t="str">
        <f>'01-Mapa de riesgo-UO'!J173</f>
        <v>Estratégico</v>
      </c>
      <c r="E172" s="383" t="str">
        <f>'01-Mapa de riesgo-UO'!K173</f>
        <v>Desatención de algunos procesos misionales de la Facultad de Ingenierías y ejecución lenta de los procesos académicos y administrativos</v>
      </c>
      <c r="F172" s="383"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83"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50" t="str">
        <f>'01-Mapa de riesgo-UO'!AT173</f>
        <v>MODERADO</v>
      </c>
      <c r="J172" s="383" t="str">
        <f>'01-Mapa de riesgo-UO'!AU173</f>
        <v>Relación (Número-de-estudiantes/Personal-Decanatura). Caracterización de plataformas vs procesos (Número plataformas / # procesos identificados);Incrementar el número de manuales construidos</v>
      </c>
      <c r="K172" s="459">
        <f>3200/3</f>
        <v>1066.6666666666667</v>
      </c>
      <c r="L172" s="457" t="s">
        <v>1378</v>
      </c>
      <c r="M172" s="276" t="str">
        <f>IF('01-Mapa de riesgo-UO'!S173="No existen", "No existe control para el riesgo",'01-Mapa de riesgo-UO'!W173)</f>
        <v>Ajuste mensual de los manuales de procesos, ajustados a la actualidad normativa de la institución</v>
      </c>
      <c r="N172" s="276">
        <f>'01-Mapa de riesgo-UO'!AB173</f>
        <v>0</v>
      </c>
      <c r="O172" s="276" t="str">
        <f>'01-Mapa de riesgo-UO'!AG173</f>
        <v>Profesional de Apoyo</v>
      </c>
      <c r="P172" s="277" t="str">
        <f>'01-Mapa de riesgo-UO'!AL173</f>
        <v>Mensual</v>
      </c>
      <c r="Q172" s="277" t="str">
        <f>'01-Mapa de riesgo-UO'!AP173</f>
        <v>Preventivo</v>
      </c>
      <c r="R172" s="450" t="str">
        <f>'01-Mapa de riesgo-UO'!AR173</f>
        <v>FUERTE</v>
      </c>
      <c r="S172" s="457" t="s">
        <v>1379</v>
      </c>
      <c r="T172" s="457"/>
      <c r="U172" s="114" t="str">
        <f>'01-Mapa de riesgo-UO'!AW173</f>
        <v>REDUCIR</v>
      </c>
      <c r="V172" s="114" t="str">
        <f>'01-Mapa de riesgo-UO'!AX173</f>
        <v>Creación de reglamento interno del Consejo de Facultad y 5 manuales de procedimientos para procesos académico/administrativos críticos de la facultad</v>
      </c>
      <c r="W172" s="132">
        <f>IF(U172="COMPARTIR",'01-Mapa de riesgo-UO'!BA173, IF(U172=0, 0,$I$6))</f>
        <v>0</v>
      </c>
      <c r="X172" s="278" t="s">
        <v>282</v>
      </c>
      <c r="Y172" s="278" t="s">
        <v>1380</v>
      </c>
      <c r="Z172" s="278" t="s">
        <v>643</v>
      </c>
      <c r="AA172" s="278"/>
      <c r="AB172" s="453" t="s">
        <v>648</v>
      </c>
    </row>
    <row r="173" spans="1:28" ht="51" hidden="1" customHeight="1" x14ac:dyDescent="0.2">
      <c r="A173" s="362"/>
      <c r="B173" s="383"/>
      <c r="C173" s="458"/>
      <c r="D173" s="383"/>
      <c r="E173" s="383"/>
      <c r="F173" s="383"/>
      <c r="G173" s="133" t="str">
        <f>'01-Mapa de riesgo-UO'!I174</f>
        <v>No cuenta con aplicativos ni los suficientes mecanismos para el seguimiento de la totalidad de los procesos académicos/administrativos de la facultad.</v>
      </c>
      <c r="H173" s="383"/>
      <c r="I173" s="450"/>
      <c r="J173" s="383"/>
      <c r="K173" s="459"/>
      <c r="L173" s="457"/>
      <c r="M173" s="276" t="str">
        <f>IF('01-Mapa de riesgo-UO'!S174="No existen", "No existe control para el riesgo",'01-Mapa de riesgo-UO'!W174)</f>
        <v>Seguimiento permanente al funcionamiento y requerimiento tecnológico para procesos académico/administrativos en la comisión de contingencia académica del Consejo Académico</v>
      </c>
      <c r="N173" s="276">
        <f>'01-Mapa de riesgo-UO'!AB174</f>
        <v>0</v>
      </c>
      <c r="O173" s="276" t="str">
        <f>'01-Mapa de riesgo-UO'!AG174</f>
        <v>Decano</v>
      </c>
      <c r="P173" s="277" t="str">
        <f>'01-Mapa de riesgo-UO'!AL174</f>
        <v>Mensual</v>
      </c>
      <c r="Q173" s="277" t="str">
        <f>'01-Mapa de riesgo-UO'!AP174</f>
        <v>Preventivo</v>
      </c>
      <c r="R173" s="450"/>
      <c r="S173" s="457" t="s">
        <v>1381</v>
      </c>
      <c r="T173" s="457"/>
      <c r="U173" s="114" t="str">
        <f>'01-Mapa de riesgo-UO'!AW174</f>
        <v>TRANSFERIR</v>
      </c>
      <c r="V173" s="114" t="str">
        <f>'01-Mapa de riesgo-UO'!AX174</f>
        <v>Documentar y comunicar al Consejo Académico, Vicerrectorías y Gestión de Tecnologías las necesidades de aplicativos y plataformas; así como indagar sobre plataformas que pueden usarse de manera gratuita</v>
      </c>
      <c r="W173" s="132">
        <f>IF(U173="COMPARTIR",'01-Mapa de riesgo-UO'!BA174, IF(U173=0, 0,$I$6))</f>
        <v>0</v>
      </c>
      <c r="X173" s="278" t="s">
        <v>642</v>
      </c>
      <c r="Y173" s="278" t="s">
        <v>1382</v>
      </c>
      <c r="Z173" s="278" t="s">
        <v>646</v>
      </c>
      <c r="AA173" s="278" t="s">
        <v>1383</v>
      </c>
      <c r="AB173" s="453"/>
    </row>
    <row r="174" spans="1:28" ht="51" hidden="1" customHeight="1" x14ac:dyDescent="0.2">
      <c r="A174" s="362"/>
      <c r="B174" s="383"/>
      <c r="C174" s="458"/>
      <c r="D174" s="383"/>
      <c r="E174" s="383"/>
      <c r="F174" s="383"/>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83"/>
      <c r="I174" s="450"/>
      <c r="J174" s="383"/>
      <c r="K174" s="459"/>
      <c r="L174" s="457"/>
      <c r="M174" s="276" t="str">
        <f>IF('01-Mapa de riesgo-UO'!S175="No existen", "No existe control para el riesgo",'01-Mapa de riesgo-UO'!W175)</f>
        <v>Actualización y documentación de las necesidades evidenciadas para la modernización de la estructura administrativa.</v>
      </c>
      <c r="N174" s="276">
        <f>'01-Mapa de riesgo-UO'!AB175</f>
        <v>0</v>
      </c>
      <c r="O174" s="276" t="str">
        <f>'01-Mapa de riesgo-UO'!AG175</f>
        <v>Profesional de Apoyo</v>
      </c>
      <c r="P174" s="277" t="str">
        <f>'01-Mapa de riesgo-UO'!AL175</f>
        <v>Trimestral</v>
      </c>
      <c r="Q174" s="277" t="str">
        <f>'01-Mapa de riesgo-UO'!AP175</f>
        <v>Preventivo</v>
      </c>
      <c r="R174" s="450"/>
      <c r="S174" s="457" t="s">
        <v>1384</v>
      </c>
      <c r="T174" s="457"/>
      <c r="U174" s="114" t="str">
        <f>'01-Mapa de riesgo-UO'!AW175</f>
        <v>TRANSFERIR</v>
      </c>
      <c r="V174" s="114" t="str">
        <f>'01-Mapa de riesgo-UO'!AX175</f>
        <v>Una vez quue se cuente con una propuesta de talento humano para atención de procedimientos y procesos, se busca la hoja de ruta para la contratación de tal cantidad de personal</v>
      </c>
      <c r="W174" s="132">
        <f>IF(U174="COMPARTIR",'01-Mapa de riesgo-UO'!BA175, IF(U174=0, 0,$I$6))</f>
        <v>0</v>
      </c>
      <c r="X174" s="278" t="s">
        <v>642</v>
      </c>
      <c r="Y174" s="278" t="s">
        <v>1385</v>
      </c>
      <c r="Z174" s="278" t="s">
        <v>646</v>
      </c>
      <c r="AA174" s="278" t="s">
        <v>1386</v>
      </c>
      <c r="AB174" s="453"/>
    </row>
    <row r="175" spans="1:28" ht="51" hidden="1" customHeight="1" x14ac:dyDescent="0.2">
      <c r="A175" s="362">
        <v>56</v>
      </c>
      <c r="B175" s="383" t="str">
        <f>'01-Mapa de riesgo-UO'!D176</f>
        <v>DOCENCIA</v>
      </c>
      <c r="C175" s="458" t="str">
        <f>+'01-Mapa de riesgo-UO'!F176</f>
        <v>NO</v>
      </c>
      <c r="D175" s="383" t="str">
        <f>'01-Mapa de riesgo-UO'!J176</f>
        <v>Estratégico</v>
      </c>
      <c r="E175" s="383" t="str">
        <f>'01-Mapa de riesgo-UO'!K176</f>
        <v>Pérdida del registro calificado y de la acreditación de algún programa de pregrado o posgrado</v>
      </c>
      <c r="F175" s="383"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83" t="str">
        <f>'01-Mapa de riesgo-UO'!M176</f>
        <v>Pérdida de posibilidad de apertura y matrícula en los programas académicos.
Imagen desfavorable regional y en la comunidad académica</v>
      </c>
      <c r="I175" s="450" t="str">
        <f>'01-Mapa de riesgo-UO'!AT176</f>
        <v>LEVE</v>
      </c>
      <c r="J175" s="383" t="str">
        <f>'01-Mapa de riesgo-UO'!AU176</f>
        <v>Programas con registro calificado y reacreditación efectuado o en proceso</v>
      </c>
      <c r="K175" s="461">
        <v>1</v>
      </c>
      <c r="L175" s="457" t="s">
        <v>1387</v>
      </c>
      <c r="M175" s="276" t="str">
        <f>IF('01-Mapa de riesgo-UO'!S176="No existen", "No existe control para el riesgo",'01-Mapa de riesgo-UO'!W176)</f>
        <v>Alerta de Vicerrectoría Académica y reuniones del Consejo de Facultad</v>
      </c>
      <c r="N175" s="276" t="str">
        <f>'01-Mapa de riesgo-UO'!AB176</f>
        <v>Google Calendar</v>
      </c>
      <c r="O175" s="276" t="str">
        <f>'01-Mapa de riesgo-UO'!AG176</f>
        <v>Vicerrector Académico</v>
      </c>
      <c r="P175" s="277" t="str">
        <f>'01-Mapa de riesgo-UO'!AL176</f>
        <v>Semestral</v>
      </c>
      <c r="Q175" s="277" t="str">
        <f>'01-Mapa de riesgo-UO'!AP176</f>
        <v>Preventivo</v>
      </c>
      <c r="R175" s="450" t="str">
        <f>'01-Mapa de riesgo-UO'!AR176</f>
        <v>FUERTE</v>
      </c>
      <c r="S175" s="457" t="s">
        <v>1388</v>
      </c>
      <c r="T175" s="457"/>
      <c r="U175" s="114" t="str">
        <f>'01-Mapa de riesgo-UO'!AW176</f>
        <v>ASUMIR</v>
      </c>
      <c r="V175" s="114">
        <f>'01-Mapa de riesgo-UO'!AX176</f>
        <v>0</v>
      </c>
      <c r="W175" s="132">
        <f>IF(U175="COMPARTIR",'01-Mapa de riesgo-UO'!BA176, IF(U175=0, 0,$I$6))</f>
        <v>0</v>
      </c>
      <c r="X175" s="278"/>
      <c r="Y175" s="278"/>
      <c r="Z175" s="278"/>
      <c r="AA175" s="278"/>
      <c r="AB175" s="453" t="s">
        <v>660</v>
      </c>
    </row>
    <row r="176" spans="1:28" ht="51" hidden="1" customHeight="1" x14ac:dyDescent="0.2">
      <c r="A176" s="362"/>
      <c r="B176" s="383"/>
      <c r="C176" s="458"/>
      <c r="D176" s="383"/>
      <c r="E176" s="383"/>
      <c r="F176" s="383"/>
      <c r="G176" s="133" t="str">
        <f>'01-Mapa de riesgo-UO'!I177</f>
        <v>Ausencia de procesos de sistematización de las experiencias desde decanatura apoyado en direcciones</v>
      </c>
      <c r="H176" s="383"/>
      <c r="I176" s="450"/>
      <c r="J176" s="383"/>
      <c r="K176" s="459"/>
      <c r="L176" s="457"/>
      <c r="M176" s="276" t="str">
        <f>IF('01-Mapa de riesgo-UO'!S177="No existen", "No existe control para el riesgo",'01-Mapa de riesgo-UO'!W177)</f>
        <v>Repositorio con información de referencia de los procesos de registro calificado de los diferentes programas</v>
      </c>
      <c r="N176" s="276" t="str">
        <f>'01-Mapa de riesgo-UO'!AB177</f>
        <v>Google Drive</v>
      </c>
      <c r="O176" s="276" t="str">
        <f>'01-Mapa de riesgo-UO'!AG177</f>
        <v>Director del Programa / Decano</v>
      </c>
      <c r="P176" s="277" t="str">
        <f>'01-Mapa de riesgo-UO'!AL177</f>
        <v>Semestral</v>
      </c>
      <c r="Q176" s="277" t="str">
        <f>'01-Mapa de riesgo-UO'!AP177</f>
        <v>Preventivo</v>
      </c>
      <c r="R176" s="450"/>
      <c r="S176" s="457" t="s">
        <v>1389</v>
      </c>
      <c r="T176" s="457"/>
      <c r="U176" s="114" t="str">
        <f>'01-Mapa de riesgo-UO'!AW177</f>
        <v>ASUMIR</v>
      </c>
      <c r="V176" s="114">
        <f>'01-Mapa de riesgo-UO'!AX177</f>
        <v>0</v>
      </c>
      <c r="W176" s="132">
        <f>IF(U176="COMPARTIR",'01-Mapa de riesgo-UO'!BA177, IF(U176=0, 0,$I$6))</f>
        <v>0</v>
      </c>
      <c r="X176" s="278"/>
      <c r="Y176" s="278"/>
      <c r="Z176" s="278"/>
      <c r="AA176" s="278"/>
      <c r="AB176" s="453"/>
    </row>
    <row r="177" spans="1:28" ht="51" hidden="1" customHeight="1" x14ac:dyDescent="0.2">
      <c r="A177" s="362"/>
      <c r="B177" s="383"/>
      <c r="C177" s="458"/>
      <c r="D177" s="383"/>
      <c r="E177" s="383"/>
      <c r="F177" s="383"/>
      <c r="G177" s="133">
        <f>'01-Mapa de riesgo-UO'!I178</f>
        <v>0</v>
      </c>
      <c r="H177" s="383"/>
      <c r="I177" s="450"/>
      <c r="J177" s="383"/>
      <c r="K177" s="459"/>
      <c r="L177" s="457"/>
      <c r="M177" s="276">
        <f>IF('01-Mapa de riesgo-UO'!S178="No existen", "No existe control para el riesgo",'01-Mapa de riesgo-UO'!W178)</f>
        <v>0</v>
      </c>
      <c r="N177" s="276">
        <f>'01-Mapa de riesgo-UO'!AB178</f>
        <v>0</v>
      </c>
      <c r="O177" s="276">
        <f>'01-Mapa de riesgo-UO'!AG178</f>
        <v>0</v>
      </c>
      <c r="P177" s="277">
        <f>'01-Mapa de riesgo-UO'!AL178</f>
        <v>0</v>
      </c>
      <c r="Q177" s="277">
        <f>'01-Mapa de riesgo-UO'!AP178</f>
        <v>0</v>
      </c>
      <c r="R177" s="450"/>
      <c r="S177" s="457"/>
      <c r="T177" s="457"/>
      <c r="U177" s="114" t="str">
        <f>'01-Mapa de riesgo-UO'!AW178</f>
        <v>ASUMIR</v>
      </c>
      <c r="V177" s="114">
        <f>'01-Mapa de riesgo-UO'!AX178</f>
        <v>0</v>
      </c>
      <c r="W177" s="132">
        <f>IF(U177="COMPARTIR",'01-Mapa de riesgo-UO'!BA178, IF(U177=0, 0,$I$6))</f>
        <v>0</v>
      </c>
      <c r="X177" s="278"/>
      <c r="Y177" s="278"/>
      <c r="Z177" s="278"/>
      <c r="AA177" s="278"/>
      <c r="AB177" s="453"/>
    </row>
    <row r="178" spans="1:28" ht="51" hidden="1" customHeight="1" x14ac:dyDescent="0.2">
      <c r="A178" s="362">
        <v>57</v>
      </c>
      <c r="B178" s="383" t="str">
        <f>'01-Mapa de riesgo-UO'!D179</f>
        <v>DOCENCIA</v>
      </c>
      <c r="C178" s="458" t="str">
        <f>+'01-Mapa de riesgo-UO'!F179</f>
        <v>NO</v>
      </c>
      <c r="D178" s="383" t="str">
        <f>'01-Mapa de riesgo-UO'!J179</f>
        <v>Estratégico</v>
      </c>
      <c r="E178" s="383" t="str">
        <f>'01-Mapa de riesgo-UO'!K179</f>
        <v>Disminución de profesores para soportar el desarrollo de la docencia, investigación, extensión así como los PEP, el PEI y el PDI</v>
      </c>
      <c r="F178" s="383"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83" t="str">
        <f>'01-Mapa de riesgo-UO'!M179</f>
        <v>Reducción del impacto en el ejercicio pedagógico
Disminución de la eficacia en el logro de los resultados de aprendizaje y por consiguiente riesgo de pérdida de sellos de calidad</v>
      </c>
      <c r="I178" s="450" t="str">
        <f>'01-Mapa de riesgo-UO'!AT179</f>
        <v>MODERADO</v>
      </c>
      <c r="J178" s="383" t="str">
        <f>'01-Mapa de riesgo-UO'!AU179</f>
        <v>Documentación de necesidad en crecimiento de planta y relación docente/estudiante</v>
      </c>
      <c r="K178" s="459">
        <f>3200/43</f>
        <v>74.418604651162795</v>
      </c>
      <c r="L178" s="457" t="s">
        <v>1390</v>
      </c>
      <c r="M178" s="276" t="str">
        <f>IF('01-Mapa de riesgo-UO'!S179="No existen", "No existe control para el riesgo",'01-Mapa de riesgo-UO'!W179)</f>
        <v>Documento actualizado con las necesidades de planta y sus indicadores estudiante/docente</v>
      </c>
      <c r="N178" s="276" t="str">
        <f>'01-Mapa de riesgo-UO'!AB179</f>
        <v>Google Drive</v>
      </c>
      <c r="O178" s="276" t="str">
        <f>'01-Mapa de riesgo-UO'!AG179</f>
        <v>Profesional de Apoyo</v>
      </c>
      <c r="P178" s="277" t="str">
        <f>'01-Mapa de riesgo-UO'!AL179</f>
        <v>Semestral</v>
      </c>
      <c r="Q178" s="277" t="str">
        <f>'01-Mapa de riesgo-UO'!AP179</f>
        <v>Preventivo</v>
      </c>
      <c r="R178" s="450" t="str">
        <f>'01-Mapa de riesgo-UO'!AR179</f>
        <v>FUERTE</v>
      </c>
      <c r="S178" s="457" t="s">
        <v>1391</v>
      </c>
      <c r="T178" s="457"/>
      <c r="U178" s="114" t="str">
        <f>'01-Mapa de riesgo-UO'!AW179</f>
        <v>COMPARTIR</v>
      </c>
      <c r="V178" s="114" t="str">
        <f>'01-Mapa de riesgo-UO'!AX179</f>
        <v>Construir un documento de necesidades docentes actualizado y que responda a las diferentes áreas</v>
      </c>
      <c r="W178" s="132" t="str">
        <f>IF(U178="COMPARTIR",'01-Mapa de riesgo-UO'!BA179, IF(U178=0, 0,$I$6))</f>
        <v>Vicerrectoría Académica</v>
      </c>
      <c r="X178" s="278" t="s">
        <v>282</v>
      </c>
      <c r="Y178" s="278" t="s">
        <v>1392</v>
      </c>
      <c r="Z178" s="278" t="s">
        <v>643</v>
      </c>
      <c r="AA178" s="278"/>
      <c r="AB178" s="453" t="s">
        <v>648</v>
      </c>
    </row>
    <row r="179" spans="1:28" ht="51" hidden="1" customHeight="1" x14ac:dyDescent="0.2">
      <c r="A179" s="362"/>
      <c r="B179" s="383"/>
      <c r="C179" s="458"/>
      <c r="D179" s="383"/>
      <c r="E179" s="383"/>
      <c r="F179" s="383"/>
      <c r="G179" s="133" t="str">
        <f>'01-Mapa de riesgo-UO'!I180</f>
        <v>Ausencia de procesos de sistematización de las experiencias desde decanatura apoyado en direcciones</v>
      </c>
      <c r="H179" s="383"/>
      <c r="I179" s="450"/>
      <c r="J179" s="383"/>
      <c r="K179" s="459"/>
      <c r="L179" s="457"/>
      <c r="M179" s="276" t="str">
        <f>IF('01-Mapa de riesgo-UO'!S180="No existen", "No existe control para el riesgo",'01-Mapa de riesgo-UO'!W180)</f>
        <v>Mecanismo sistemático de necesidad de personal docente de planta/transitorio requerido; discusión en Consejo de Facultad para transladar a órganos superiores</v>
      </c>
      <c r="N179" s="276" t="str">
        <f>'01-Mapa de riesgo-UO'!AB180</f>
        <v>Aplicativo en Línea</v>
      </c>
      <c r="O179" s="276" t="str">
        <f>'01-Mapa de riesgo-UO'!AG180</f>
        <v>Profesional de Apoyo</v>
      </c>
      <c r="P179" s="277" t="str">
        <f>'01-Mapa de riesgo-UO'!AL180</f>
        <v>Semestral</v>
      </c>
      <c r="Q179" s="277" t="str">
        <f>'01-Mapa de riesgo-UO'!AP180</f>
        <v>Preventivo</v>
      </c>
      <c r="R179" s="450"/>
      <c r="S179" s="457" t="s">
        <v>1393</v>
      </c>
      <c r="T179" s="457"/>
      <c r="U179" s="114" t="str">
        <f>'01-Mapa de riesgo-UO'!AW180</f>
        <v>COMPARTIR</v>
      </c>
      <c r="V179" s="114" t="str">
        <f>'01-Mapa de riesgo-UO'!AX180</f>
        <v>Presentar necesidades docentes en Consejo de Facultad y órganos superiores</v>
      </c>
      <c r="W179" s="132" t="str">
        <f>IF(U179="COMPARTIR",'01-Mapa de riesgo-UO'!BA180, IF(U179=0, 0,$I$6))</f>
        <v>Vicerrectoría Académica</v>
      </c>
      <c r="X179" s="278" t="s">
        <v>642</v>
      </c>
      <c r="Y179" s="278" t="s">
        <v>1394</v>
      </c>
      <c r="Z179" s="278" t="s">
        <v>645</v>
      </c>
      <c r="AA179" s="278" t="s">
        <v>1395</v>
      </c>
      <c r="AB179" s="453"/>
    </row>
    <row r="180" spans="1:28" ht="51" hidden="1" customHeight="1" x14ac:dyDescent="0.2">
      <c r="A180" s="362"/>
      <c r="B180" s="383"/>
      <c r="C180" s="458"/>
      <c r="D180" s="383"/>
      <c r="E180" s="383"/>
      <c r="F180" s="383"/>
      <c r="G180" s="133">
        <f>'01-Mapa de riesgo-UO'!I181</f>
        <v>0</v>
      </c>
      <c r="H180" s="383"/>
      <c r="I180" s="450"/>
      <c r="J180" s="383"/>
      <c r="K180" s="459"/>
      <c r="L180" s="457"/>
      <c r="M180" s="276">
        <f>IF('01-Mapa de riesgo-UO'!S181="No existen", "No existe control para el riesgo",'01-Mapa de riesgo-UO'!W181)</f>
        <v>0</v>
      </c>
      <c r="N180" s="276">
        <f>'01-Mapa de riesgo-UO'!AB181</f>
        <v>0</v>
      </c>
      <c r="O180" s="276">
        <f>'01-Mapa de riesgo-UO'!AG181</f>
        <v>0</v>
      </c>
      <c r="P180" s="277">
        <f>'01-Mapa de riesgo-UO'!AL181</f>
        <v>0</v>
      </c>
      <c r="Q180" s="277">
        <f>'01-Mapa de riesgo-UO'!AP181</f>
        <v>0</v>
      </c>
      <c r="R180" s="450"/>
      <c r="S180" s="457"/>
      <c r="T180" s="457"/>
      <c r="U180" s="114">
        <f>'01-Mapa de riesgo-UO'!AW181</f>
        <v>0</v>
      </c>
      <c r="V180" s="114">
        <f>'01-Mapa de riesgo-UO'!AX181</f>
        <v>0</v>
      </c>
      <c r="W180" s="132">
        <f>IF(U180="COMPARTIR",'01-Mapa de riesgo-UO'!BA181, IF(U180=0, 0,$I$6))</f>
        <v>0</v>
      </c>
      <c r="X180" s="278"/>
      <c r="Y180" s="278"/>
      <c r="Z180" s="278"/>
      <c r="AA180" s="278"/>
      <c r="AB180" s="453"/>
    </row>
    <row r="181" spans="1:28" ht="51" hidden="1" customHeight="1" x14ac:dyDescent="0.2">
      <c r="A181" s="362">
        <v>58</v>
      </c>
      <c r="B181" s="383" t="str">
        <f>'01-Mapa de riesgo-UO'!D182</f>
        <v>DOCENCIA</v>
      </c>
      <c r="C181" s="458" t="str">
        <f>+'01-Mapa de riesgo-UO'!F182</f>
        <v>NO</v>
      </c>
      <c r="D181" s="383" t="str">
        <f>'01-Mapa de riesgo-UO'!J182</f>
        <v>Estratégico</v>
      </c>
      <c r="E181" s="383" t="str">
        <f>'01-Mapa de riesgo-UO'!K182</f>
        <v>Deserción estudiantil incremental</v>
      </c>
      <c r="F181" s="383"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83" t="str">
        <f>'01-Mapa de riesgo-UO'!M182</f>
        <v>Frustración al estudiante vinculado
Ineficiencia económica de la institución y el sistema universitario</v>
      </c>
      <c r="I181" s="450" t="str">
        <f>'01-Mapa de riesgo-UO'!AT182</f>
        <v>LEVE</v>
      </c>
      <c r="J181" s="383" t="str">
        <f>'01-Mapa de riesgo-UO'!AU182</f>
        <v>Porcentaje de deserción en cada uno de los programas</v>
      </c>
      <c r="K181" s="461">
        <v>0.95</v>
      </c>
      <c r="L181" s="457" t="s">
        <v>1396</v>
      </c>
      <c r="M181" s="276" t="str">
        <f>IF('01-Mapa de riesgo-UO'!S182="No existen", "No existe control para el riesgo",'01-Mapa de riesgo-UO'!W182)</f>
        <v>Monitoreo de cifras de deserción, para posterior análisis de vulnerabilidades</v>
      </c>
      <c r="N181" s="276" t="str">
        <f>'01-Mapa de riesgo-UO'!AB182</f>
        <v>Aplicatívo en Linea</v>
      </c>
      <c r="O181" s="276" t="str">
        <f>'01-Mapa de riesgo-UO'!AG182</f>
        <v xml:space="preserve">Vicerrectoría </v>
      </c>
      <c r="P181" s="277" t="str">
        <f>'01-Mapa de riesgo-UO'!AL182</f>
        <v>Diaria</v>
      </c>
      <c r="Q181" s="277" t="str">
        <f>'01-Mapa de riesgo-UO'!AP182</f>
        <v>Preventivo</v>
      </c>
      <c r="R181" s="450" t="str">
        <f>'01-Mapa de riesgo-UO'!AR182</f>
        <v>ACEPTABLE</v>
      </c>
      <c r="S181" s="457" t="s">
        <v>1397</v>
      </c>
      <c r="T181" s="457"/>
      <c r="U181" s="114" t="str">
        <f>'01-Mapa de riesgo-UO'!AW182</f>
        <v>ASUMIR</v>
      </c>
      <c r="V181" s="114">
        <f>'01-Mapa de riesgo-UO'!AX182</f>
        <v>0</v>
      </c>
      <c r="W181" s="132">
        <f>IF(U181="COMPARTIR",'01-Mapa de riesgo-UO'!BA182, IF(U181=0, 0,$I$6))</f>
        <v>0</v>
      </c>
      <c r="X181" s="278"/>
      <c r="Y181" s="278"/>
      <c r="Z181" s="278"/>
      <c r="AA181" s="278"/>
      <c r="AB181" s="453" t="s">
        <v>660</v>
      </c>
    </row>
    <row r="182" spans="1:28" ht="51" hidden="1" customHeight="1" x14ac:dyDescent="0.2">
      <c r="A182" s="362"/>
      <c r="B182" s="383"/>
      <c r="C182" s="458"/>
      <c r="D182" s="383"/>
      <c r="E182" s="383"/>
      <c r="F182" s="383"/>
      <c r="G182" s="133" t="str">
        <f>'01-Mapa de riesgo-UO'!I183</f>
        <v>La falta de acompañamiento hacia los estudiantes facilita la deserción por fallas académicas, desconocimiento de procesos</v>
      </c>
      <c r="H182" s="383"/>
      <c r="I182" s="450"/>
      <c r="J182" s="383"/>
      <c r="K182" s="459"/>
      <c r="L182" s="457"/>
      <c r="M182" s="276" t="str">
        <f>IF('01-Mapa de riesgo-UO'!S183="No existen", "No existe control para el riesgo",'01-Mapa de riesgo-UO'!W183)</f>
        <v>Acciones permanentes de intervención sobre el entorno universitaria que acompañe a los estudiantes en coordinación con VRSYBU presentadas en Consejo de Facultad</v>
      </c>
      <c r="N182" s="276">
        <f>'01-Mapa de riesgo-UO'!AB183</f>
        <v>0</v>
      </c>
      <c r="O182" s="276" t="str">
        <f>'01-Mapa de riesgo-UO'!AG183</f>
        <v>Decano</v>
      </c>
      <c r="P182" s="277" t="str">
        <f>'01-Mapa de riesgo-UO'!AL183</f>
        <v>Semestral</v>
      </c>
      <c r="Q182" s="277" t="str">
        <f>'01-Mapa de riesgo-UO'!AP183</f>
        <v>Preventivo</v>
      </c>
      <c r="R182" s="450"/>
      <c r="S182" s="457" t="s">
        <v>1398</v>
      </c>
      <c r="T182" s="457"/>
      <c r="U182" s="114" t="str">
        <f>'01-Mapa de riesgo-UO'!AW183</f>
        <v>ASUMIR</v>
      </c>
      <c r="V182" s="114">
        <f>'01-Mapa de riesgo-UO'!AX183</f>
        <v>0</v>
      </c>
      <c r="W182" s="132">
        <f>IF(U182="COMPARTIR",'01-Mapa de riesgo-UO'!BA183, IF(U182=0, 0,$I$6))</f>
        <v>0</v>
      </c>
      <c r="X182" s="278"/>
      <c r="Y182" s="278"/>
      <c r="Z182" s="278"/>
      <c r="AA182" s="278"/>
      <c r="AB182" s="453"/>
    </row>
    <row r="183" spans="1:28" ht="51" hidden="1" customHeight="1" x14ac:dyDescent="0.2">
      <c r="A183" s="362"/>
      <c r="B183" s="383"/>
      <c r="C183" s="458"/>
      <c r="D183" s="383"/>
      <c r="E183" s="383"/>
      <c r="F183" s="383"/>
      <c r="G183" s="133" t="str">
        <f>'01-Mapa de riesgo-UO'!I184</f>
        <v>No existe un plan de acción institucional articulado para le medición sistemática de variables que influyen en la deserción estudiantil.</v>
      </c>
      <c r="H183" s="383"/>
      <c r="I183" s="450"/>
      <c r="J183" s="383"/>
      <c r="K183" s="459"/>
      <c r="L183" s="457"/>
      <c r="M183" s="276" t="str">
        <f>IF('01-Mapa de riesgo-UO'!S184="No existen", "No existe control para el riesgo",'01-Mapa de riesgo-UO'!W184)</f>
        <v>Plantear la necesidad  de generar un sistema de medición de la deserción con la capacidad de caracterizar las causas del fenómeno.</v>
      </c>
      <c r="N183" s="276">
        <f>'01-Mapa de riesgo-UO'!AB184</f>
        <v>0</v>
      </c>
      <c r="O183" s="276" t="str">
        <f>'01-Mapa de riesgo-UO'!AG184</f>
        <v>Decano</v>
      </c>
      <c r="P183" s="277" t="str">
        <f>'01-Mapa de riesgo-UO'!AL184</f>
        <v>Semestral</v>
      </c>
      <c r="Q183" s="277" t="str">
        <f>'01-Mapa de riesgo-UO'!AP184</f>
        <v>Preventivo</v>
      </c>
      <c r="R183" s="450"/>
      <c r="S183" s="457" t="s">
        <v>1399</v>
      </c>
      <c r="T183" s="457"/>
      <c r="U183" s="114" t="str">
        <f>'01-Mapa de riesgo-UO'!AW184</f>
        <v>ASUMIR</v>
      </c>
      <c r="V183" s="114">
        <f>'01-Mapa de riesgo-UO'!AX184</f>
        <v>0</v>
      </c>
      <c r="W183" s="132">
        <f>IF(U183="COMPARTIR",'01-Mapa de riesgo-UO'!BA184, IF(U183=0, 0,$I$6))</f>
        <v>0</v>
      </c>
      <c r="X183" s="278"/>
      <c r="Y183" s="278"/>
      <c r="Z183" s="278"/>
      <c r="AA183" s="278"/>
      <c r="AB183" s="453"/>
    </row>
    <row r="184" spans="1:28" ht="51" hidden="1" customHeight="1" x14ac:dyDescent="0.2">
      <c r="A184" s="362">
        <v>59</v>
      </c>
      <c r="B184" s="383" t="str">
        <f>'01-Mapa de riesgo-UO'!D185</f>
        <v>EXTENSIÓN_PROYECCIÓN_SOCIAL</v>
      </c>
      <c r="C184" s="458" t="str">
        <f>+'01-Mapa de riesgo-UO'!F185</f>
        <v>NO</v>
      </c>
      <c r="D184" s="383" t="str">
        <f>'01-Mapa de riesgo-UO'!J185</f>
        <v>Estratégico</v>
      </c>
      <c r="E184" s="383" t="str">
        <f>'01-Mapa de riesgo-UO'!K185</f>
        <v>Bajo relacionamiento de la facultad y los programas en el medio externo</v>
      </c>
      <c r="F184" s="383"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83"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50" t="str">
        <f>'01-Mapa de riesgo-UO'!AT185</f>
        <v>MODERADO</v>
      </c>
      <c r="J184" s="383" t="str">
        <f>'01-Mapa de riesgo-UO'!AU185</f>
        <v>Promedio de escenarios (eventos) de participación regional</v>
      </c>
      <c r="K184" s="459">
        <v>5</v>
      </c>
      <c r="L184" s="457" t="s">
        <v>1400</v>
      </c>
      <c r="M184" s="276" t="str">
        <f>IF('01-Mapa de riesgo-UO'!S185="No existen", "No existe control para el riesgo",'01-Mapa de riesgo-UO'!W185)</f>
        <v>Revisión de los planes de competitividad y el acercamiento a las discusiones gremiales de la región y el país</v>
      </c>
      <c r="N184" s="276" t="str">
        <f>'01-Mapa de riesgo-UO'!AB185</f>
        <v>Google Drive</v>
      </c>
      <c r="O184" s="276" t="str">
        <f>'01-Mapa de riesgo-UO'!AG185</f>
        <v>Decano</v>
      </c>
      <c r="P184" s="277" t="str">
        <f>'01-Mapa de riesgo-UO'!AL185</f>
        <v>semanal</v>
      </c>
      <c r="Q184" s="277" t="str">
        <f>'01-Mapa de riesgo-UO'!AP185</f>
        <v>Preventivo</v>
      </c>
      <c r="R184" s="450" t="str">
        <f>'01-Mapa de riesgo-UO'!AR185</f>
        <v>ACEPTABLE</v>
      </c>
      <c r="S184" s="457" t="s">
        <v>1401</v>
      </c>
      <c r="T184" s="457"/>
      <c r="U184" s="114" t="str">
        <f>'01-Mapa de riesgo-UO'!AW185</f>
        <v>REDUCIR</v>
      </c>
      <c r="V184" s="114" t="str">
        <f>'01-Mapa de riesgo-UO'!AX185</f>
        <v>Creación de un repositorio utilizando una herramienta como el Google Drive para facilitar la gestión los planes de desarrollo y planes de competitivdad de los gremios y los entes territoriales</v>
      </c>
      <c r="W184" s="132">
        <f>IF(U184="COMPARTIR",'01-Mapa de riesgo-UO'!BA185, IF(U184=0, 0,$I$6))</f>
        <v>0</v>
      </c>
      <c r="X184" s="278" t="s">
        <v>282</v>
      </c>
      <c r="Y184" s="278" t="s">
        <v>1402</v>
      </c>
      <c r="Z184" s="278" t="s">
        <v>643</v>
      </c>
      <c r="AA184" s="278"/>
      <c r="AB184" s="453" t="s">
        <v>648</v>
      </c>
    </row>
    <row r="185" spans="1:28" ht="51" hidden="1" customHeight="1" x14ac:dyDescent="0.2">
      <c r="A185" s="362"/>
      <c r="B185" s="383"/>
      <c r="C185" s="458"/>
      <c r="D185" s="383"/>
      <c r="E185" s="383"/>
      <c r="F185" s="383"/>
      <c r="G185" s="133" t="str">
        <f>'01-Mapa de riesgo-UO'!I186</f>
        <v>No se cuenta con un mecaniso o proceso institucional en la facultad de acercamiento a los gremios.</v>
      </c>
      <c r="H185" s="383"/>
      <c r="I185" s="450"/>
      <c r="J185" s="383"/>
      <c r="K185" s="459"/>
      <c r="L185" s="457"/>
      <c r="M185" s="276" t="str">
        <f>IF('01-Mapa de riesgo-UO'!S186="No existen", "No existe control para el riesgo",'01-Mapa de riesgo-UO'!W186)</f>
        <v>Reuniones periódicas de comité de extensión y revisión al interior del Consejo de Facultad de tales planes</v>
      </c>
      <c r="N185" s="276">
        <f>'01-Mapa de riesgo-UO'!AB186</f>
        <v>0</v>
      </c>
      <c r="O185" s="276" t="str">
        <f>'01-Mapa de riesgo-UO'!AG186</f>
        <v>Decano</v>
      </c>
      <c r="P185" s="277" t="str">
        <f>'01-Mapa de riesgo-UO'!AL186</f>
        <v>Trimestral</v>
      </c>
      <c r="Q185" s="277" t="str">
        <f>'01-Mapa de riesgo-UO'!AP186</f>
        <v>Preventivo</v>
      </c>
      <c r="R185" s="450"/>
      <c r="S185" s="457" t="s">
        <v>1403</v>
      </c>
      <c r="T185" s="457"/>
      <c r="U185" s="114" t="str">
        <f>'01-Mapa de riesgo-UO'!AW186</f>
        <v>REDUCIR</v>
      </c>
      <c r="V185" s="114" t="str">
        <f>'01-Mapa de riesgo-UO'!AX186</f>
        <v>Creación de un repositorio utilizando una herramienta como el Google Drive para facilitar la gestión y el acercamiento con el Consejo de Facultad</v>
      </c>
      <c r="W185" s="132">
        <f>IF(U185="COMPARTIR",'01-Mapa de riesgo-UO'!BA186, IF(U185=0, 0,$I$6))</f>
        <v>0</v>
      </c>
      <c r="X185" s="278" t="s">
        <v>282</v>
      </c>
      <c r="Y185" s="278" t="s">
        <v>1404</v>
      </c>
      <c r="Z185" s="278" t="s">
        <v>643</v>
      </c>
      <c r="AA185" s="278"/>
      <c r="AB185" s="453"/>
    </row>
    <row r="186" spans="1:28" ht="51" hidden="1" customHeight="1" x14ac:dyDescent="0.2">
      <c r="A186" s="362"/>
      <c r="B186" s="383"/>
      <c r="C186" s="458"/>
      <c r="D186" s="383"/>
      <c r="E186" s="383"/>
      <c r="F186" s="383"/>
      <c r="G186" s="133">
        <f>'01-Mapa de riesgo-UO'!I187</f>
        <v>0</v>
      </c>
      <c r="H186" s="383"/>
      <c r="I186" s="450"/>
      <c r="J186" s="383"/>
      <c r="K186" s="459"/>
      <c r="L186" s="457"/>
      <c r="M186" s="276">
        <f>IF('01-Mapa de riesgo-UO'!S187="No existen", "No existe control para el riesgo",'01-Mapa de riesgo-UO'!W187)</f>
        <v>0</v>
      </c>
      <c r="N186" s="276">
        <f>'01-Mapa de riesgo-UO'!AB187</f>
        <v>0</v>
      </c>
      <c r="O186" s="276">
        <f>'01-Mapa de riesgo-UO'!AG187</f>
        <v>0</v>
      </c>
      <c r="P186" s="277">
        <f>'01-Mapa de riesgo-UO'!AL187</f>
        <v>0</v>
      </c>
      <c r="Q186" s="277">
        <f>'01-Mapa de riesgo-UO'!AP187</f>
        <v>0</v>
      </c>
      <c r="R186" s="450"/>
      <c r="S186" s="457"/>
      <c r="T186" s="457"/>
      <c r="U186" s="114">
        <f>'01-Mapa de riesgo-UO'!AW187</f>
        <v>0</v>
      </c>
      <c r="V186" s="114">
        <f>'01-Mapa de riesgo-UO'!AX187</f>
        <v>0</v>
      </c>
      <c r="W186" s="132">
        <f>IF(U186="COMPARTIR",'01-Mapa de riesgo-UO'!BA187, IF(U186=0, 0,$I$6))</f>
        <v>0</v>
      </c>
      <c r="X186" s="278"/>
      <c r="Y186" s="278"/>
      <c r="Z186" s="278"/>
      <c r="AA186" s="278"/>
      <c r="AB186" s="453"/>
    </row>
    <row r="187" spans="1:28" ht="101.25" hidden="1" customHeight="1" x14ac:dyDescent="0.2">
      <c r="A187" s="362">
        <v>60</v>
      </c>
      <c r="B187" s="383" t="str">
        <f>'01-Mapa de riesgo-UO'!D188</f>
        <v>EXTENSIÓN_PROYECCIÓN_SOCIAL</v>
      </c>
      <c r="C187" s="458" t="str">
        <f>+'01-Mapa de riesgo-UO'!F188</f>
        <v>NO</v>
      </c>
      <c r="D187" s="383" t="str">
        <f>'01-Mapa de riesgo-UO'!J188</f>
        <v>Estratégico</v>
      </c>
      <c r="E187" s="383" t="str">
        <f>'01-Mapa de riesgo-UO'!K188</f>
        <v>Posibilidad que ocurra un error en la aprobación de una compra que supere los montos establecidos por la RR 4298 del 26 de junio de 2019</v>
      </c>
      <c r="F187" s="383"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83"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50" t="str">
        <f>'01-Mapa de riesgo-UO'!AT188</f>
        <v>GRAVE</v>
      </c>
      <c r="J187" s="383" t="str">
        <f>'01-Mapa de riesgo-UO'!AU188</f>
        <v># de Compras que supere los 100 SMLMV</v>
      </c>
      <c r="K187" s="459">
        <v>100</v>
      </c>
      <c r="L187" s="457" t="s">
        <v>2937</v>
      </c>
      <c r="M187" s="276" t="str">
        <f>IF('01-Mapa de riesgo-UO'!S188="No existen", "No existe control para el riesgo",'01-Mapa de riesgo-UO'!W188)</f>
        <v>Revisión del monto de la compra al momento de llegar la solicitud</v>
      </c>
      <c r="N187" s="276">
        <f>'01-Mapa de riesgo-UO'!AB188</f>
        <v>0</v>
      </c>
      <c r="O187" s="276" t="str">
        <f>'01-Mapa de riesgo-UO'!AG188</f>
        <v>Decano</v>
      </c>
      <c r="P187" s="277" t="str">
        <f>'01-Mapa de riesgo-UO'!AL188</f>
        <v>No definida</v>
      </c>
      <c r="Q187" s="277" t="str">
        <f>'01-Mapa de riesgo-UO'!AP188</f>
        <v>Preventivo</v>
      </c>
      <c r="R187" s="450" t="str">
        <f>'01-Mapa de riesgo-UO'!AR188</f>
        <v>ACEPTABLE</v>
      </c>
      <c r="S187" s="457" t="s">
        <v>2938</v>
      </c>
      <c r="T187" s="457"/>
      <c r="U187" s="114" t="str">
        <f>'01-Mapa de riesgo-UO'!AW188</f>
        <v>EVITAR</v>
      </c>
      <c r="V187" s="114" t="str">
        <f>'01-Mapa de riesgo-UO'!AX188</f>
        <v>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v>
      </c>
      <c r="W187" s="132">
        <f>IF(U187="COMPARTIR",'01-Mapa de riesgo-UO'!BA188, IF(U187=0, 0,$I$6))</f>
        <v>0</v>
      </c>
      <c r="X187" s="278" t="s">
        <v>642</v>
      </c>
      <c r="Y187" s="278" t="s">
        <v>2939</v>
      </c>
      <c r="Z187" s="278" t="s">
        <v>645</v>
      </c>
      <c r="AA187" s="278" t="s">
        <v>2940</v>
      </c>
      <c r="AB187" s="453" t="s">
        <v>660</v>
      </c>
    </row>
    <row r="188" spans="1:28" ht="51" hidden="1" customHeight="1" x14ac:dyDescent="0.2">
      <c r="A188" s="362"/>
      <c r="B188" s="383"/>
      <c r="C188" s="458"/>
      <c r="D188" s="383"/>
      <c r="E188" s="383"/>
      <c r="F188" s="383"/>
      <c r="G188" s="133">
        <f>'01-Mapa de riesgo-UO'!I189</f>
        <v>0</v>
      </c>
      <c r="H188" s="383"/>
      <c r="I188" s="450"/>
      <c r="J188" s="383"/>
      <c r="K188" s="459"/>
      <c r="L188" s="457"/>
      <c r="M188" s="276">
        <f>IF('01-Mapa de riesgo-UO'!S189="No existen", "No existe control para el riesgo",'01-Mapa de riesgo-UO'!W189)</f>
        <v>0</v>
      </c>
      <c r="N188" s="276">
        <f>'01-Mapa de riesgo-UO'!AB189</f>
        <v>0</v>
      </c>
      <c r="O188" s="276">
        <f>'01-Mapa de riesgo-UO'!AG189</f>
        <v>0</v>
      </c>
      <c r="P188" s="277">
        <f>'01-Mapa de riesgo-UO'!AL189</f>
        <v>0</v>
      </c>
      <c r="Q188" s="277">
        <f>'01-Mapa de riesgo-UO'!AP189</f>
        <v>0</v>
      </c>
      <c r="R188" s="450"/>
      <c r="S188" s="457"/>
      <c r="T188" s="457"/>
      <c r="U188" s="114">
        <f>'01-Mapa de riesgo-UO'!AW189</f>
        <v>0</v>
      </c>
      <c r="V188" s="114">
        <f>'01-Mapa de riesgo-UO'!AX189</f>
        <v>0</v>
      </c>
      <c r="W188" s="132">
        <f>IF(U188="COMPARTIR",'01-Mapa de riesgo-UO'!BA189, IF(U188=0, 0,$I$6))</f>
        <v>0</v>
      </c>
      <c r="X188" s="278"/>
      <c r="Y188" s="278"/>
      <c r="Z188" s="278"/>
      <c r="AA188" s="278"/>
      <c r="AB188" s="453"/>
    </row>
    <row r="189" spans="1:28" ht="51" hidden="1" customHeight="1" x14ac:dyDescent="0.2">
      <c r="A189" s="362"/>
      <c r="B189" s="383"/>
      <c r="C189" s="458"/>
      <c r="D189" s="383"/>
      <c r="E189" s="383"/>
      <c r="F189" s="383"/>
      <c r="G189" s="133">
        <f>'01-Mapa de riesgo-UO'!I190</f>
        <v>0</v>
      </c>
      <c r="H189" s="383"/>
      <c r="I189" s="450"/>
      <c r="J189" s="383"/>
      <c r="K189" s="459"/>
      <c r="L189" s="457"/>
      <c r="M189" s="276">
        <f>IF('01-Mapa de riesgo-UO'!S190="No existen", "No existe control para el riesgo",'01-Mapa de riesgo-UO'!W190)</f>
        <v>0</v>
      </c>
      <c r="N189" s="276">
        <f>'01-Mapa de riesgo-UO'!AB190</f>
        <v>0</v>
      </c>
      <c r="O189" s="276">
        <f>'01-Mapa de riesgo-UO'!AG190</f>
        <v>0</v>
      </c>
      <c r="P189" s="277">
        <f>'01-Mapa de riesgo-UO'!AL190</f>
        <v>0</v>
      </c>
      <c r="Q189" s="277">
        <f>'01-Mapa de riesgo-UO'!AP190</f>
        <v>0</v>
      </c>
      <c r="R189" s="450"/>
      <c r="S189" s="457"/>
      <c r="T189" s="457"/>
      <c r="U189" s="114">
        <f>'01-Mapa de riesgo-UO'!AW190</f>
        <v>0</v>
      </c>
      <c r="V189" s="114">
        <f>'01-Mapa de riesgo-UO'!AX190</f>
        <v>0</v>
      </c>
      <c r="W189" s="132">
        <f>IF(U189="COMPARTIR",'01-Mapa de riesgo-UO'!BA190, IF(U189=0, 0,$I$6))</f>
        <v>0</v>
      </c>
      <c r="X189" s="278"/>
      <c r="Y189" s="278"/>
      <c r="Z189" s="278"/>
      <c r="AA189" s="278"/>
      <c r="AB189" s="453"/>
    </row>
    <row r="190" spans="1:28" ht="77.25" hidden="1" customHeight="1" x14ac:dyDescent="0.2">
      <c r="A190" s="362">
        <v>61</v>
      </c>
      <c r="B190" s="383" t="str">
        <f>'01-Mapa de riesgo-UO'!D191</f>
        <v>DOCENCIA</v>
      </c>
      <c r="C190" s="458" t="str">
        <f>+'01-Mapa de riesgo-UO'!F191</f>
        <v>NO</v>
      </c>
      <c r="D190" s="383" t="str">
        <f>'01-Mapa de riesgo-UO'!J191</f>
        <v>Estratégico</v>
      </c>
      <c r="E190" s="383" t="str">
        <f>'01-Mapa de riesgo-UO'!K191</f>
        <v>Desactualización de los currículos de los programas académicos</v>
      </c>
      <c r="F190" s="383" t="str">
        <f>'01-Mapa de riesgo-UO'!L191</f>
        <v>Falta de actualización de los programas académicos de acuerdo a los cambios y exigencias del entorno</v>
      </c>
      <c r="G190" s="133" t="str">
        <f>'01-Mapa de riesgo-UO'!I191</f>
        <v>Demoras en los trámites internos requeridos para la actualización del currículo</v>
      </c>
      <c r="H190" s="383" t="str">
        <f>'01-Mapa de riesgo-UO'!M191</f>
        <v>Egresados de los programas sin las competencias requeridas por el medio
Pérdida de la competitividad del programa frente a otros que ofrecen otras Universidades</v>
      </c>
      <c r="I190" s="450" t="str">
        <f>'01-Mapa de riesgo-UO'!AT191</f>
        <v>LEVE</v>
      </c>
      <c r="J190" s="383" t="str">
        <f>'01-Mapa de riesgo-UO'!AU191</f>
        <v>Número de programas sin realización de actividades de revisión curricular</v>
      </c>
      <c r="K190" s="459">
        <v>0</v>
      </c>
      <c r="L190" s="457" t="s">
        <v>2941</v>
      </c>
      <c r="M190" s="276" t="str">
        <f>IF('01-Mapa de riesgo-UO'!S191="No existen", "No existe control para el riesgo",'01-Mapa de riesgo-UO'!W191)</f>
        <v>Revisión de los currículos por parte de los comités curriculares</v>
      </c>
      <c r="N190" s="276">
        <f>'01-Mapa de riesgo-UO'!AB191</f>
        <v>0</v>
      </c>
      <c r="O190" s="276" t="str">
        <f>'01-Mapa de riesgo-UO'!AG191</f>
        <v>Director del Programa Academico</v>
      </c>
      <c r="P190" s="277" t="str">
        <f>'01-Mapa de riesgo-UO'!AL191</f>
        <v>No definida</v>
      </c>
      <c r="Q190" s="277" t="str">
        <f>'01-Mapa de riesgo-UO'!AP191</f>
        <v>Detectivo</v>
      </c>
      <c r="R190" s="450" t="str">
        <f>'01-Mapa de riesgo-UO'!AR191</f>
        <v>ACEPTABLE</v>
      </c>
      <c r="S190" s="457" t="s">
        <v>1441</v>
      </c>
      <c r="T190" s="457"/>
      <c r="U190" s="114" t="str">
        <f>'01-Mapa de riesgo-UO'!AW191</f>
        <v>ASUMIR</v>
      </c>
      <c r="V190" s="114">
        <f>'01-Mapa de riesgo-UO'!AX191</f>
        <v>0</v>
      </c>
      <c r="W190" s="132">
        <f>IF(U190="COMPARTIR",'01-Mapa de riesgo-UO'!BA191, IF(U190=0, 0,$I$6))</f>
        <v>0</v>
      </c>
      <c r="X190" s="278"/>
      <c r="Y190" s="278"/>
      <c r="Z190" s="278"/>
      <c r="AA190" s="278"/>
      <c r="AB190" s="453" t="s">
        <v>660</v>
      </c>
    </row>
    <row r="191" spans="1:28" ht="77.25" hidden="1" customHeight="1" x14ac:dyDescent="0.2">
      <c r="A191" s="362"/>
      <c r="B191" s="383"/>
      <c r="C191" s="458"/>
      <c r="D191" s="383"/>
      <c r="E191" s="383"/>
      <c r="F191" s="383"/>
      <c r="G191" s="133">
        <f>'01-Mapa de riesgo-UO'!I192</f>
        <v>0</v>
      </c>
      <c r="H191" s="383"/>
      <c r="I191" s="450"/>
      <c r="J191" s="383"/>
      <c r="K191" s="459"/>
      <c r="L191" s="457"/>
      <c r="M191" s="276">
        <f>IF('01-Mapa de riesgo-UO'!S192="No existen", "No existe control para el riesgo",'01-Mapa de riesgo-UO'!W192)</f>
        <v>0</v>
      </c>
      <c r="N191" s="276">
        <f>'01-Mapa de riesgo-UO'!AB192</f>
        <v>0</v>
      </c>
      <c r="O191" s="276">
        <f>'01-Mapa de riesgo-UO'!AG192</f>
        <v>0</v>
      </c>
      <c r="P191" s="277">
        <f>'01-Mapa de riesgo-UO'!AL192</f>
        <v>0</v>
      </c>
      <c r="Q191" s="277">
        <f>'01-Mapa de riesgo-UO'!AP192</f>
        <v>0</v>
      </c>
      <c r="R191" s="450"/>
      <c r="S191" s="457"/>
      <c r="T191" s="457"/>
      <c r="U191" s="114" t="str">
        <f>'01-Mapa de riesgo-UO'!AW192</f>
        <v>ASUMIR</v>
      </c>
      <c r="V191" s="114">
        <f>'01-Mapa de riesgo-UO'!AX192</f>
        <v>0</v>
      </c>
      <c r="W191" s="132">
        <f>IF(U191="COMPARTIR",'01-Mapa de riesgo-UO'!BA192, IF(U191=0, 0,$I$6))</f>
        <v>0</v>
      </c>
      <c r="X191" s="278"/>
      <c r="Y191" s="278"/>
      <c r="Z191" s="278"/>
      <c r="AA191" s="278"/>
      <c r="AB191" s="453"/>
    </row>
    <row r="192" spans="1:28" ht="77.25" hidden="1" customHeight="1" x14ac:dyDescent="0.2">
      <c r="A192" s="362"/>
      <c r="B192" s="383"/>
      <c r="C192" s="458"/>
      <c r="D192" s="383"/>
      <c r="E192" s="383"/>
      <c r="F192" s="383"/>
      <c r="G192" s="133">
        <f>'01-Mapa de riesgo-UO'!I193</f>
        <v>0</v>
      </c>
      <c r="H192" s="383"/>
      <c r="I192" s="450"/>
      <c r="J192" s="383"/>
      <c r="K192" s="459"/>
      <c r="L192" s="457"/>
      <c r="M192" s="276">
        <f>IF('01-Mapa de riesgo-UO'!S193="No existen", "No existe control para el riesgo",'01-Mapa de riesgo-UO'!W193)</f>
        <v>0</v>
      </c>
      <c r="N192" s="276">
        <f>'01-Mapa de riesgo-UO'!AB193</f>
        <v>0</v>
      </c>
      <c r="O192" s="276">
        <f>'01-Mapa de riesgo-UO'!AG193</f>
        <v>0</v>
      </c>
      <c r="P192" s="277">
        <f>'01-Mapa de riesgo-UO'!AL193</f>
        <v>0</v>
      </c>
      <c r="Q192" s="277">
        <f>'01-Mapa de riesgo-UO'!AP193</f>
        <v>0</v>
      </c>
      <c r="R192" s="450"/>
      <c r="S192" s="457"/>
      <c r="T192" s="457"/>
      <c r="U192" s="114" t="str">
        <f>'01-Mapa de riesgo-UO'!AW193</f>
        <v>ASUMIR</v>
      </c>
      <c r="V192" s="114">
        <f>'01-Mapa de riesgo-UO'!AX193</f>
        <v>0</v>
      </c>
      <c r="W192" s="132">
        <f>IF(U192="COMPARTIR",'01-Mapa de riesgo-UO'!BA193, IF(U192=0, 0,$I$6))</f>
        <v>0</v>
      </c>
      <c r="X192" s="278"/>
      <c r="Y192" s="278"/>
      <c r="Z192" s="278"/>
      <c r="AA192" s="278"/>
      <c r="AB192" s="453"/>
    </row>
    <row r="193" spans="1:28" ht="77.25" hidden="1" customHeight="1" x14ac:dyDescent="0.2">
      <c r="A193" s="362">
        <v>62</v>
      </c>
      <c r="B193" s="383" t="str">
        <f>'01-Mapa de riesgo-UO'!D194</f>
        <v>DOCENCIA</v>
      </c>
      <c r="C193" s="458" t="str">
        <f>+'01-Mapa de riesgo-UO'!F194</f>
        <v>NO</v>
      </c>
      <c r="D193" s="383" t="str">
        <f>'01-Mapa de riesgo-UO'!J194</f>
        <v>Operacional</v>
      </c>
      <c r="E193" s="383" t="str">
        <f>'01-Mapa de riesgo-UO'!K194</f>
        <v xml:space="preserve">Incumplimiento de los planes de trabajo de los docentes
</v>
      </c>
      <c r="F193" s="383"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83"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50" t="str">
        <f>'01-Mapa de riesgo-UO'!AT194</f>
        <v>LEVE</v>
      </c>
      <c r="J193" s="383" t="str">
        <f>'01-Mapa de riesgo-UO'!AU194</f>
        <v>No. De docentes que incumplen los planes de trabajo (Vigencia)</v>
      </c>
      <c r="K193" s="459">
        <v>0</v>
      </c>
      <c r="L193" s="457" t="s">
        <v>2942</v>
      </c>
      <c r="M193" s="276" t="str">
        <f>IF('01-Mapa de riesgo-UO'!S194="No existen", "No existe control para el riesgo",'01-Mapa de riesgo-UO'!W194)</f>
        <v>Aplicación de evaluación docente</v>
      </c>
      <c r="N193" s="276" t="str">
        <f>'01-Mapa de riesgo-UO'!AB194</f>
        <v>Evaluacion docente</v>
      </c>
      <c r="O193" s="276" t="str">
        <f>'01-Mapa de riesgo-UO'!AG194</f>
        <v>Decano</v>
      </c>
      <c r="P193" s="277" t="str">
        <f>'01-Mapa de riesgo-UO'!AL194</f>
        <v>Anual</v>
      </c>
      <c r="Q193" s="277" t="str">
        <f>'01-Mapa de riesgo-UO'!AP194</f>
        <v>Detectivo</v>
      </c>
      <c r="R193" s="450" t="str">
        <f>'01-Mapa de riesgo-UO'!AR194</f>
        <v>ACEPTABLE</v>
      </c>
      <c r="S193" s="457" t="s">
        <v>2944</v>
      </c>
      <c r="T193" s="457"/>
      <c r="U193" s="114" t="str">
        <f>'01-Mapa de riesgo-UO'!AW194</f>
        <v>ASUMIR</v>
      </c>
      <c r="V193" s="114">
        <f>'01-Mapa de riesgo-UO'!AX194</f>
        <v>0</v>
      </c>
      <c r="W193" s="132">
        <f>IF(U193="COMPARTIR",'01-Mapa de riesgo-UO'!BA194, IF(U193=0, 0,$I$6))</f>
        <v>0</v>
      </c>
      <c r="X193" s="278"/>
      <c r="Y193" s="278"/>
      <c r="Z193" s="278"/>
      <c r="AA193" s="278"/>
      <c r="AB193" s="453" t="s">
        <v>660</v>
      </c>
    </row>
    <row r="194" spans="1:28" ht="77.25" hidden="1" customHeight="1" x14ac:dyDescent="0.2">
      <c r="A194" s="362"/>
      <c r="B194" s="383"/>
      <c r="C194" s="458"/>
      <c r="D194" s="383"/>
      <c r="E194" s="383"/>
      <c r="F194" s="383"/>
      <c r="G194" s="133">
        <f>'01-Mapa de riesgo-UO'!I195</f>
        <v>0</v>
      </c>
      <c r="H194" s="383"/>
      <c r="I194" s="450"/>
      <c r="J194" s="383"/>
      <c r="K194" s="459"/>
      <c r="L194" s="457"/>
      <c r="M194" s="276" t="str">
        <f>IF('01-Mapa de riesgo-UO'!S195="No existen", "No existe control para el riesgo",'01-Mapa de riesgo-UO'!W195)</f>
        <v>Seguimiento al plan de trabajo del docente</v>
      </c>
      <c r="N194" s="276">
        <f>'01-Mapa de riesgo-UO'!AB195</f>
        <v>0</v>
      </c>
      <c r="O194" s="276" t="str">
        <f>'01-Mapa de riesgo-UO'!AG195</f>
        <v>Decano</v>
      </c>
      <c r="P194" s="277" t="str">
        <f>'01-Mapa de riesgo-UO'!AL195</f>
        <v>Semestral</v>
      </c>
      <c r="Q194" s="277" t="str">
        <f>'01-Mapa de riesgo-UO'!AP195</f>
        <v>Preventivo</v>
      </c>
      <c r="R194" s="450"/>
      <c r="S194" s="457" t="s">
        <v>1442</v>
      </c>
      <c r="T194" s="457"/>
      <c r="U194" s="114" t="str">
        <f>'01-Mapa de riesgo-UO'!AW195</f>
        <v>ASUMIR</v>
      </c>
      <c r="V194" s="114">
        <f>'01-Mapa de riesgo-UO'!AX195</f>
        <v>0</v>
      </c>
      <c r="W194" s="132">
        <f>IF(U194="COMPARTIR",'01-Mapa de riesgo-UO'!BA195, IF(U194=0, 0,$I$6))</f>
        <v>0</v>
      </c>
      <c r="X194" s="278"/>
      <c r="Y194" s="278"/>
      <c r="Z194" s="278"/>
      <c r="AA194" s="278"/>
      <c r="AB194" s="453"/>
    </row>
    <row r="195" spans="1:28" ht="77.25" hidden="1" customHeight="1" x14ac:dyDescent="0.2">
      <c r="A195" s="362"/>
      <c r="B195" s="383"/>
      <c r="C195" s="458"/>
      <c r="D195" s="383"/>
      <c r="E195" s="383"/>
      <c r="F195" s="383"/>
      <c r="G195" s="133">
        <f>'01-Mapa de riesgo-UO'!I196</f>
        <v>0</v>
      </c>
      <c r="H195" s="383"/>
      <c r="I195" s="450"/>
      <c r="J195" s="383"/>
      <c r="K195" s="459"/>
      <c r="L195" s="457"/>
      <c r="M195" s="276">
        <f>IF('01-Mapa de riesgo-UO'!S196="No existen", "No existe control para el riesgo",'01-Mapa de riesgo-UO'!W196)</f>
        <v>0</v>
      </c>
      <c r="N195" s="276">
        <f>'01-Mapa de riesgo-UO'!AB196</f>
        <v>0</v>
      </c>
      <c r="O195" s="276">
        <f>'01-Mapa de riesgo-UO'!AG196</f>
        <v>0</v>
      </c>
      <c r="P195" s="277">
        <f>'01-Mapa de riesgo-UO'!AL196</f>
        <v>0</v>
      </c>
      <c r="Q195" s="277">
        <f>'01-Mapa de riesgo-UO'!AP196</f>
        <v>0</v>
      </c>
      <c r="R195" s="450"/>
      <c r="S195" s="457"/>
      <c r="T195" s="457"/>
      <c r="U195" s="114" t="str">
        <f>'01-Mapa de riesgo-UO'!AW196</f>
        <v>ASUMIR</v>
      </c>
      <c r="V195" s="114">
        <f>'01-Mapa de riesgo-UO'!AX196</f>
        <v>0</v>
      </c>
      <c r="W195" s="132">
        <f>IF(U195="COMPARTIR",'01-Mapa de riesgo-UO'!BA196, IF(U195=0, 0,$I$6))</f>
        <v>0</v>
      </c>
      <c r="X195" s="278"/>
      <c r="Y195" s="278"/>
      <c r="Z195" s="278"/>
      <c r="AA195" s="278"/>
      <c r="AB195" s="453"/>
    </row>
    <row r="196" spans="1:28" ht="89.25" hidden="1" customHeight="1" x14ac:dyDescent="0.2">
      <c r="A196" s="362">
        <v>63</v>
      </c>
      <c r="B196" s="383" t="str">
        <f>'01-Mapa de riesgo-UO'!D197</f>
        <v>DOCENCIA</v>
      </c>
      <c r="C196" s="458" t="str">
        <f>+'01-Mapa de riesgo-UO'!F197</f>
        <v>NO</v>
      </c>
      <c r="D196" s="383" t="str">
        <f>'01-Mapa de riesgo-UO'!J197</f>
        <v>Estratégico</v>
      </c>
      <c r="E196" s="383" t="str">
        <f>'01-Mapa de riesgo-UO'!K197</f>
        <v>Programas académicos de postgrado que no aperturan nuevas cohortes</v>
      </c>
      <c r="F196" s="383"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83" t="str">
        <f>'01-Mapa de riesgo-UO'!M197</f>
        <v xml:space="preserve">Desfinanciación de los recursos financieros de la Facultad                 
Afecta la credibilidad de los programas ofertados por la Facultad     
</v>
      </c>
      <c r="I196" s="450" t="str">
        <f>'01-Mapa de riesgo-UO'!AT197</f>
        <v>MODERADO</v>
      </c>
      <c r="J196" s="383" t="str">
        <f>'01-Mapa de riesgo-UO'!AU197</f>
        <v>No. De estudiantes inscritos por vigencia en cada programa</v>
      </c>
      <c r="K196" s="462">
        <v>0.66</v>
      </c>
      <c r="L196" s="457" t="s">
        <v>2943</v>
      </c>
      <c r="M196" s="276" t="str">
        <f>IF('01-Mapa de riesgo-UO'!S197="No existen", "No existe control para el riesgo",'01-Mapa de riesgo-UO'!W197)</f>
        <v>Aplicación de encuestas de necesidades de los profesionales que requieren formacion posgraduada (Proceso de autoevaluación)</v>
      </c>
      <c r="N196" s="276">
        <f>'01-Mapa de riesgo-UO'!AB197</f>
        <v>0</v>
      </c>
      <c r="O196" s="276" t="str">
        <f>'01-Mapa de riesgo-UO'!AG197</f>
        <v>Director del Programa Academico</v>
      </c>
      <c r="P196" s="277" t="str">
        <f>'01-Mapa de riesgo-UO'!AL197</f>
        <v>No definida</v>
      </c>
      <c r="Q196" s="277" t="str">
        <f>'01-Mapa de riesgo-UO'!AP197</f>
        <v>Preventivo</v>
      </c>
      <c r="R196" s="450" t="str">
        <f>'01-Mapa de riesgo-UO'!AR197</f>
        <v>FUERTE</v>
      </c>
      <c r="S196" s="457" t="s">
        <v>2945</v>
      </c>
      <c r="T196" s="457"/>
      <c r="U196" s="114" t="str">
        <f>'01-Mapa de riesgo-UO'!AW197</f>
        <v>REDUCIR</v>
      </c>
      <c r="V196" s="114" t="str">
        <f>'01-Mapa de riesgo-UO'!AX197</f>
        <v>Enviar informacion a Instituciones o empresas donde existan profesionales que cumplen con el perfil del progrma de posgrado</v>
      </c>
      <c r="W196" s="132">
        <f>IF(U196="COMPARTIR",'01-Mapa de riesgo-UO'!BA197, IF(U196=0, 0,$I$6))</f>
        <v>0</v>
      </c>
      <c r="X196" s="278" t="s">
        <v>282</v>
      </c>
      <c r="Y196" s="278" t="s">
        <v>2946</v>
      </c>
      <c r="Z196" s="278" t="s">
        <v>643</v>
      </c>
      <c r="AA196" s="278"/>
      <c r="AB196" s="453" t="s">
        <v>660</v>
      </c>
    </row>
    <row r="197" spans="1:28" ht="89.25" hidden="1" customHeight="1" x14ac:dyDescent="0.2">
      <c r="A197" s="362"/>
      <c r="B197" s="383"/>
      <c r="C197" s="458"/>
      <c r="D197" s="383"/>
      <c r="E197" s="383"/>
      <c r="F197" s="383"/>
      <c r="G197" s="133">
        <f>'01-Mapa de riesgo-UO'!I198</f>
        <v>0</v>
      </c>
      <c r="H197" s="383"/>
      <c r="I197" s="450"/>
      <c r="J197" s="383"/>
      <c r="K197" s="459"/>
      <c r="L197" s="457"/>
      <c r="M197" s="276" t="str">
        <f>IF('01-Mapa de riesgo-UO'!S198="No existen", "No existe control para el riesgo",'01-Mapa de riesgo-UO'!W198)</f>
        <v>Implementación y seguimiento de estrategias de difusión de los programas de posgrados</v>
      </c>
      <c r="N197" s="276">
        <f>'01-Mapa de riesgo-UO'!AB198</f>
        <v>0</v>
      </c>
      <c r="O197" s="276" t="str">
        <f>'01-Mapa de riesgo-UO'!AG198</f>
        <v>Director del Programa Academico</v>
      </c>
      <c r="P197" s="277" t="str">
        <f>'01-Mapa de riesgo-UO'!AL198</f>
        <v>Semestral</v>
      </c>
      <c r="Q197" s="277" t="str">
        <f>'01-Mapa de riesgo-UO'!AP198</f>
        <v>Preventivo</v>
      </c>
      <c r="R197" s="450"/>
      <c r="S197" s="457" t="s">
        <v>1443</v>
      </c>
      <c r="T197" s="457"/>
      <c r="U197" s="114" t="str">
        <f>'01-Mapa de riesgo-UO'!AW198</f>
        <v>REDUCIR</v>
      </c>
      <c r="V197" s="114" t="str">
        <f>'01-Mapa de riesgo-UO'!AX198</f>
        <v>Realizar campañas a través de redes sociales, apoyo de la oficina de posgrados, emisora de la UTP.</v>
      </c>
      <c r="W197" s="132">
        <f>IF(U197="COMPARTIR",'01-Mapa de riesgo-UO'!BA198, IF(U197=0, 0,$I$6))</f>
        <v>0</v>
      </c>
      <c r="X197" s="278" t="s">
        <v>642</v>
      </c>
      <c r="Y197" s="278" t="s">
        <v>2947</v>
      </c>
      <c r="Z197" s="278" t="s">
        <v>645</v>
      </c>
      <c r="AA197" s="278" t="s">
        <v>1444</v>
      </c>
      <c r="AB197" s="453"/>
    </row>
    <row r="198" spans="1:28" ht="89.25" hidden="1" customHeight="1" x14ac:dyDescent="0.2">
      <c r="A198" s="362"/>
      <c r="B198" s="383"/>
      <c r="C198" s="458"/>
      <c r="D198" s="383"/>
      <c r="E198" s="383"/>
      <c r="F198" s="383"/>
      <c r="G198" s="133">
        <f>'01-Mapa de riesgo-UO'!I199</f>
        <v>0</v>
      </c>
      <c r="H198" s="383"/>
      <c r="I198" s="450"/>
      <c r="J198" s="383"/>
      <c r="K198" s="459"/>
      <c r="L198" s="457"/>
      <c r="M198" s="276" t="str">
        <f>IF('01-Mapa de riesgo-UO'!S199="No existen", "No existe control para el riesgo",'01-Mapa de riesgo-UO'!W199)</f>
        <v>Implementacion de estrategias conjuntas con los grupos de investigación para vincular estudiantes</v>
      </c>
      <c r="N198" s="276">
        <f>'01-Mapa de riesgo-UO'!AB199</f>
        <v>0</v>
      </c>
      <c r="O198" s="276" t="str">
        <f>'01-Mapa de riesgo-UO'!AG199</f>
        <v>Director del Programa Academico</v>
      </c>
      <c r="P198" s="277" t="str">
        <f>'01-Mapa de riesgo-UO'!AL199</f>
        <v>Anual</v>
      </c>
      <c r="Q198" s="277" t="str">
        <f>'01-Mapa de riesgo-UO'!AP199</f>
        <v>Preventivo</v>
      </c>
      <c r="R198" s="450"/>
      <c r="S198" s="457" t="s">
        <v>1445</v>
      </c>
      <c r="T198" s="457"/>
      <c r="U198" s="114" t="str">
        <f>'01-Mapa de riesgo-UO'!AW199</f>
        <v>REDUCIR</v>
      </c>
      <c r="V198" s="114" t="str">
        <f>'01-Mapa de riesgo-UO'!AX199</f>
        <v>Invitación a los estudiantes por parte de los docentes del programa, a participar en los proyectos de los grupos de investigación.</v>
      </c>
      <c r="W198" s="132">
        <f>IF(U198="COMPARTIR",'01-Mapa de riesgo-UO'!BA199, IF(U198=0, 0,$I$6))</f>
        <v>0</v>
      </c>
      <c r="X198" s="278" t="s">
        <v>642</v>
      </c>
      <c r="Y198" s="278" t="s">
        <v>1446</v>
      </c>
      <c r="Z198" s="278" t="s">
        <v>645</v>
      </c>
      <c r="AA198" s="278" t="s">
        <v>1444</v>
      </c>
      <c r="AB198" s="453"/>
    </row>
    <row r="199" spans="1:28" ht="80.25" customHeight="1" x14ac:dyDescent="0.2">
      <c r="A199" s="362">
        <v>64</v>
      </c>
      <c r="B199" s="383" t="str">
        <f>'01-Mapa de riesgo-UO'!D200</f>
        <v>ADMINISTRACIÓN_INSTITUCIONAL</v>
      </c>
      <c r="C199" s="458" t="str">
        <f>+'01-Mapa de riesgo-UO'!F200</f>
        <v>NO</v>
      </c>
      <c r="D199" s="383" t="str">
        <f>'01-Mapa de riesgo-UO'!J200</f>
        <v>Tecnológico</v>
      </c>
      <c r="E199" s="383" t="str">
        <f>'01-Mapa de riesgo-UO'!K200</f>
        <v>Retraso en los procesos administrativos y académicos por fallas en los Sistemas de Información</v>
      </c>
      <c r="F199" s="383"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83" t="str">
        <f>'01-Mapa de riesgo-UO'!M200</f>
        <v>Pérdida de información
Reclamos de las partes involucradas
Reprocesos y aumento de carga de trabajo
Incumplimiento de los tiempos de entrega</v>
      </c>
      <c r="I199" s="450" t="str">
        <f>'01-Mapa de riesgo-UO'!AT200</f>
        <v>MODERADO</v>
      </c>
      <c r="J199" s="383" t="str">
        <f>'01-Mapa de riesgo-UO'!AU200</f>
        <v>N° de aplicativos de Sistemas de Información que presentan fallas</v>
      </c>
      <c r="K199" s="462">
        <v>0.3</v>
      </c>
      <c r="L199" s="457" t="s">
        <v>1447</v>
      </c>
      <c r="M199" s="276" t="str">
        <f>IF('01-Mapa de riesgo-UO'!S200="No existen", "No existe control para el riesgo",'01-Mapa de riesgo-UO'!W200)</f>
        <v>Reporte inmediato de las fallas a los entes encargados</v>
      </c>
      <c r="N199" s="276">
        <f>'01-Mapa de riesgo-UO'!AB200</f>
        <v>0</v>
      </c>
      <c r="O199" s="276">
        <f>'01-Mapa de riesgo-UO'!AG200</f>
        <v>0</v>
      </c>
      <c r="P199" s="277" t="str">
        <f>'01-Mapa de riesgo-UO'!AL200</f>
        <v>No definida</v>
      </c>
      <c r="Q199" s="277" t="str">
        <f>'01-Mapa de riesgo-UO'!AP200</f>
        <v>Preventivo</v>
      </c>
      <c r="R199" s="450" t="str">
        <f>'01-Mapa de riesgo-UO'!AR200</f>
        <v>ACEPTABLE</v>
      </c>
      <c r="S199" s="457" t="s">
        <v>1448</v>
      </c>
      <c r="T199" s="457"/>
      <c r="U199" s="114" t="str">
        <f>'01-Mapa de riesgo-UO'!AW200</f>
        <v>REDUCIR</v>
      </c>
      <c r="V199" s="114" t="str">
        <f>'01-Mapa de riesgo-UO'!AX200</f>
        <v>Reporte y seguimiento a fallas presentadas en los aplicativos</v>
      </c>
      <c r="W199" s="132">
        <f>IF(U199="COMPARTIR",'01-Mapa de riesgo-UO'!BA200, IF(U199=0, 0,$I$6))</f>
        <v>0</v>
      </c>
      <c r="X199" s="278" t="s">
        <v>642</v>
      </c>
      <c r="Y199" s="278" t="s">
        <v>1449</v>
      </c>
      <c r="Z199" s="278" t="s">
        <v>646</v>
      </c>
      <c r="AA199" s="278" t="s">
        <v>1450</v>
      </c>
      <c r="AB199" s="453" t="s">
        <v>648</v>
      </c>
    </row>
    <row r="200" spans="1:28" ht="51" hidden="1" customHeight="1" x14ac:dyDescent="0.2">
      <c r="A200" s="362"/>
      <c r="B200" s="383"/>
      <c r="C200" s="458"/>
      <c r="D200" s="383"/>
      <c r="E200" s="383"/>
      <c r="F200" s="383"/>
      <c r="G200" s="133">
        <f>'01-Mapa de riesgo-UO'!I201</f>
        <v>0</v>
      </c>
      <c r="H200" s="383"/>
      <c r="I200" s="450"/>
      <c r="J200" s="383"/>
      <c r="K200" s="459"/>
      <c r="L200" s="457"/>
      <c r="M200" s="276" t="str">
        <f>IF('01-Mapa de riesgo-UO'!S201="No existen", "No existe control para el riesgo",'01-Mapa de riesgo-UO'!W201)</f>
        <v>Seguimiento y reuniones con los entes encargados</v>
      </c>
      <c r="N200" s="276">
        <f>'01-Mapa de riesgo-UO'!AB201</f>
        <v>0</v>
      </c>
      <c r="O200" s="276">
        <f>'01-Mapa de riesgo-UO'!AG201</f>
        <v>0</v>
      </c>
      <c r="P200" s="277" t="str">
        <f>'01-Mapa de riesgo-UO'!AL201</f>
        <v>No definida</v>
      </c>
      <c r="Q200" s="277" t="str">
        <f>'01-Mapa de riesgo-UO'!AP201</f>
        <v>Preventivo</v>
      </c>
      <c r="R200" s="450"/>
      <c r="S200" s="457" t="s">
        <v>1451</v>
      </c>
      <c r="T200" s="457"/>
      <c r="U200" s="114" t="str">
        <f>'01-Mapa de riesgo-UO'!AW201</f>
        <v>REDUCIR</v>
      </c>
      <c r="V200" s="114" t="str">
        <f>'01-Mapa de riesgo-UO'!AX201</f>
        <v>Programación de reuniones de seguimiento y preventivas con los entes encargados</v>
      </c>
      <c r="W200" s="132">
        <f>IF(U200="COMPARTIR",'01-Mapa de riesgo-UO'!BA201, IF(U200=0, 0,$I$6))</f>
        <v>0</v>
      </c>
      <c r="X200" s="278" t="s">
        <v>282</v>
      </c>
      <c r="Y200" s="278" t="s">
        <v>1452</v>
      </c>
      <c r="Z200" s="278" t="s">
        <v>643</v>
      </c>
      <c r="AA200" s="278"/>
      <c r="AB200" s="453"/>
    </row>
    <row r="201" spans="1:28" ht="51" hidden="1" customHeight="1" x14ac:dyDescent="0.2">
      <c r="A201" s="362"/>
      <c r="B201" s="383"/>
      <c r="C201" s="458"/>
      <c r="D201" s="383"/>
      <c r="E201" s="383"/>
      <c r="F201" s="383"/>
      <c r="G201" s="133">
        <f>'01-Mapa de riesgo-UO'!I202</f>
        <v>0</v>
      </c>
      <c r="H201" s="383"/>
      <c r="I201" s="450"/>
      <c r="J201" s="383"/>
      <c r="K201" s="459"/>
      <c r="L201" s="457"/>
      <c r="M201" s="276">
        <f>IF('01-Mapa de riesgo-UO'!S202="No existen", "No existe control para el riesgo",'01-Mapa de riesgo-UO'!W202)</f>
        <v>0</v>
      </c>
      <c r="N201" s="276">
        <f>'01-Mapa de riesgo-UO'!AB202</f>
        <v>0</v>
      </c>
      <c r="O201" s="276">
        <f>'01-Mapa de riesgo-UO'!AG202</f>
        <v>0</v>
      </c>
      <c r="P201" s="277">
        <f>'01-Mapa de riesgo-UO'!AL202</f>
        <v>0</v>
      </c>
      <c r="Q201" s="277">
        <f>'01-Mapa de riesgo-UO'!AP202</f>
        <v>0</v>
      </c>
      <c r="R201" s="450"/>
      <c r="S201" s="457"/>
      <c r="T201" s="457"/>
      <c r="U201" s="114">
        <f>'01-Mapa de riesgo-UO'!AW202</f>
        <v>0</v>
      </c>
      <c r="V201" s="114">
        <f>'01-Mapa de riesgo-UO'!AX202</f>
        <v>0</v>
      </c>
      <c r="W201" s="132">
        <f>IF(U201="COMPARTIR",'01-Mapa de riesgo-UO'!BA202, IF(U201=0, 0,$I$6))</f>
        <v>0</v>
      </c>
      <c r="X201" s="278"/>
      <c r="Y201" s="278"/>
      <c r="Z201" s="278"/>
      <c r="AA201" s="278"/>
      <c r="AB201" s="453"/>
    </row>
    <row r="202" spans="1:28" ht="51" hidden="1" customHeight="1" x14ac:dyDescent="0.2">
      <c r="A202" s="362">
        <v>65</v>
      </c>
      <c r="B202" s="383" t="str">
        <f>'01-Mapa de riesgo-UO'!D203</f>
        <v>EXTENSIÓN_PROYECCIÓN_SOCIAL</v>
      </c>
      <c r="C202" s="458" t="str">
        <f>+'01-Mapa de riesgo-UO'!F203</f>
        <v>NO</v>
      </c>
      <c r="D202" s="383" t="str">
        <f>'01-Mapa de riesgo-UO'!J203</f>
        <v>Corrupción</v>
      </c>
      <c r="E202" s="383" t="str">
        <f>'01-Mapa de riesgo-UO'!K203</f>
        <v>Pérdida de la imparcialidad
(4.1.3)</v>
      </c>
      <c r="F202" s="383"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83" t="str">
        <f>'01-Mapa de riesgo-UO'!M203</f>
        <v>Pérdida de credibilidad en el laboratorio
Pérdida de la confianza en el funcionario.
Iniciación de un proceso disciplinario</v>
      </c>
      <c r="I202" s="450" t="str">
        <f>'01-Mapa de riesgo-UO'!AT203</f>
        <v>LEVE</v>
      </c>
      <c r="J202" s="383" t="str">
        <f>'01-Mapa de riesgo-UO'!AU203</f>
        <v>No. de informes de ensayos con pérdida de la imparcialidad / No. informes de ensayos expedidos por el laboratorio</v>
      </c>
      <c r="K202" s="461">
        <v>0</v>
      </c>
      <c r="L202" s="457" t="s">
        <v>2948</v>
      </c>
      <c r="M202" s="276" t="str">
        <f>IF('01-Mapa de riesgo-UO'!S203="No existen", "No existe control para el riesgo",'01-Mapa de riesgo-UO'!W203)</f>
        <v>Firma de cada funcionario del:
- Reporte de conflicto de ínteres
- Acta de compromiso ético
- Declaración de impedimento
- Contrato laboral</v>
      </c>
      <c r="N202" s="276">
        <f>'01-Mapa de riesgo-UO'!AB203</f>
        <v>0</v>
      </c>
      <c r="O202" s="276" t="str">
        <f>'01-Mapa de riesgo-UO'!AG203</f>
        <v>Director (Transitorio)</v>
      </c>
      <c r="P202" s="277" t="str">
        <f>'01-Mapa de riesgo-UO'!AL203</f>
        <v>Anual</v>
      </c>
      <c r="Q202" s="277" t="str">
        <f>'01-Mapa de riesgo-UO'!AP203</f>
        <v>Preventivo</v>
      </c>
      <c r="R202" s="450" t="str">
        <f>'01-Mapa de riesgo-UO'!AR203</f>
        <v>ACEPTABLE</v>
      </c>
      <c r="S202" s="457" t="s">
        <v>2949</v>
      </c>
      <c r="T202" s="457"/>
      <c r="U202" s="114" t="str">
        <f>'01-Mapa de riesgo-UO'!AW203</f>
        <v>ASUMIR</v>
      </c>
      <c r="V202" s="114">
        <f>'01-Mapa de riesgo-UO'!AX203</f>
        <v>0</v>
      </c>
      <c r="W202" s="132">
        <f>IF(U202="COMPARTIR",'01-Mapa de riesgo-UO'!BA203, IF(U202=0, 0,$I$6))</f>
        <v>0</v>
      </c>
      <c r="X202" s="278"/>
      <c r="Y202" s="278"/>
      <c r="Z202" s="278"/>
      <c r="AA202" s="278"/>
      <c r="AB202" s="453" t="s">
        <v>660</v>
      </c>
    </row>
    <row r="203" spans="1:28" ht="51" hidden="1" customHeight="1" x14ac:dyDescent="0.2">
      <c r="A203" s="362"/>
      <c r="B203" s="383"/>
      <c r="C203" s="458"/>
      <c r="D203" s="383"/>
      <c r="E203" s="383"/>
      <c r="F203" s="383"/>
      <c r="G203" s="133" t="str">
        <f>'01-Mapa de riesgo-UO'!I204</f>
        <v xml:space="preserve">Orden de un superior sobre el resultado del ensayo </v>
      </c>
      <c r="H203" s="383"/>
      <c r="I203" s="450"/>
      <c r="J203" s="383"/>
      <c r="K203" s="459"/>
      <c r="L203" s="457"/>
      <c r="M203" s="276" t="str">
        <f>IF('01-Mapa de riesgo-UO'!S204="No existen", "No existe control para el riesgo",'01-Mapa de riesgo-UO'!W204)</f>
        <v>Con la trazabilidad  del registro de datos primarios en fisico y en medio magnético, los cuales son revisados por el responsable técnico.</v>
      </c>
      <c r="N203" s="276">
        <f>'01-Mapa de riesgo-UO'!AB204</f>
        <v>0</v>
      </c>
      <c r="O203" s="276" t="str">
        <f>'01-Mapa de riesgo-UO'!AG204</f>
        <v>Profesional I (Transitorio Ocasional de Proyecto</v>
      </c>
      <c r="P203" s="277" t="str">
        <f>'01-Mapa de riesgo-UO'!AL204</f>
        <v>Diaria</v>
      </c>
      <c r="Q203" s="277" t="str">
        <f>'01-Mapa de riesgo-UO'!AP204</f>
        <v>Preventivo</v>
      </c>
      <c r="R203" s="450"/>
      <c r="S203" s="457" t="s">
        <v>2950</v>
      </c>
      <c r="T203" s="457"/>
      <c r="U203" s="114" t="str">
        <f>'01-Mapa de riesgo-UO'!AW204</f>
        <v>ASUMIR</v>
      </c>
      <c r="V203" s="114">
        <f>'01-Mapa de riesgo-UO'!AX204</f>
        <v>0</v>
      </c>
      <c r="W203" s="132">
        <f>IF(U203="COMPARTIR",'01-Mapa de riesgo-UO'!BA204, IF(U203=0, 0,$I$6))</f>
        <v>0</v>
      </c>
      <c r="X203" s="278"/>
      <c r="Y203" s="278"/>
      <c r="Z203" s="278"/>
      <c r="AA203" s="278"/>
      <c r="AB203" s="453"/>
    </row>
    <row r="204" spans="1:28" ht="51" hidden="1" customHeight="1" x14ac:dyDescent="0.2">
      <c r="A204" s="362"/>
      <c r="B204" s="383"/>
      <c r="C204" s="458"/>
      <c r="D204" s="383"/>
      <c r="E204" s="383"/>
      <c r="F204" s="383"/>
      <c r="G204" s="133" t="str">
        <f>'01-Mapa de riesgo-UO'!I205</f>
        <v>Interés economico de otra dependencia de la universidad .</v>
      </c>
      <c r="H204" s="383"/>
      <c r="I204" s="450"/>
      <c r="J204" s="383"/>
      <c r="K204" s="459"/>
      <c r="L204" s="457"/>
      <c r="M204" s="276" t="str">
        <f>IF('01-Mapa de riesgo-UO'!S205="No existen", "No existe control para el riesgo",'01-Mapa de riesgo-UO'!W205)</f>
        <v>Firma de cada funcionario del:
- Reporte de conflicto de ínteres</v>
      </c>
      <c r="N204" s="276">
        <f>'01-Mapa de riesgo-UO'!AB205</f>
        <v>0</v>
      </c>
      <c r="O204" s="276" t="str">
        <f>'01-Mapa de riesgo-UO'!AG205</f>
        <v>Profesional I (Transitorio Ocasional de Proyecto</v>
      </c>
      <c r="P204" s="277" t="str">
        <f>'01-Mapa de riesgo-UO'!AL205</f>
        <v>Anual</v>
      </c>
      <c r="Q204" s="277" t="str">
        <f>'01-Mapa de riesgo-UO'!AP205</f>
        <v>Preventivo</v>
      </c>
      <c r="R204" s="450"/>
      <c r="S204" s="457" t="s">
        <v>1517</v>
      </c>
      <c r="T204" s="457"/>
      <c r="U204" s="114" t="str">
        <f>'01-Mapa de riesgo-UO'!AW205</f>
        <v>ASUMIR</v>
      </c>
      <c r="V204" s="114">
        <f>'01-Mapa de riesgo-UO'!AX205</f>
        <v>0</v>
      </c>
      <c r="W204" s="132">
        <f>IF(U204="COMPARTIR",'01-Mapa de riesgo-UO'!BA205, IF(U204=0, 0,$I$6))</f>
        <v>0</v>
      </c>
      <c r="X204" s="278"/>
      <c r="Y204" s="278"/>
      <c r="Z204" s="278"/>
      <c r="AA204" s="278"/>
      <c r="AB204" s="453"/>
    </row>
    <row r="205" spans="1:28" ht="51" hidden="1" customHeight="1" x14ac:dyDescent="0.2">
      <c r="A205" s="362">
        <v>66</v>
      </c>
      <c r="B205" s="383" t="str">
        <f>'01-Mapa de riesgo-UO'!D206</f>
        <v>EXTENSIÓN_PROYECCIÓN_SOCIAL</v>
      </c>
      <c r="C205" s="458" t="str">
        <f>+'01-Mapa de riesgo-UO'!F206</f>
        <v>NO</v>
      </c>
      <c r="D205" s="383" t="str">
        <f>'01-Mapa de riesgo-UO'!J206</f>
        <v>Operacional</v>
      </c>
      <c r="E205" s="383" t="str">
        <f>'01-Mapa de riesgo-UO'!K206</f>
        <v>Pérdida de la validez de los resultados del laboratorio debido a instalaciones y condiciones ambientales
(6.3)</v>
      </c>
      <c r="F205" s="383" t="str">
        <f>'01-Mapa de riesgo-UO'!L206</f>
        <v>Tener condiciones ambientales e instalaciones inadecuadas, puede afectar la validez de los resultados</v>
      </c>
      <c r="G205" s="133" t="str">
        <f>'01-Mapa de riesgo-UO'!I206</f>
        <v>Condiciones ambientales e instalaciones inadecuadas para los ensayos</v>
      </c>
      <c r="H205" s="383" t="str">
        <f>'01-Mapa de riesgo-UO'!M206</f>
        <v>Afectación del equipamiento del laboratorio
Obtención de resultados con variabilidad debido a las condiciones ambientales</v>
      </c>
      <c r="I205" s="450" t="str">
        <f>'01-Mapa de riesgo-UO'!AT206</f>
        <v>LEVE</v>
      </c>
      <c r="J205" s="383" t="str">
        <f>'01-Mapa de riesgo-UO'!AU206</f>
        <v>No. veces en que las condiciones ambientales se salen de los límites / Días Laborales anuales</v>
      </c>
      <c r="K205" s="461">
        <v>0</v>
      </c>
      <c r="L205" s="457" t="s">
        <v>1518</v>
      </c>
      <c r="M205" s="276" t="str">
        <f>IF('01-Mapa de riesgo-UO'!S206="No existen", "No existe control para el riesgo",'01-Mapa de riesgo-UO'!W206)</f>
        <v>- Registro y seguimiento de las condiciones ambientales en el área de análisis de ensayos.
- Registro y seguimiento de la temperatura de refrigeración de las muestras.
- Separación de áreas para la realización de los ensayos.</v>
      </c>
      <c r="N205" s="276">
        <f>'01-Mapa de riesgo-UO'!AB206</f>
        <v>0</v>
      </c>
      <c r="O205" s="276" t="str">
        <f>'01-Mapa de riesgo-UO'!AG206</f>
        <v>Técnico I - Auxiliar Laboratorio (Transitorio Ocasional de Proyecto)</v>
      </c>
      <c r="P205" s="277" t="str">
        <f>'01-Mapa de riesgo-UO'!AL206</f>
        <v>Diaria</v>
      </c>
      <c r="Q205" s="277" t="str">
        <f>'01-Mapa de riesgo-UO'!AP206</f>
        <v>Preventivo</v>
      </c>
      <c r="R205" s="450" t="str">
        <f>'01-Mapa de riesgo-UO'!AR206</f>
        <v>ACEPTABLE</v>
      </c>
      <c r="S205" s="457" t="s">
        <v>1519</v>
      </c>
      <c r="T205" s="457"/>
      <c r="U205" s="114" t="str">
        <f>'01-Mapa de riesgo-UO'!AW206</f>
        <v>ASUMIR</v>
      </c>
      <c r="V205" s="114">
        <f>'01-Mapa de riesgo-UO'!AX206</f>
        <v>0</v>
      </c>
      <c r="W205" s="132">
        <f>IF(U205="COMPARTIR",'01-Mapa de riesgo-UO'!BA206, IF(U205=0, 0,$I$6))</f>
        <v>0</v>
      </c>
      <c r="X205" s="278"/>
      <c r="Y205" s="278"/>
      <c r="Z205" s="278"/>
      <c r="AA205" s="278"/>
      <c r="AB205" s="453" t="s">
        <v>660</v>
      </c>
    </row>
    <row r="206" spans="1:28" ht="51" hidden="1" customHeight="1" x14ac:dyDescent="0.2">
      <c r="A206" s="362"/>
      <c r="B206" s="383"/>
      <c r="C206" s="458"/>
      <c r="D206" s="383"/>
      <c r="E206" s="383"/>
      <c r="F206" s="383"/>
      <c r="G206" s="133">
        <f>'01-Mapa de riesgo-UO'!I207</f>
        <v>0</v>
      </c>
      <c r="H206" s="383"/>
      <c r="I206" s="450"/>
      <c r="J206" s="383"/>
      <c r="K206" s="459"/>
      <c r="L206" s="457"/>
      <c r="M206" s="276">
        <f>IF('01-Mapa de riesgo-UO'!S207="No existen", "No existe control para el riesgo",'01-Mapa de riesgo-UO'!W207)</f>
        <v>0</v>
      </c>
      <c r="N206" s="276">
        <f>'01-Mapa de riesgo-UO'!AB207</f>
        <v>0</v>
      </c>
      <c r="O206" s="276">
        <f>'01-Mapa de riesgo-UO'!AG207</f>
        <v>0</v>
      </c>
      <c r="P206" s="277">
        <f>'01-Mapa de riesgo-UO'!AL207</f>
        <v>0</v>
      </c>
      <c r="Q206" s="277">
        <f>'01-Mapa de riesgo-UO'!AP207</f>
        <v>0</v>
      </c>
      <c r="R206" s="450"/>
      <c r="S206" s="457"/>
      <c r="T206" s="457"/>
      <c r="U206" s="114" t="str">
        <f>'01-Mapa de riesgo-UO'!AW207</f>
        <v>ASUMIR</v>
      </c>
      <c r="V206" s="114">
        <f>'01-Mapa de riesgo-UO'!AX207</f>
        <v>0</v>
      </c>
      <c r="W206" s="132">
        <f>IF(U206="COMPARTIR",'01-Mapa de riesgo-UO'!BA207, IF(U206=0, 0,$I$6))</f>
        <v>0</v>
      </c>
      <c r="X206" s="278"/>
      <c r="Y206" s="278"/>
      <c r="Z206" s="278"/>
      <c r="AA206" s="278"/>
      <c r="AB206" s="453"/>
    </row>
    <row r="207" spans="1:28" ht="51" hidden="1" customHeight="1" x14ac:dyDescent="0.2">
      <c r="A207" s="362"/>
      <c r="B207" s="383"/>
      <c r="C207" s="458"/>
      <c r="D207" s="383"/>
      <c r="E207" s="383"/>
      <c r="F207" s="383"/>
      <c r="G207" s="133">
        <f>'01-Mapa de riesgo-UO'!I208</f>
        <v>0</v>
      </c>
      <c r="H207" s="383"/>
      <c r="I207" s="450"/>
      <c r="J207" s="383"/>
      <c r="K207" s="459"/>
      <c r="L207" s="457"/>
      <c r="M207" s="276">
        <f>IF('01-Mapa de riesgo-UO'!S208="No existen", "No existe control para el riesgo",'01-Mapa de riesgo-UO'!W208)</f>
        <v>0</v>
      </c>
      <c r="N207" s="276">
        <f>'01-Mapa de riesgo-UO'!AB208</f>
        <v>0</v>
      </c>
      <c r="O207" s="276">
        <f>'01-Mapa de riesgo-UO'!AG208</f>
        <v>0</v>
      </c>
      <c r="P207" s="277">
        <f>'01-Mapa de riesgo-UO'!AL208</f>
        <v>0</v>
      </c>
      <c r="Q207" s="277">
        <f>'01-Mapa de riesgo-UO'!AP208</f>
        <v>0</v>
      </c>
      <c r="R207" s="450"/>
      <c r="S207" s="457"/>
      <c r="T207" s="457"/>
      <c r="U207" s="114" t="str">
        <f>'01-Mapa de riesgo-UO'!AW208</f>
        <v>ASUMIR</v>
      </c>
      <c r="V207" s="114">
        <f>'01-Mapa de riesgo-UO'!AX208</f>
        <v>0</v>
      </c>
      <c r="W207" s="132">
        <f>IF(U207="COMPARTIR",'01-Mapa de riesgo-UO'!BA208, IF(U207=0, 0,$I$6))</f>
        <v>0</v>
      </c>
      <c r="X207" s="278"/>
      <c r="Y207" s="278"/>
      <c r="Z207" s="278"/>
      <c r="AA207" s="278"/>
      <c r="AB207" s="453"/>
    </row>
    <row r="208" spans="1:28" ht="51" hidden="1" customHeight="1" x14ac:dyDescent="0.2">
      <c r="A208" s="362">
        <v>67</v>
      </c>
      <c r="B208" s="383" t="str">
        <f>'01-Mapa de riesgo-UO'!D209</f>
        <v>EXTENSIÓN_PROYECCIÓN_SOCIAL</v>
      </c>
      <c r="C208" s="458" t="str">
        <f>+'01-Mapa de riesgo-UO'!F209</f>
        <v>NO</v>
      </c>
      <c r="D208" s="383" t="str">
        <f>'01-Mapa de riesgo-UO'!J209</f>
        <v>Operacional</v>
      </c>
      <c r="E208" s="383" t="str">
        <f>'01-Mapa de riesgo-UO'!K209</f>
        <v>Pérdida de la validez de los resultados del laboratorio Equipamiento
(6.4.6)</v>
      </c>
      <c r="F208" s="383"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83" t="str">
        <f>'01-Mapa de riesgo-UO'!M209</f>
        <v>Obtenicón de resultados inválidos</v>
      </c>
      <c r="I208" s="450" t="str">
        <f>'01-Mapa de riesgo-UO'!AT209</f>
        <v>LEVE</v>
      </c>
      <c r="J208" s="383" t="str">
        <f>'01-Mapa de riesgo-UO'!AU209</f>
        <v>No. de equipos calibrados de acuerdo al plan / Total equipos a calibrar</v>
      </c>
      <c r="K208" s="461">
        <v>1</v>
      </c>
      <c r="L208" s="457" t="s">
        <v>1520</v>
      </c>
      <c r="M208" s="276" t="str">
        <f>IF('01-Mapa de riesgo-UO'!S209="No existen", "No existe control para el riesgo",'01-Mapa de riesgo-UO'!W209)</f>
        <v>Ejecución del plan de mantenimiento, verificación y calibración de equipos; para cada vigencia</v>
      </c>
      <c r="N208" s="276">
        <f>'01-Mapa de riesgo-UO'!AB209</f>
        <v>0</v>
      </c>
      <c r="O208" s="276" t="str">
        <f>'01-Mapa de riesgo-UO'!AG209</f>
        <v>Profesional I (Transitorio Ocasional de Proyecto</v>
      </c>
      <c r="P208" s="277" t="str">
        <f>'01-Mapa de riesgo-UO'!AL209</f>
        <v>Anual</v>
      </c>
      <c r="Q208" s="277" t="str">
        <f>'01-Mapa de riesgo-UO'!AP209</f>
        <v>Preventivo</v>
      </c>
      <c r="R208" s="450" t="str">
        <f>'01-Mapa de riesgo-UO'!AR209</f>
        <v>ACEPTABLE</v>
      </c>
      <c r="S208" s="457" t="s">
        <v>1521</v>
      </c>
      <c r="T208" s="457"/>
      <c r="U208" s="114" t="str">
        <f>'01-Mapa de riesgo-UO'!AW209</f>
        <v>ASUMIR</v>
      </c>
      <c r="V208" s="114">
        <f>'01-Mapa de riesgo-UO'!AX209</f>
        <v>0</v>
      </c>
      <c r="W208" s="132">
        <f>IF(U208="COMPARTIR",'01-Mapa de riesgo-UO'!BA209, IF(U208=0, 0,$I$6))</f>
        <v>0</v>
      </c>
      <c r="X208" s="278"/>
      <c r="Y208" s="278"/>
      <c r="Z208" s="278"/>
      <c r="AA208" s="278"/>
      <c r="AB208" s="453" t="s">
        <v>660</v>
      </c>
    </row>
    <row r="209" spans="1:28" ht="51" hidden="1" customHeight="1" x14ac:dyDescent="0.2">
      <c r="A209" s="362"/>
      <c r="B209" s="383"/>
      <c r="C209" s="458"/>
      <c r="D209" s="383"/>
      <c r="E209" s="383"/>
      <c r="F209" s="383"/>
      <c r="G209" s="133">
        <f>'01-Mapa de riesgo-UO'!I210</f>
        <v>0</v>
      </c>
      <c r="H209" s="383"/>
      <c r="I209" s="450"/>
      <c r="J209" s="383"/>
      <c r="K209" s="459"/>
      <c r="L209" s="457"/>
      <c r="M209" s="276">
        <f>IF('01-Mapa de riesgo-UO'!S210="No existen", "No existe control para el riesgo",'01-Mapa de riesgo-UO'!W210)</f>
        <v>0</v>
      </c>
      <c r="N209" s="276">
        <f>'01-Mapa de riesgo-UO'!AB210</f>
        <v>0</v>
      </c>
      <c r="O209" s="276">
        <f>'01-Mapa de riesgo-UO'!AG210</f>
        <v>0</v>
      </c>
      <c r="P209" s="277">
        <f>'01-Mapa de riesgo-UO'!AL210</f>
        <v>0</v>
      </c>
      <c r="Q209" s="277">
        <f>'01-Mapa de riesgo-UO'!AP210</f>
        <v>0</v>
      </c>
      <c r="R209" s="450"/>
      <c r="S209" s="457"/>
      <c r="T209" s="457"/>
      <c r="U209" s="114" t="str">
        <f>'01-Mapa de riesgo-UO'!AW210</f>
        <v>ASUMIR</v>
      </c>
      <c r="V209" s="114">
        <f>'01-Mapa de riesgo-UO'!AX210</f>
        <v>0</v>
      </c>
      <c r="W209" s="132">
        <f>IF(U209="COMPARTIR",'01-Mapa de riesgo-UO'!BA210, IF(U209=0, 0,$I$6))</f>
        <v>0</v>
      </c>
      <c r="X209" s="278"/>
      <c r="Y209" s="278"/>
      <c r="Z209" s="278"/>
      <c r="AA209" s="278"/>
      <c r="AB209" s="453"/>
    </row>
    <row r="210" spans="1:28" ht="51" hidden="1" customHeight="1" x14ac:dyDescent="0.2">
      <c r="A210" s="362"/>
      <c r="B210" s="383"/>
      <c r="C210" s="458"/>
      <c r="D210" s="383"/>
      <c r="E210" s="383"/>
      <c r="F210" s="383"/>
      <c r="G210" s="133">
        <f>'01-Mapa de riesgo-UO'!I211</f>
        <v>0</v>
      </c>
      <c r="H210" s="383"/>
      <c r="I210" s="450"/>
      <c r="J210" s="383"/>
      <c r="K210" s="459"/>
      <c r="L210" s="457"/>
      <c r="M210" s="276">
        <f>IF('01-Mapa de riesgo-UO'!S211="No existen", "No existe control para el riesgo",'01-Mapa de riesgo-UO'!W211)</f>
        <v>0</v>
      </c>
      <c r="N210" s="276">
        <f>'01-Mapa de riesgo-UO'!AB211</f>
        <v>0</v>
      </c>
      <c r="O210" s="276">
        <f>'01-Mapa de riesgo-UO'!AG211</f>
        <v>0</v>
      </c>
      <c r="P210" s="277">
        <f>'01-Mapa de riesgo-UO'!AL211</f>
        <v>0</v>
      </c>
      <c r="Q210" s="277">
        <f>'01-Mapa de riesgo-UO'!AP211</f>
        <v>0</v>
      </c>
      <c r="R210" s="450"/>
      <c r="S210" s="457"/>
      <c r="T210" s="457"/>
      <c r="U210" s="114" t="str">
        <f>'01-Mapa de riesgo-UO'!AW211</f>
        <v>ASUMIR</v>
      </c>
      <c r="V210" s="114">
        <f>'01-Mapa de riesgo-UO'!AX211</f>
        <v>0</v>
      </c>
      <c r="W210" s="132">
        <f>IF(U210="COMPARTIR",'01-Mapa de riesgo-UO'!BA211, IF(U210=0, 0,$I$6))</f>
        <v>0</v>
      </c>
      <c r="X210" s="278"/>
      <c r="Y210" s="278"/>
      <c r="Z210" s="278"/>
      <c r="AA210" s="278"/>
      <c r="AB210" s="453"/>
    </row>
    <row r="211" spans="1:28" ht="51" hidden="1" customHeight="1" x14ac:dyDescent="0.2">
      <c r="A211" s="362">
        <v>68</v>
      </c>
      <c r="B211" s="383" t="str">
        <f>'01-Mapa de riesgo-UO'!D212</f>
        <v>EXTENSIÓN_PROYECCIÓN_SOCIAL</v>
      </c>
      <c r="C211" s="458" t="str">
        <f>+'01-Mapa de riesgo-UO'!F212</f>
        <v>NO</v>
      </c>
      <c r="D211" s="383" t="str">
        <f>'01-Mapa de riesgo-UO'!J212</f>
        <v>Operacional</v>
      </c>
      <c r="E211" s="383" t="str">
        <f>'01-Mapa de riesgo-UO'!K212</f>
        <v>Pérdida de la validez de los resultados del laboratorio Equipamiento
(6.4.3)</v>
      </c>
      <c r="F211" s="383"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83" t="str">
        <f>'01-Mapa de riesgo-UO'!M212</f>
        <v>Pérdida de la trazabilidad en las mediciones</v>
      </c>
      <c r="I211" s="450" t="str">
        <f>'01-Mapa de riesgo-UO'!AT212</f>
        <v>LEVE</v>
      </c>
      <c r="J211" s="383" t="str">
        <f>'01-Mapa de riesgo-UO'!AU212</f>
        <v>No. veces en que las condiciones ambientales se salen de los límites / Días Laborales anuales</v>
      </c>
      <c r="K211" s="461">
        <v>0</v>
      </c>
      <c r="L211" s="457" t="s">
        <v>1518</v>
      </c>
      <c r="M211" s="276" t="str">
        <f>IF('01-Mapa de riesgo-UO'!S212="No existen", "No existe control para el riesgo",'01-Mapa de riesgo-UO'!W212)</f>
        <v xml:space="preserve">Registrar las condiciones ambientales del área de almacenamiento de los materiales de referencia. </v>
      </c>
      <c r="N211" s="276">
        <f>'01-Mapa de riesgo-UO'!AB212</f>
        <v>0</v>
      </c>
      <c r="O211" s="276" t="str">
        <f>'01-Mapa de riesgo-UO'!AG212</f>
        <v>Técnico I - Auxiliar Laboratorio (Transitorio Ocasional de Proyecto)</v>
      </c>
      <c r="P211" s="277" t="str">
        <f>'01-Mapa de riesgo-UO'!AL212</f>
        <v>Diaria</v>
      </c>
      <c r="Q211" s="277" t="str">
        <f>'01-Mapa de riesgo-UO'!AP212</f>
        <v>Preventivo</v>
      </c>
      <c r="R211" s="450" t="str">
        <f>'01-Mapa de riesgo-UO'!AR212</f>
        <v>ACEPTABLE</v>
      </c>
      <c r="S211" s="457" t="s">
        <v>1522</v>
      </c>
      <c r="T211" s="457"/>
      <c r="U211" s="114" t="str">
        <f>'01-Mapa de riesgo-UO'!AW212</f>
        <v>ASUMIR</v>
      </c>
      <c r="V211" s="114">
        <f>'01-Mapa de riesgo-UO'!AX212</f>
        <v>0</v>
      </c>
      <c r="W211" s="132">
        <f>IF(U211="COMPARTIR",'01-Mapa de riesgo-UO'!BA212, IF(U211=0, 0,$I$6))</f>
        <v>0</v>
      </c>
      <c r="X211" s="278"/>
      <c r="Y211" s="278"/>
      <c r="Z211" s="278"/>
      <c r="AA211" s="278"/>
      <c r="AB211" s="453" t="s">
        <v>660</v>
      </c>
    </row>
    <row r="212" spans="1:28" ht="51" hidden="1" customHeight="1" x14ac:dyDescent="0.2">
      <c r="A212" s="362"/>
      <c r="B212" s="383"/>
      <c r="C212" s="458"/>
      <c r="D212" s="383"/>
      <c r="E212" s="383"/>
      <c r="F212" s="383"/>
      <c r="G212" s="133">
        <f>'01-Mapa de riesgo-UO'!I213</f>
        <v>0</v>
      </c>
      <c r="H212" s="383"/>
      <c r="I212" s="450"/>
      <c r="J212" s="383"/>
      <c r="K212" s="459"/>
      <c r="L212" s="457"/>
      <c r="M212" s="276">
        <f>IF('01-Mapa de riesgo-UO'!S213="No existen", "No existe control para el riesgo",'01-Mapa de riesgo-UO'!W213)</f>
        <v>0</v>
      </c>
      <c r="N212" s="276">
        <f>'01-Mapa de riesgo-UO'!AB213</f>
        <v>0</v>
      </c>
      <c r="O212" s="276">
        <f>'01-Mapa de riesgo-UO'!AG213</f>
        <v>0</v>
      </c>
      <c r="P212" s="277">
        <f>'01-Mapa de riesgo-UO'!AL213</f>
        <v>0</v>
      </c>
      <c r="Q212" s="277">
        <f>'01-Mapa de riesgo-UO'!AP213</f>
        <v>0</v>
      </c>
      <c r="R212" s="450"/>
      <c r="S212" s="457"/>
      <c r="T212" s="457"/>
      <c r="U212" s="114" t="str">
        <f>'01-Mapa de riesgo-UO'!AW213</f>
        <v>ASUMIR</v>
      </c>
      <c r="V212" s="114">
        <f>'01-Mapa de riesgo-UO'!AX213</f>
        <v>0</v>
      </c>
      <c r="W212" s="132">
        <f>IF(U212="COMPARTIR",'01-Mapa de riesgo-UO'!BA213, IF(U212=0, 0,$I$6))</f>
        <v>0</v>
      </c>
      <c r="X212" s="278"/>
      <c r="Y212" s="278"/>
      <c r="Z212" s="278"/>
      <c r="AA212" s="278"/>
      <c r="AB212" s="453"/>
    </row>
    <row r="213" spans="1:28" ht="51" hidden="1" customHeight="1" x14ac:dyDescent="0.2">
      <c r="A213" s="362"/>
      <c r="B213" s="383"/>
      <c r="C213" s="458"/>
      <c r="D213" s="383"/>
      <c r="E213" s="383"/>
      <c r="F213" s="383"/>
      <c r="G213" s="133">
        <f>'01-Mapa de riesgo-UO'!I214</f>
        <v>0</v>
      </c>
      <c r="H213" s="383"/>
      <c r="I213" s="450"/>
      <c r="J213" s="383"/>
      <c r="K213" s="459"/>
      <c r="L213" s="457"/>
      <c r="M213" s="276">
        <f>IF('01-Mapa de riesgo-UO'!S214="No existen", "No existe control para el riesgo",'01-Mapa de riesgo-UO'!W214)</f>
        <v>0</v>
      </c>
      <c r="N213" s="276">
        <f>'01-Mapa de riesgo-UO'!AB214</f>
        <v>0</v>
      </c>
      <c r="O213" s="276">
        <f>'01-Mapa de riesgo-UO'!AG214</f>
        <v>0</v>
      </c>
      <c r="P213" s="277">
        <f>'01-Mapa de riesgo-UO'!AL214</f>
        <v>0</v>
      </c>
      <c r="Q213" s="277">
        <f>'01-Mapa de riesgo-UO'!AP214</f>
        <v>0</v>
      </c>
      <c r="R213" s="450"/>
      <c r="S213" s="457"/>
      <c r="T213" s="457"/>
      <c r="U213" s="114" t="str">
        <f>'01-Mapa de riesgo-UO'!AW214</f>
        <v>ASUMIR</v>
      </c>
      <c r="V213" s="114">
        <f>'01-Mapa de riesgo-UO'!AX214</f>
        <v>0</v>
      </c>
      <c r="W213" s="132">
        <f>IF(U213="COMPARTIR",'01-Mapa de riesgo-UO'!BA214, IF(U213=0, 0,$I$6))</f>
        <v>0</v>
      </c>
      <c r="X213" s="278"/>
      <c r="Y213" s="278"/>
      <c r="Z213" s="278"/>
      <c r="AA213" s="278"/>
      <c r="AB213" s="453"/>
    </row>
    <row r="214" spans="1:28" ht="51" hidden="1" customHeight="1" x14ac:dyDescent="0.2">
      <c r="A214" s="362">
        <v>69</v>
      </c>
      <c r="B214" s="383" t="str">
        <f>'01-Mapa de riesgo-UO'!D215</f>
        <v>EXTENSIÓN_PROYECCIÓN_SOCIAL</v>
      </c>
      <c r="C214" s="458" t="str">
        <f>+'01-Mapa de riesgo-UO'!F215</f>
        <v>NO</v>
      </c>
      <c r="D214" s="383" t="str">
        <f>'01-Mapa de riesgo-UO'!J215</f>
        <v>Cumplimiento</v>
      </c>
      <c r="E214" s="383" t="str">
        <f>'01-Mapa de riesgo-UO'!K215</f>
        <v>Emisión de una Declaración de Conformidad errada
(7.8.6)</v>
      </c>
      <c r="F214" s="383"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83" t="str">
        <f>'01-Mapa de riesgo-UO'!M215</f>
        <v>Desviaciones en los procesos operativos del cliente</v>
      </c>
      <c r="I214" s="450" t="str">
        <f>'01-Mapa de riesgo-UO'!AT215</f>
        <v>LEVE</v>
      </c>
      <c r="J214" s="383" t="str">
        <f>'01-Mapa de riesgo-UO'!AU215</f>
        <v>No de Informes de Ensayo con declaración de conformidad equivocada / No de Informes de ensayo con declaración de conformidad emitida</v>
      </c>
      <c r="K214" s="461">
        <v>0</v>
      </c>
      <c r="L214" s="457" t="s">
        <v>1523</v>
      </c>
      <c r="M214" s="276" t="str">
        <f>IF('01-Mapa de riesgo-UO'!S215="No existen", "No existe control para el riesgo",'01-Mapa de riesgo-UO'!W215)</f>
        <v>Utlización de la regla de decisión basada en la aceptación simple JCGM-106-2012</v>
      </c>
      <c r="N214" s="276">
        <f>'01-Mapa de riesgo-UO'!AB215</f>
        <v>0</v>
      </c>
      <c r="O214" s="276" t="str">
        <f>'01-Mapa de riesgo-UO'!AG215</f>
        <v>Director (Transitorio)</v>
      </c>
      <c r="P214" s="277" t="str">
        <f>'01-Mapa de riesgo-UO'!AL215</f>
        <v>Diaria</v>
      </c>
      <c r="Q214" s="277" t="str">
        <f>'01-Mapa de riesgo-UO'!AP215</f>
        <v>Preventivo</v>
      </c>
      <c r="R214" s="450" t="str">
        <f>'01-Mapa de riesgo-UO'!AR215</f>
        <v>ACEPTABLE</v>
      </c>
      <c r="S214" s="457" t="s">
        <v>1524</v>
      </c>
      <c r="T214" s="457"/>
      <c r="U214" s="114" t="str">
        <f>'01-Mapa de riesgo-UO'!AW215</f>
        <v>ASUMIR</v>
      </c>
      <c r="V214" s="114">
        <f>'01-Mapa de riesgo-UO'!AX215</f>
        <v>0</v>
      </c>
      <c r="W214" s="132">
        <f>IF(U214="COMPARTIR",'01-Mapa de riesgo-UO'!BA215, IF(U214=0, 0,$I$6))</f>
        <v>0</v>
      </c>
      <c r="X214" s="278"/>
      <c r="Y214" s="278"/>
      <c r="Z214" s="278"/>
      <c r="AA214" s="278"/>
      <c r="AB214" s="453" t="s">
        <v>660</v>
      </c>
    </row>
    <row r="215" spans="1:28" ht="51" hidden="1" customHeight="1" x14ac:dyDescent="0.2">
      <c r="A215" s="362"/>
      <c r="B215" s="383"/>
      <c r="C215" s="458"/>
      <c r="D215" s="383"/>
      <c r="E215" s="383"/>
      <c r="F215" s="383"/>
      <c r="G215" s="133" t="str">
        <f>'01-Mapa de riesgo-UO'!I216</f>
        <v>Inadecuada estimación de la incertidumbre  basada en los principios técnicos de uso del equipamiento y mediciones del laboratorio</v>
      </c>
      <c r="H215" s="383"/>
      <c r="I215" s="450"/>
      <c r="J215" s="383"/>
      <c r="K215" s="459"/>
      <c r="L215" s="457"/>
      <c r="M215" s="276" t="str">
        <f>IF('01-Mapa de riesgo-UO'!S216="No existen", "No existe control para el riesgo",'01-Mapa de riesgo-UO'!W216)</f>
        <v>- Instructivo de evaluación de la incertidumbre
- Hoja de cálculo de incertidumbre</v>
      </c>
      <c r="N215" s="276">
        <f>'01-Mapa de riesgo-UO'!AB216</f>
        <v>0</v>
      </c>
      <c r="O215" s="276" t="str">
        <f>'01-Mapa de riesgo-UO'!AG216</f>
        <v xml:space="preserve">Técnico I - Profesional I Laboratorio  (Transitorio Ocasional de Proyecto) </v>
      </c>
      <c r="P215" s="277" t="str">
        <f>'01-Mapa de riesgo-UO'!AL216</f>
        <v>Diaria</v>
      </c>
      <c r="Q215" s="277" t="str">
        <f>'01-Mapa de riesgo-UO'!AP216</f>
        <v>Preventivo</v>
      </c>
      <c r="R215" s="450"/>
      <c r="S215" s="457" t="s">
        <v>1525</v>
      </c>
      <c r="T215" s="457"/>
      <c r="U215" s="114" t="str">
        <f>'01-Mapa de riesgo-UO'!AW216</f>
        <v>ASUMIR</v>
      </c>
      <c r="V215" s="114">
        <f>'01-Mapa de riesgo-UO'!AX216</f>
        <v>0</v>
      </c>
      <c r="W215" s="132">
        <f>IF(U215="COMPARTIR",'01-Mapa de riesgo-UO'!BA216, IF(U215=0, 0,$I$6))</f>
        <v>0</v>
      </c>
      <c r="X215" s="278"/>
      <c r="Y215" s="278"/>
      <c r="Z215" s="278"/>
      <c r="AA215" s="278"/>
      <c r="AB215" s="453"/>
    </row>
    <row r="216" spans="1:28" ht="51" hidden="1" customHeight="1" x14ac:dyDescent="0.2">
      <c r="A216" s="362"/>
      <c r="B216" s="383"/>
      <c r="C216" s="458"/>
      <c r="D216" s="383"/>
      <c r="E216" s="383"/>
      <c r="F216" s="383"/>
      <c r="G216" s="133">
        <f>'01-Mapa de riesgo-UO'!I217</f>
        <v>0</v>
      </c>
      <c r="H216" s="383"/>
      <c r="I216" s="450"/>
      <c r="J216" s="383"/>
      <c r="K216" s="459"/>
      <c r="L216" s="457"/>
      <c r="M216" s="276">
        <f>IF('01-Mapa de riesgo-UO'!S217="No existen", "No existe control para el riesgo",'01-Mapa de riesgo-UO'!W217)</f>
        <v>0</v>
      </c>
      <c r="N216" s="276">
        <f>'01-Mapa de riesgo-UO'!AB217</f>
        <v>0</v>
      </c>
      <c r="O216" s="276">
        <f>'01-Mapa de riesgo-UO'!AG217</f>
        <v>0</v>
      </c>
      <c r="P216" s="277">
        <f>'01-Mapa de riesgo-UO'!AL217</f>
        <v>0</v>
      </c>
      <c r="Q216" s="277">
        <f>'01-Mapa de riesgo-UO'!AP217</f>
        <v>0</v>
      </c>
      <c r="R216" s="450"/>
      <c r="S216" s="457"/>
      <c r="T216" s="457"/>
      <c r="U216" s="114" t="str">
        <f>'01-Mapa de riesgo-UO'!AW217</f>
        <v>ASUMIR</v>
      </c>
      <c r="V216" s="114">
        <f>'01-Mapa de riesgo-UO'!AX217</f>
        <v>0</v>
      </c>
      <c r="W216" s="132">
        <f>IF(U216="COMPARTIR",'01-Mapa de riesgo-UO'!BA217, IF(U216=0, 0,$I$6))</f>
        <v>0</v>
      </c>
      <c r="X216" s="278"/>
      <c r="Y216" s="278"/>
      <c r="Z216" s="278"/>
      <c r="AA216" s="278"/>
      <c r="AB216" s="453"/>
    </row>
    <row r="217" spans="1:28" ht="51" hidden="1" customHeight="1" x14ac:dyDescent="0.2">
      <c r="A217" s="362">
        <v>70</v>
      </c>
      <c r="B217" s="383" t="str">
        <f>'01-Mapa de riesgo-UO'!D218</f>
        <v>EXTENSIÓN_PROYECCIÓN_SOCIAL</v>
      </c>
      <c r="C217" s="458" t="str">
        <f>+'01-Mapa de riesgo-UO'!F218</f>
        <v>NO</v>
      </c>
      <c r="D217" s="383" t="str">
        <f>'01-Mapa de riesgo-UO'!J218</f>
        <v>Cumplimiento</v>
      </c>
      <c r="E217" s="383" t="str">
        <f>'01-Mapa de riesgo-UO'!K218</f>
        <v>Pérdida de la validez de los resultados (Selección, verificación y validación de métodos)
(7.2)</v>
      </c>
      <c r="F217" s="383"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83" t="str">
        <f>'01-Mapa de riesgo-UO'!M218</f>
        <v>Pérdida de la capacidad analítica del laboratorio</v>
      </c>
      <c r="I217" s="450" t="str">
        <f>'01-Mapa de riesgo-UO'!AT218</f>
        <v>LEVE</v>
      </c>
      <c r="J217" s="383" t="str">
        <f>'01-Mapa de riesgo-UO'!AU218</f>
        <v>No. de verificaciones de métodos de ensayo con desempeño no válido / No. total de verificaciones de métodos de ensayo</v>
      </c>
      <c r="K217" s="461">
        <v>0</v>
      </c>
      <c r="L217" s="457" t="s">
        <v>1526</v>
      </c>
      <c r="M217" s="276" t="str">
        <f>IF('01-Mapa de riesgo-UO'!S218="No existen", "No existe control para el riesgo",'01-Mapa de riesgo-UO'!W218)</f>
        <v>Generación del plan de verificación de los métodos de ensayo con base en el documento normativo</v>
      </c>
      <c r="N217" s="276">
        <f>'01-Mapa de riesgo-UO'!AB218</f>
        <v>0</v>
      </c>
      <c r="O217" s="276" t="str">
        <f>'01-Mapa de riesgo-UO'!AG218</f>
        <v xml:space="preserve">Técnico I - Profesional I Laboratorio  (Transitorio Ocasional de Proyecto) </v>
      </c>
      <c r="P217" s="277" t="str">
        <f>'01-Mapa de riesgo-UO'!AL218</f>
        <v>Anual</v>
      </c>
      <c r="Q217" s="277" t="str">
        <f>'01-Mapa de riesgo-UO'!AP218</f>
        <v>Preventivo</v>
      </c>
      <c r="R217" s="450" t="str">
        <f>'01-Mapa de riesgo-UO'!AR218</f>
        <v>ACEPTABLE</v>
      </c>
      <c r="S217" s="457" t="s">
        <v>1527</v>
      </c>
      <c r="T217" s="457"/>
      <c r="U217" s="114" t="str">
        <f>'01-Mapa de riesgo-UO'!AW218</f>
        <v>ASUMIR</v>
      </c>
      <c r="V217" s="114">
        <f>'01-Mapa de riesgo-UO'!AX218</f>
        <v>0</v>
      </c>
      <c r="W217" s="132">
        <f>IF(U217="COMPARTIR",'01-Mapa de riesgo-UO'!BA218, IF(U217=0, 0,$I$6))</f>
        <v>0</v>
      </c>
      <c r="X217" s="278"/>
      <c r="Y217" s="278"/>
      <c r="Z217" s="278"/>
      <c r="AA217" s="278"/>
      <c r="AB217" s="453" t="s">
        <v>660</v>
      </c>
    </row>
    <row r="218" spans="1:28" ht="51" hidden="1" customHeight="1" x14ac:dyDescent="0.2">
      <c r="A218" s="362"/>
      <c r="B218" s="383"/>
      <c r="C218" s="458"/>
      <c r="D218" s="383"/>
      <c r="E218" s="383"/>
      <c r="F218" s="383"/>
      <c r="G218" s="133">
        <f>'01-Mapa de riesgo-UO'!I219</f>
        <v>0</v>
      </c>
      <c r="H218" s="383"/>
      <c r="I218" s="450"/>
      <c r="J218" s="383"/>
      <c r="K218" s="459"/>
      <c r="L218" s="457"/>
      <c r="M218" s="276" t="str">
        <f>IF('01-Mapa de riesgo-UO'!S219="No existen", "No existe control para el riesgo",'01-Mapa de riesgo-UO'!W219)</f>
        <v>Ejecución del plan de verificación de los métodos de ensayo con base en el documento normativo</v>
      </c>
      <c r="N218" s="276">
        <f>'01-Mapa de riesgo-UO'!AB219</f>
        <v>0</v>
      </c>
      <c r="O218" s="276" t="str">
        <f>'01-Mapa de riesgo-UO'!AG219</f>
        <v xml:space="preserve">Técnico I - Profesional I Laboratorio  (Transitorio Ocasional de Proyecto) </v>
      </c>
      <c r="P218" s="277" t="str">
        <f>'01-Mapa de riesgo-UO'!AL219</f>
        <v>Anual</v>
      </c>
      <c r="Q218" s="277" t="str">
        <f>'01-Mapa de riesgo-UO'!AP219</f>
        <v>Preventivo</v>
      </c>
      <c r="R218" s="450"/>
      <c r="S218" s="457" t="s">
        <v>1527</v>
      </c>
      <c r="T218" s="457"/>
      <c r="U218" s="114" t="str">
        <f>'01-Mapa de riesgo-UO'!AW219</f>
        <v>ASUMIR</v>
      </c>
      <c r="V218" s="114">
        <f>'01-Mapa de riesgo-UO'!AX219</f>
        <v>0</v>
      </c>
      <c r="W218" s="132">
        <f>IF(U218="COMPARTIR",'01-Mapa de riesgo-UO'!BA219, IF(U218=0, 0,$I$6))</f>
        <v>0</v>
      </c>
      <c r="X218" s="278"/>
      <c r="Y218" s="278"/>
      <c r="Z218" s="278"/>
      <c r="AA218" s="278"/>
      <c r="AB218" s="453"/>
    </row>
    <row r="219" spans="1:28" ht="51" hidden="1" customHeight="1" x14ac:dyDescent="0.2">
      <c r="A219" s="362"/>
      <c r="B219" s="383"/>
      <c r="C219" s="458"/>
      <c r="D219" s="383"/>
      <c r="E219" s="383"/>
      <c r="F219" s="383"/>
      <c r="G219" s="133">
        <f>'01-Mapa de riesgo-UO'!I220</f>
        <v>0</v>
      </c>
      <c r="H219" s="383"/>
      <c r="I219" s="450"/>
      <c r="J219" s="383"/>
      <c r="K219" s="459"/>
      <c r="L219" s="457"/>
      <c r="M219" s="276" t="str">
        <f>IF('01-Mapa de riesgo-UO'!S220="No existen", "No existe control para el riesgo",'01-Mapa de riesgo-UO'!W220)</f>
        <v>Generación y aprobación del informe de verificación evidenciando el cumplimietno de las características de desempeño establecidas en el documento normativo</v>
      </c>
      <c r="N219" s="276">
        <f>'01-Mapa de riesgo-UO'!AB220</f>
        <v>0</v>
      </c>
      <c r="O219" s="276" t="str">
        <f>'01-Mapa de riesgo-UO'!AG220</f>
        <v xml:space="preserve">Técnico I - Profesional I Laboratorio  (Transitorio Ocasional de Proyecto) </v>
      </c>
      <c r="P219" s="277" t="str">
        <f>'01-Mapa de riesgo-UO'!AL220</f>
        <v>Anual</v>
      </c>
      <c r="Q219" s="277" t="str">
        <f>'01-Mapa de riesgo-UO'!AP220</f>
        <v>Preventivo</v>
      </c>
      <c r="R219" s="450"/>
      <c r="S219" s="457" t="s">
        <v>1517</v>
      </c>
      <c r="T219" s="457"/>
      <c r="U219" s="114" t="str">
        <f>'01-Mapa de riesgo-UO'!AW220</f>
        <v>ASUMIR</v>
      </c>
      <c r="V219" s="114">
        <f>'01-Mapa de riesgo-UO'!AX220</f>
        <v>0</v>
      </c>
      <c r="W219" s="132">
        <f>IF(U219="COMPARTIR",'01-Mapa de riesgo-UO'!BA220, IF(U219=0, 0,$I$6))</f>
        <v>0</v>
      </c>
      <c r="X219" s="278"/>
      <c r="Y219" s="278"/>
      <c r="Z219" s="278"/>
      <c r="AA219" s="278"/>
      <c r="AB219" s="453"/>
    </row>
    <row r="220" spans="1:28" ht="51" hidden="1" customHeight="1" x14ac:dyDescent="0.2">
      <c r="A220" s="362">
        <v>71</v>
      </c>
      <c r="B220" s="383" t="str">
        <f>'01-Mapa de riesgo-UO'!D221</f>
        <v>EXTENSIÓN_PROYECCIÓN_SOCIAL</v>
      </c>
      <c r="C220" s="458" t="str">
        <f>+'01-Mapa de riesgo-UO'!F221</f>
        <v>NO</v>
      </c>
      <c r="D220" s="383" t="str">
        <f>'01-Mapa de riesgo-UO'!J221</f>
        <v>Cumplimiento</v>
      </c>
      <c r="E220" s="383" t="str">
        <f>'01-Mapa de riesgo-UO'!K221</f>
        <v>Pérdida de la validez de los resultados (Aseguramiento de la validez de los resultados)
(7.7)</v>
      </c>
      <c r="F220" s="383"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83" t="str">
        <f>'01-Mapa de riesgo-UO'!M221</f>
        <v>Pérdida del control analítico del laboratorio</v>
      </c>
      <c r="I220" s="450" t="str">
        <f>'01-Mapa de riesgo-UO'!AT221</f>
        <v>LEVE</v>
      </c>
      <c r="J220" s="383" t="str">
        <f>'01-Mapa de riesgo-UO'!AU221</f>
        <v>No. caracteristicas de desempeño insatisfactorias / No. de carácterísticas de desempeño evaluadas</v>
      </c>
      <c r="K220" s="461">
        <v>0</v>
      </c>
      <c r="L220" s="457" t="s">
        <v>1528</v>
      </c>
      <c r="M220" s="276" t="str">
        <f>IF('01-Mapa de riesgo-UO'!S221="No existen", "No existe control para el riesgo",'01-Mapa de riesgo-UO'!W221)</f>
        <v>- Partipación en ensayos de aptitud
- Uso de material de referencia certificado
- Comprobaciones funcionales del equipamiento
- Implementación de gráficos de control</v>
      </c>
      <c r="N220" s="276">
        <f>'01-Mapa de riesgo-UO'!AB221</f>
        <v>0</v>
      </c>
      <c r="O220" s="276" t="str">
        <f>'01-Mapa de riesgo-UO'!AG221</f>
        <v xml:space="preserve">Técnico I - Profesional I Laboratorio  (Transitorio Ocasional de Proyecto) </v>
      </c>
      <c r="P220" s="277" t="str">
        <f>'01-Mapa de riesgo-UO'!AL221</f>
        <v>Diaria</v>
      </c>
      <c r="Q220" s="277" t="str">
        <f>'01-Mapa de riesgo-UO'!AP221</f>
        <v>Preventivo</v>
      </c>
      <c r="R220" s="450" t="str">
        <f>'01-Mapa de riesgo-UO'!AR221</f>
        <v>ACEPTABLE</v>
      </c>
      <c r="S220" s="457" t="s">
        <v>1529</v>
      </c>
      <c r="T220" s="457"/>
      <c r="U220" s="114" t="str">
        <f>'01-Mapa de riesgo-UO'!AW221</f>
        <v>ASUMIR</v>
      </c>
      <c r="V220" s="114">
        <f>'01-Mapa de riesgo-UO'!AX221</f>
        <v>0</v>
      </c>
      <c r="W220" s="132">
        <f>IF(U220="COMPARTIR",'01-Mapa de riesgo-UO'!BA221, IF(U220=0, 0,$I$6))</f>
        <v>0</v>
      </c>
      <c r="X220" s="278"/>
      <c r="Y220" s="278"/>
      <c r="Z220" s="278"/>
      <c r="AA220" s="278"/>
      <c r="AB220" s="453" t="s">
        <v>660</v>
      </c>
    </row>
    <row r="221" spans="1:28" ht="51" hidden="1" customHeight="1" x14ac:dyDescent="0.2">
      <c r="A221" s="362"/>
      <c r="B221" s="383"/>
      <c r="C221" s="458"/>
      <c r="D221" s="383"/>
      <c r="E221" s="383"/>
      <c r="F221" s="383"/>
      <c r="G221" s="133">
        <f>'01-Mapa de riesgo-UO'!I222</f>
        <v>0</v>
      </c>
      <c r="H221" s="383"/>
      <c r="I221" s="450"/>
      <c r="J221" s="383"/>
      <c r="K221" s="459"/>
      <c r="L221" s="457"/>
      <c r="M221" s="276">
        <f>IF('01-Mapa de riesgo-UO'!S222="No existen", "No existe control para el riesgo",'01-Mapa de riesgo-UO'!W222)</f>
        <v>0</v>
      </c>
      <c r="N221" s="276">
        <f>'01-Mapa de riesgo-UO'!AB222</f>
        <v>0</v>
      </c>
      <c r="O221" s="276">
        <f>'01-Mapa de riesgo-UO'!AG222</f>
        <v>0</v>
      </c>
      <c r="P221" s="277">
        <f>'01-Mapa de riesgo-UO'!AL222</f>
        <v>0</v>
      </c>
      <c r="Q221" s="277">
        <f>'01-Mapa de riesgo-UO'!AP222</f>
        <v>0</v>
      </c>
      <c r="R221" s="450"/>
      <c r="S221" s="457"/>
      <c r="T221" s="457"/>
      <c r="U221" s="114" t="str">
        <f>'01-Mapa de riesgo-UO'!AW222</f>
        <v>ASUMIR</v>
      </c>
      <c r="V221" s="114">
        <f>'01-Mapa de riesgo-UO'!AX222</f>
        <v>0</v>
      </c>
      <c r="W221" s="132">
        <f>IF(U221="COMPARTIR",'01-Mapa de riesgo-UO'!BA222, IF(U221=0, 0,$I$6))</f>
        <v>0</v>
      </c>
      <c r="X221" s="278"/>
      <c r="Y221" s="278"/>
      <c r="Z221" s="278"/>
      <c r="AA221" s="278"/>
      <c r="AB221" s="453"/>
    </row>
    <row r="222" spans="1:28" ht="51" hidden="1" customHeight="1" x14ac:dyDescent="0.2">
      <c r="A222" s="362"/>
      <c r="B222" s="383"/>
      <c r="C222" s="458"/>
      <c r="D222" s="383"/>
      <c r="E222" s="383"/>
      <c r="F222" s="383"/>
      <c r="G222" s="133">
        <f>'01-Mapa de riesgo-UO'!I223</f>
        <v>0</v>
      </c>
      <c r="H222" s="383"/>
      <c r="I222" s="450"/>
      <c r="J222" s="383"/>
      <c r="K222" s="459"/>
      <c r="L222" s="457"/>
      <c r="M222" s="276">
        <f>IF('01-Mapa de riesgo-UO'!S223="No existen", "No existe control para el riesgo",'01-Mapa de riesgo-UO'!W223)</f>
        <v>0</v>
      </c>
      <c r="N222" s="276">
        <f>'01-Mapa de riesgo-UO'!AB223</f>
        <v>0</v>
      </c>
      <c r="O222" s="276">
        <f>'01-Mapa de riesgo-UO'!AG223</f>
        <v>0</v>
      </c>
      <c r="P222" s="277">
        <f>'01-Mapa de riesgo-UO'!AL223</f>
        <v>0</v>
      </c>
      <c r="Q222" s="277">
        <f>'01-Mapa de riesgo-UO'!AP223</f>
        <v>0</v>
      </c>
      <c r="R222" s="450"/>
      <c r="S222" s="457"/>
      <c r="T222" s="457"/>
      <c r="U222" s="114" t="str">
        <f>'01-Mapa de riesgo-UO'!AW223</f>
        <v>ASUMIR</v>
      </c>
      <c r="V222" s="114">
        <f>'01-Mapa de riesgo-UO'!AX223</f>
        <v>0</v>
      </c>
      <c r="W222" s="132">
        <f>IF(U222="COMPARTIR",'01-Mapa de riesgo-UO'!BA223, IF(U222=0, 0,$I$6))</f>
        <v>0</v>
      </c>
      <c r="X222" s="278"/>
      <c r="Y222" s="278"/>
      <c r="Z222" s="278"/>
      <c r="AA222" s="278"/>
      <c r="AB222" s="453"/>
    </row>
    <row r="223" spans="1:28" ht="51" hidden="1" customHeight="1" x14ac:dyDescent="0.2">
      <c r="A223" s="362">
        <v>72</v>
      </c>
      <c r="B223" s="383" t="str">
        <f>'01-Mapa de riesgo-UO'!D224</f>
        <v>EXTENSIÓN_PROYECCIÓN_SOCIAL</v>
      </c>
      <c r="C223" s="458" t="str">
        <f>+'01-Mapa de riesgo-UO'!F224</f>
        <v>NO</v>
      </c>
      <c r="D223" s="383" t="str">
        <f>'01-Mapa de riesgo-UO'!J224</f>
        <v>Cumplimiento</v>
      </c>
      <c r="E223" s="383" t="str">
        <f>'01-Mapa de riesgo-UO'!K224</f>
        <v>Incumplimiento a los requisitos relativos a la estructura
(5.4)</v>
      </c>
      <c r="F223" s="383"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83" t="str">
        <f>'01-Mapa de riesgo-UO'!M224</f>
        <v>Pérdida de  la credibilidad en el laboratorio
Pérdida de la condición de acreditación</v>
      </c>
      <c r="I223" s="450" t="str">
        <f>'01-Mapa de riesgo-UO'!AT224</f>
        <v>LEVE</v>
      </c>
      <c r="J223" s="383" t="str">
        <f>'01-Mapa de riesgo-UO'!AU224</f>
        <v>No. de informes de ensayos con mal uso de la condición de acreditación / No. informes de ensayos expedidos por el laboratorio</v>
      </c>
      <c r="K223" s="461">
        <v>0</v>
      </c>
      <c r="L223" s="457" t="s">
        <v>1530</v>
      </c>
      <c r="M223" s="276" t="str">
        <f>IF('01-Mapa de riesgo-UO'!S224="No existen", "No existe control para el riesgo",'01-Mapa de riesgo-UO'!W224)</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23" s="276">
        <f>'01-Mapa de riesgo-UO'!AB224</f>
        <v>0</v>
      </c>
      <c r="O223" s="276" t="str">
        <f>'01-Mapa de riesgo-UO'!AG224</f>
        <v xml:space="preserve">Director - Profesional I Laboratorio  (Transitorio Ocasional de Proyecto) </v>
      </c>
      <c r="P223" s="277" t="str">
        <f>'01-Mapa de riesgo-UO'!AL224</f>
        <v>Diaria</v>
      </c>
      <c r="Q223" s="277" t="str">
        <f>'01-Mapa de riesgo-UO'!AP224</f>
        <v>Preventivo</v>
      </c>
      <c r="R223" s="450" t="str">
        <f>'01-Mapa de riesgo-UO'!AR224</f>
        <v>ACEPTABLE</v>
      </c>
      <c r="S223" s="457" t="s">
        <v>1531</v>
      </c>
      <c r="T223" s="457"/>
      <c r="U223" s="114" t="str">
        <f>'01-Mapa de riesgo-UO'!AW224</f>
        <v>ASUMIR</v>
      </c>
      <c r="V223" s="114">
        <f>'01-Mapa de riesgo-UO'!AX224</f>
        <v>0</v>
      </c>
      <c r="W223" s="132">
        <f>IF(U223="COMPARTIR",'01-Mapa de riesgo-UO'!BA224, IF(U223=0, 0,$I$6))</f>
        <v>0</v>
      </c>
      <c r="X223" s="278"/>
      <c r="Y223" s="278"/>
      <c r="Z223" s="278"/>
      <c r="AA223" s="278"/>
      <c r="AB223" s="453" t="s">
        <v>660</v>
      </c>
    </row>
    <row r="224" spans="1:28" ht="51" hidden="1" customHeight="1" x14ac:dyDescent="0.2">
      <c r="A224" s="362"/>
      <c r="B224" s="383"/>
      <c r="C224" s="458"/>
      <c r="D224" s="383"/>
      <c r="E224" s="383"/>
      <c r="F224" s="383"/>
      <c r="G224" s="133">
        <f>'01-Mapa de riesgo-UO'!I225</f>
        <v>0</v>
      </c>
      <c r="H224" s="383"/>
      <c r="I224" s="450"/>
      <c r="J224" s="383"/>
      <c r="K224" s="459"/>
      <c r="L224" s="457"/>
      <c r="M224" s="276" t="str">
        <f>IF('01-Mapa de riesgo-UO'!S225="No existen", "No existe control para el riesgo",'01-Mapa de riesgo-UO'!W225)</f>
        <v>- Uso de formatos diferentes para la emisión de resultados para distinguir la condición de acreditación de los parametros de ensayo realizados por el Laboratorio</v>
      </c>
      <c r="N224" s="276">
        <f>'01-Mapa de riesgo-UO'!AB225</f>
        <v>0</v>
      </c>
      <c r="O224" s="276" t="str">
        <f>'01-Mapa de riesgo-UO'!AG225</f>
        <v xml:space="preserve">Auxiliar - Profesional I Laboratorio  (Transitorio Ocasional de Proyecto) </v>
      </c>
      <c r="P224" s="277" t="str">
        <f>'01-Mapa de riesgo-UO'!AL225</f>
        <v>Diaria</v>
      </c>
      <c r="Q224" s="277" t="str">
        <f>'01-Mapa de riesgo-UO'!AP225</f>
        <v>Preventivo</v>
      </c>
      <c r="R224" s="450"/>
      <c r="S224" s="457" t="s">
        <v>1516</v>
      </c>
      <c r="T224" s="457"/>
      <c r="U224" s="114" t="str">
        <f>'01-Mapa de riesgo-UO'!AW225</f>
        <v>ASUMIR</v>
      </c>
      <c r="V224" s="114">
        <f>'01-Mapa de riesgo-UO'!AX225</f>
        <v>0</v>
      </c>
      <c r="W224" s="132">
        <f>IF(U224="COMPARTIR",'01-Mapa de riesgo-UO'!BA225, IF(U224=0, 0,$I$6))</f>
        <v>0</v>
      </c>
      <c r="X224" s="278"/>
      <c r="Y224" s="278"/>
      <c r="Z224" s="278"/>
      <c r="AA224" s="278"/>
      <c r="AB224" s="453"/>
    </row>
    <row r="225" spans="1:28" ht="51" hidden="1" customHeight="1" x14ac:dyDescent="0.2">
      <c r="A225" s="362"/>
      <c r="B225" s="383"/>
      <c r="C225" s="458"/>
      <c r="D225" s="383"/>
      <c r="E225" s="383"/>
      <c r="F225" s="383"/>
      <c r="G225" s="133">
        <f>'01-Mapa de riesgo-UO'!I226</f>
        <v>0</v>
      </c>
      <c r="H225" s="383"/>
      <c r="I225" s="450"/>
      <c r="J225" s="383"/>
      <c r="K225" s="459"/>
      <c r="L225" s="457"/>
      <c r="M225" s="276" t="str">
        <f>IF('01-Mapa de riesgo-UO'!S226="No existen", "No existe control para el riesgo",'01-Mapa de riesgo-UO'!W226)</f>
        <v>- Uso de indicador (*), para la distinción de los parametros de ensayo cubiertos por el esquema de acreditación del Laboratorio</v>
      </c>
      <c r="N225" s="276">
        <f>'01-Mapa de riesgo-UO'!AB226</f>
        <v>0</v>
      </c>
      <c r="O225" s="276" t="str">
        <f>'01-Mapa de riesgo-UO'!AG226</f>
        <v xml:space="preserve">Auxiliar - Profesional I Laboratorio  (Transitorio Ocasional de Proyecto) </v>
      </c>
      <c r="P225" s="277" t="str">
        <f>'01-Mapa de riesgo-UO'!AL226</f>
        <v>Diaria</v>
      </c>
      <c r="Q225" s="277" t="str">
        <f>'01-Mapa de riesgo-UO'!AP226</f>
        <v>Preventivo</v>
      </c>
      <c r="R225" s="450"/>
      <c r="S225" s="457" t="s">
        <v>1532</v>
      </c>
      <c r="T225" s="457"/>
      <c r="U225" s="114" t="str">
        <f>'01-Mapa de riesgo-UO'!AW226</f>
        <v>ASUMIR</v>
      </c>
      <c r="V225" s="114">
        <f>'01-Mapa de riesgo-UO'!AX226</f>
        <v>0</v>
      </c>
      <c r="W225" s="132">
        <f>IF(U225="COMPARTIR",'01-Mapa de riesgo-UO'!BA226, IF(U225=0, 0,$I$6))</f>
        <v>0</v>
      </c>
      <c r="X225" s="278"/>
      <c r="Y225" s="278"/>
      <c r="Z225" s="278"/>
      <c r="AA225" s="278"/>
      <c r="AB225" s="453"/>
    </row>
    <row r="226" spans="1:28" ht="51" hidden="1" customHeight="1" x14ac:dyDescent="0.2">
      <c r="A226" s="362">
        <v>73</v>
      </c>
      <c r="B226" s="383" t="str">
        <f>'01-Mapa de riesgo-UO'!D227</f>
        <v>EXTENSIÓN_PROYECCIÓN_SOCIAL</v>
      </c>
      <c r="C226" s="458" t="str">
        <f>+'01-Mapa de riesgo-UO'!F227</f>
        <v>NO</v>
      </c>
      <c r="D226" s="383" t="str">
        <f>'01-Mapa de riesgo-UO'!J227</f>
        <v>Corrupción</v>
      </c>
      <c r="E226" s="383" t="str">
        <f>'01-Mapa de riesgo-UO'!K227</f>
        <v>Perdida de la imparcialidad (4.1)</v>
      </c>
      <c r="F226" s="383"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83" t="str">
        <f>'01-Mapa de riesgo-UO'!M227</f>
        <v>Pérdida de credibilidad en el laboratorio
Pérdida de la confianza en el funcionario
Inicio de proceso disciplinario</v>
      </c>
      <c r="I226" s="450" t="str">
        <f>'01-Mapa de riesgo-UO'!AT227</f>
        <v>LEVE</v>
      </c>
      <c r="J226" s="383" t="str">
        <f>'01-Mapa de riesgo-UO'!AU227</f>
        <v>(No. de informes de ensayos con pérdida de la imparcialidad/ No. informes de ensayos expedidos por el laboratorio)*100</v>
      </c>
      <c r="K226" s="461">
        <v>0</v>
      </c>
      <c r="L226" s="457" t="s">
        <v>1649</v>
      </c>
      <c r="M226" s="276" t="str">
        <f>IF('01-Mapa de riesgo-UO'!S227="No existen", "No existe control para el riesgo",'01-Mapa de riesgo-UO'!W227)</f>
        <v>Firma de cada funcionario de la siguiente documentación:
-SGC-FOR-013-05 Acta de compromiso ético.
-SGC-FOR-014-02 Declaración de impedimento
-Contrato laboral
-SGC-FOR-014-01 Reporte de conflicto de interés, en caso de presentar una amenaza a la imparcialidad</v>
      </c>
      <c r="N226" s="276">
        <f>'01-Mapa de riesgo-UO'!AB227</f>
        <v>0</v>
      </c>
      <c r="O226" s="276" t="str">
        <f>'01-Mapa de riesgo-UO'!AG227</f>
        <v>Director del Laboratorio (Planta)</v>
      </c>
      <c r="P226" s="277" t="str">
        <f>'01-Mapa de riesgo-UO'!AL227</f>
        <v>Anual</v>
      </c>
      <c r="Q226" s="277" t="str">
        <f>'01-Mapa de riesgo-UO'!AP227</f>
        <v>Preventivo</v>
      </c>
      <c r="R226" s="450" t="str">
        <f>'01-Mapa de riesgo-UO'!AR227</f>
        <v>ACEPTABLE</v>
      </c>
      <c r="S226" s="457" t="s">
        <v>1650</v>
      </c>
      <c r="T226" s="457"/>
      <c r="U226" s="114" t="str">
        <f>'01-Mapa de riesgo-UO'!AW227</f>
        <v>ASUMIR</v>
      </c>
      <c r="V226" s="114">
        <f>'01-Mapa de riesgo-UO'!AX227</f>
        <v>0</v>
      </c>
      <c r="W226" s="132">
        <f>IF(U226="COMPARTIR",'01-Mapa de riesgo-UO'!BA227, IF(U226=0, 0,$I$6))</f>
        <v>0</v>
      </c>
      <c r="X226" s="278"/>
      <c r="Y226" s="278"/>
      <c r="Z226" s="278"/>
      <c r="AA226" s="278"/>
      <c r="AB226" s="453" t="s">
        <v>648</v>
      </c>
    </row>
    <row r="227" spans="1:28" ht="51" hidden="1" customHeight="1" x14ac:dyDescent="0.2">
      <c r="A227" s="362"/>
      <c r="B227" s="383"/>
      <c r="C227" s="458"/>
      <c r="D227" s="383"/>
      <c r="E227" s="383"/>
      <c r="F227" s="383"/>
      <c r="G227" s="133" t="str">
        <f>'01-Mapa de riesgo-UO'!I228</f>
        <v>Orden de un superior sobre el resultado de un ensayo</v>
      </c>
      <c r="H227" s="383"/>
      <c r="I227" s="450"/>
      <c r="J227" s="383"/>
      <c r="K227" s="459"/>
      <c r="L227" s="457"/>
      <c r="M227" s="276" t="str">
        <f>IF('01-Mapa de riesgo-UO'!S228="No existen", "No existe control para el riesgo",'01-Mapa de riesgo-UO'!W228)</f>
        <v>Trazabilidad  del registro de datos primarios en físico y en medio magnético, los cuales son revisados por el director técnico.</v>
      </c>
      <c r="N227" s="276">
        <f>'01-Mapa de riesgo-UO'!AB228</f>
        <v>0</v>
      </c>
      <c r="O227" s="276" t="str">
        <f>'01-Mapa de riesgo-UO'!AG228</f>
        <v>Profesional del laboratorio (Contratista)</v>
      </c>
      <c r="P227" s="277" t="str">
        <f>'01-Mapa de riesgo-UO'!AL228</f>
        <v>Diaria</v>
      </c>
      <c r="Q227" s="277" t="str">
        <f>'01-Mapa de riesgo-UO'!AP228</f>
        <v>Preventivo</v>
      </c>
      <c r="R227" s="450"/>
      <c r="S227" s="457" t="s">
        <v>1651</v>
      </c>
      <c r="T227" s="457"/>
      <c r="U227" s="114" t="str">
        <f>'01-Mapa de riesgo-UO'!AW228</f>
        <v>ASUMIR</v>
      </c>
      <c r="V227" s="114">
        <f>'01-Mapa de riesgo-UO'!AX228</f>
        <v>0</v>
      </c>
      <c r="W227" s="132">
        <f>IF(U227="COMPARTIR",'01-Mapa de riesgo-UO'!BA228, IF(U227=0, 0,$I$6))</f>
        <v>0</v>
      </c>
      <c r="X227" s="278"/>
      <c r="Y227" s="278"/>
      <c r="Z227" s="278"/>
      <c r="AA227" s="278"/>
      <c r="AB227" s="453"/>
    </row>
    <row r="228" spans="1:28" ht="51" hidden="1" customHeight="1" x14ac:dyDescent="0.2">
      <c r="A228" s="362"/>
      <c r="B228" s="383"/>
      <c r="C228" s="458"/>
      <c r="D228" s="383"/>
      <c r="E228" s="383"/>
      <c r="F228" s="383"/>
      <c r="G228" s="133">
        <f>'01-Mapa de riesgo-UO'!I229</f>
        <v>0</v>
      </c>
      <c r="H228" s="383"/>
      <c r="I228" s="450"/>
      <c r="J228" s="383"/>
      <c r="K228" s="459"/>
      <c r="L228" s="457"/>
      <c r="M228" s="276">
        <f>IF('01-Mapa de riesgo-UO'!S229="No existen", "No existe control para el riesgo",'01-Mapa de riesgo-UO'!W229)</f>
        <v>0</v>
      </c>
      <c r="N228" s="276">
        <f>'01-Mapa de riesgo-UO'!AB229</f>
        <v>0</v>
      </c>
      <c r="O228" s="276">
        <f>'01-Mapa de riesgo-UO'!AG229</f>
        <v>0</v>
      </c>
      <c r="P228" s="277">
        <f>'01-Mapa de riesgo-UO'!AL229</f>
        <v>0</v>
      </c>
      <c r="Q228" s="277">
        <f>'01-Mapa de riesgo-UO'!AP229</f>
        <v>0</v>
      </c>
      <c r="R228" s="450"/>
      <c r="S228" s="457"/>
      <c r="T228" s="457"/>
      <c r="U228" s="114" t="str">
        <f>'01-Mapa de riesgo-UO'!AW229</f>
        <v>ASUMIR</v>
      </c>
      <c r="V228" s="114">
        <f>'01-Mapa de riesgo-UO'!AX229</f>
        <v>0</v>
      </c>
      <c r="W228" s="132">
        <f>IF(U228="COMPARTIR",'01-Mapa de riesgo-UO'!BA229, IF(U228=0, 0,$I$6))</f>
        <v>0</v>
      </c>
      <c r="X228" s="278"/>
      <c r="Y228" s="278"/>
      <c r="Z228" s="278"/>
      <c r="AA228" s="278"/>
      <c r="AB228" s="453"/>
    </row>
    <row r="229" spans="1:28" ht="51" hidden="1" customHeight="1" x14ac:dyDescent="0.2">
      <c r="A229" s="362">
        <v>74</v>
      </c>
      <c r="B229" s="383" t="str">
        <f>'01-Mapa de riesgo-UO'!D230</f>
        <v>EXTENSIÓN_PROYECCIÓN_SOCIAL</v>
      </c>
      <c r="C229" s="458" t="str">
        <f>+'01-Mapa de riesgo-UO'!F230</f>
        <v>NO</v>
      </c>
      <c r="D229" s="383" t="str">
        <f>'01-Mapa de riesgo-UO'!J230</f>
        <v>Información</v>
      </c>
      <c r="E229" s="383" t="str">
        <f>'01-Mapa de riesgo-UO'!K230</f>
        <v>Pérdida de la confidencialidad (4.2)</v>
      </c>
      <c r="F229" s="383"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83" t="str">
        <f>'01-Mapa de riesgo-UO'!M230</f>
        <v>Pérdida de credibilidad en el laboratorio
Pérdida de la confianza en el funcionario
Inicio de proceso disciplinario</v>
      </c>
      <c r="I229" s="450" t="str">
        <f>'01-Mapa de riesgo-UO'!AT230</f>
        <v>LEVE</v>
      </c>
      <c r="J229" s="383" t="str">
        <f>'01-Mapa de riesgo-UO'!AU230</f>
        <v>(No. de informes de ensayos con pérdida de la confidencialidad/ No. informes de ensayos expedidos por el laboratorio)*100</v>
      </c>
      <c r="K229" s="461">
        <v>0</v>
      </c>
      <c r="L229" s="457" t="s">
        <v>1652</v>
      </c>
      <c r="M229" s="276" t="str">
        <f>IF('01-Mapa de riesgo-UO'!S230="No existen", "No existe control para el riesgo",'01-Mapa de riesgo-UO'!W230)</f>
        <v>Copias de seguridad de la información digital almacenada en la carpeta compartida.                                             
Copias de seguridad del registro de datos primarios almacenados en la nube.</v>
      </c>
      <c r="N229" s="276">
        <f>'01-Mapa de riesgo-UO'!AB230</f>
        <v>0</v>
      </c>
      <c r="O229" s="276" t="str">
        <f>'01-Mapa de riesgo-UO'!AG230</f>
        <v>Profesional del laboratorio (Contratista)</v>
      </c>
      <c r="P229" s="277" t="str">
        <f>'01-Mapa de riesgo-UO'!AL230</f>
        <v>Mensual</v>
      </c>
      <c r="Q229" s="277" t="str">
        <f>'01-Mapa de riesgo-UO'!AP230</f>
        <v>Preventivo</v>
      </c>
      <c r="R229" s="450" t="str">
        <f>'01-Mapa de riesgo-UO'!AR230</f>
        <v>ACEPTABLE</v>
      </c>
      <c r="S229" s="457" t="s">
        <v>1653</v>
      </c>
      <c r="T229" s="457"/>
      <c r="U229" s="114" t="str">
        <f>'01-Mapa de riesgo-UO'!AW230</f>
        <v>ASUMIR</v>
      </c>
      <c r="V229" s="114">
        <f>'01-Mapa de riesgo-UO'!AX230</f>
        <v>0</v>
      </c>
      <c r="W229" s="132">
        <f>IF(U229="COMPARTIR",'01-Mapa de riesgo-UO'!BA230, IF(U229=0, 0,$I$6))</f>
        <v>0</v>
      </c>
      <c r="X229" s="278"/>
      <c r="Y229" s="278"/>
      <c r="Z229" s="278"/>
      <c r="AA229" s="278"/>
      <c r="AB229" s="453" t="s">
        <v>648</v>
      </c>
    </row>
    <row r="230" spans="1:28" ht="51" hidden="1" customHeight="1" x14ac:dyDescent="0.2">
      <c r="A230" s="362"/>
      <c r="B230" s="383"/>
      <c r="C230" s="458"/>
      <c r="D230" s="383"/>
      <c r="E230" s="383"/>
      <c r="F230" s="383"/>
      <c r="G230" s="133" t="str">
        <f>'01-Mapa de riesgo-UO'!I231</f>
        <v>La información del cliente obtenida por alguna fuente(organismo-usuario) no se mantiene de manera confidencial.</v>
      </c>
      <c r="H230" s="383"/>
      <c r="I230" s="450"/>
      <c r="J230" s="383"/>
      <c r="K230" s="459"/>
      <c r="L230" s="457"/>
      <c r="M230" s="276" t="str">
        <f>IF('01-Mapa de riesgo-UO'!S231="No existen", "No existe control para el riesgo",'01-Mapa de riesgo-UO'!W231)</f>
        <v>Carta emitida por las IPS donde se establecen los correos autorizadas para el envío de la información.</v>
      </c>
      <c r="N230" s="276">
        <f>'01-Mapa de riesgo-UO'!AB231</f>
        <v>0</v>
      </c>
      <c r="O230" s="276" t="str">
        <f>'01-Mapa de riesgo-UO'!AG231</f>
        <v>Profesional en coordinación de calidad (Contratista)</v>
      </c>
      <c r="P230" s="277" t="str">
        <f>'01-Mapa de riesgo-UO'!AL231</f>
        <v>Anual</v>
      </c>
      <c r="Q230" s="277" t="str">
        <f>'01-Mapa de riesgo-UO'!AP231</f>
        <v>Preventivo</v>
      </c>
      <c r="R230" s="450"/>
      <c r="S230" s="457" t="s">
        <v>1654</v>
      </c>
      <c r="T230" s="457"/>
      <c r="U230" s="114" t="str">
        <f>'01-Mapa de riesgo-UO'!AW231</f>
        <v>ASUMIR</v>
      </c>
      <c r="V230" s="114">
        <f>'01-Mapa de riesgo-UO'!AX231</f>
        <v>0</v>
      </c>
      <c r="W230" s="132">
        <f>IF(U230="COMPARTIR",'01-Mapa de riesgo-UO'!BA231, IF(U230=0, 0,$I$6))</f>
        <v>0</v>
      </c>
      <c r="X230" s="278"/>
      <c r="Y230" s="278"/>
      <c r="Z230" s="278"/>
      <c r="AA230" s="278"/>
      <c r="AB230" s="453"/>
    </row>
    <row r="231" spans="1:28" ht="51" hidden="1" customHeight="1" x14ac:dyDescent="0.2">
      <c r="A231" s="362"/>
      <c r="B231" s="383"/>
      <c r="C231" s="458"/>
      <c r="D231" s="383"/>
      <c r="E231" s="383"/>
      <c r="F231" s="383"/>
      <c r="G231" s="133">
        <f>'01-Mapa de riesgo-UO'!I232</f>
        <v>0</v>
      </c>
      <c r="H231" s="383"/>
      <c r="I231" s="450"/>
      <c r="J231" s="383"/>
      <c r="K231" s="459"/>
      <c r="L231" s="457"/>
      <c r="M231" s="276">
        <f>IF('01-Mapa de riesgo-UO'!S232="No existen", "No existe control para el riesgo",'01-Mapa de riesgo-UO'!W232)</f>
        <v>0</v>
      </c>
      <c r="N231" s="276">
        <f>'01-Mapa de riesgo-UO'!AB232</f>
        <v>0</v>
      </c>
      <c r="O231" s="276">
        <f>'01-Mapa de riesgo-UO'!AG232</f>
        <v>0</v>
      </c>
      <c r="P231" s="277">
        <f>'01-Mapa de riesgo-UO'!AL232</f>
        <v>0</v>
      </c>
      <c r="Q231" s="277">
        <f>'01-Mapa de riesgo-UO'!AP232</f>
        <v>0</v>
      </c>
      <c r="R231" s="450"/>
      <c r="S231" s="457"/>
      <c r="T231" s="457"/>
      <c r="U231" s="114" t="str">
        <f>'01-Mapa de riesgo-UO'!AW232</f>
        <v>ASUMIR</v>
      </c>
      <c r="V231" s="114">
        <f>'01-Mapa de riesgo-UO'!AX232</f>
        <v>0</v>
      </c>
      <c r="W231" s="132">
        <f>IF(U231="COMPARTIR",'01-Mapa de riesgo-UO'!BA232, IF(U231=0, 0,$I$6))</f>
        <v>0</v>
      </c>
      <c r="X231" s="278"/>
      <c r="Y231" s="278"/>
      <c r="Z231" s="278"/>
      <c r="AA231" s="278"/>
      <c r="AB231" s="453"/>
    </row>
    <row r="232" spans="1:28" ht="51" hidden="1" customHeight="1" x14ac:dyDescent="0.2">
      <c r="A232" s="362">
        <v>75</v>
      </c>
      <c r="B232" s="383" t="str">
        <f>'01-Mapa de riesgo-UO'!D233</f>
        <v>EXTENSIÓN_PROYECCIÓN_SOCIAL</v>
      </c>
      <c r="C232" s="458" t="str">
        <f>+'01-Mapa de riesgo-UO'!F233</f>
        <v>NO</v>
      </c>
      <c r="D232" s="383" t="str">
        <f>'01-Mapa de riesgo-UO'!J233</f>
        <v>Operacional</v>
      </c>
      <c r="E232" s="383" t="str">
        <f>'01-Mapa de riesgo-UO'!K233</f>
        <v>Incumplimiento de los requisitos de los clientes (5.4)</v>
      </c>
      <c r="F232" s="383"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83" t="str">
        <f>'01-Mapa de riesgo-UO'!M233</f>
        <v>Pérdida de  credibilidad en el laboratorio
Pérdida de la confianza en el Laboratorio.
Iniciación de un proceso Legal</v>
      </c>
      <c r="I232" s="450" t="str">
        <f>'01-Mapa de riesgo-UO'!AT233</f>
        <v>LEVE</v>
      </c>
      <c r="J232" s="383" t="str">
        <f>'01-Mapa de riesgo-UO'!AU233</f>
        <v>(No. De certificados o informes entregados a tiempo/No. Total de certificados o informes emitidos)*100</v>
      </c>
      <c r="K232" s="461">
        <v>1</v>
      </c>
      <c r="L232" s="457" t="s">
        <v>1655</v>
      </c>
      <c r="M232" s="276" t="str">
        <f>IF('01-Mapa de riesgo-UO'!S233="No existen", "No existe control para el riesgo",'01-Mapa de riesgo-UO'!W233)</f>
        <v>Seguimieto del objetivo de calidad:  Entregar los resultados de los ensayos /calibraciones a tiempo.</v>
      </c>
      <c r="N232" s="276">
        <f>'01-Mapa de riesgo-UO'!AB233</f>
        <v>0</v>
      </c>
      <c r="O232" s="276" t="str">
        <f>'01-Mapa de riesgo-UO'!AG233</f>
        <v>Director del Laboratorio (Planta)</v>
      </c>
      <c r="P232" s="277" t="str">
        <f>'01-Mapa de riesgo-UO'!AL233</f>
        <v>Mensual</v>
      </c>
      <c r="Q232" s="277" t="str">
        <f>'01-Mapa de riesgo-UO'!AP233</f>
        <v>Preventivo</v>
      </c>
      <c r="R232" s="450" t="str">
        <f>'01-Mapa de riesgo-UO'!AR233</f>
        <v>ACEPTABLE</v>
      </c>
      <c r="S232" s="457" t="s">
        <v>1656</v>
      </c>
      <c r="T232" s="457"/>
      <c r="U232" s="114" t="str">
        <f>'01-Mapa de riesgo-UO'!AW233</f>
        <v>ASUMIR</v>
      </c>
      <c r="V232" s="114">
        <f>'01-Mapa de riesgo-UO'!AX233</f>
        <v>0</v>
      </c>
      <c r="W232" s="132">
        <f>IF(U232="COMPARTIR",'01-Mapa de riesgo-UO'!BA233, IF(U232=0, 0,$I$6))</f>
        <v>0</v>
      </c>
      <c r="X232" s="278"/>
      <c r="Y232" s="278"/>
      <c r="Z232" s="278"/>
      <c r="AA232" s="278"/>
      <c r="AB232" s="453" t="s">
        <v>648</v>
      </c>
    </row>
    <row r="233" spans="1:28" ht="51" hidden="1" customHeight="1" x14ac:dyDescent="0.2">
      <c r="A233" s="362"/>
      <c r="B233" s="383"/>
      <c r="C233" s="458"/>
      <c r="D233" s="383"/>
      <c r="E233" s="383"/>
      <c r="F233" s="383"/>
      <c r="G233" s="133" t="str">
        <f>'01-Mapa de riesgo-UO'!I234</f>
        <v xml:space="preserve">Los clientes inician procesos legales por incorformidad con los resultados. </v>
      </c>
      <c r="H233" s="383"/>
      <c r="I233" s="450"/>
      <c r="J233" s="383"/>
      <c r="K233" s="459"/>
      <c r="L233" s="457"/>
      <c r="M233" s="276" t="str">
        <f>IF('01-Mapa de riesgo-UO'!S234="No existen", "No existe control para el riesgo",'01-Mapa de riesgo-UO'!W234)</f>
        <v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v>
      </c>
      <c r="N233" s="276">
        <f>'01-Mapa de riesgo-UO'!AB234</f>
        <v>0</v>
      </c>
      <c r="O233" s="276" t="str">
        <f>'01-Mapa de riesgo-UO'!AG234</f>
        <v>Profesional del laboratorio (Contratista)</v>
      </c>
      <c r="P233" s="277" t="str">
        <f>'01-Mapa de riesgo-UO'!AL234</f>
        <v>Anual</v>
      </c>
      <c r="Q233" s="277" t="str">
        <f>'01-Mapa de riesgo-UO'!AP234</f>
        <v>Preventivo</v>
      </c>
      <c r="R233" s="450"/>
      <c r="S233" s="457" t="s">
        <v>1657</v>
      </c>
      <c r="T233" s="457"/>
      <c r="U233" s="114" t="str">
        <f>'01-Mapa de riesgo-UO'!AW234</f>
        <v>ASUMIR</v>
      </c>
      <c r="V233" s="114">
        <f>'01-Mapa de riesgo-UO'!AX234</f>
        <v>0</v>
      </c>
      <c r="W233" s="132">
        <f>IF(U233="COMPARTIR",'01-Mapa de riesgo-UO'!BA234, IF(U233=0, 0,$I$6))</f>
        <v>0</v>
      </c>
      <c r="X233" s="278"/>
      <c r="Y233" s="278"/>
      <c r="Z233" s="278"/>
      <c r="AA233" s="278"/>
      <c r="AB233" s="453"/>
    </row>
    <row r="234" spans="1:28" ht="51" hidden="1" customHeight="1" x14ac:dyDescent="0.2">
      <c r="A234" s="362"/>
      <c r="B234" s="383"/>
      <c r="C234" s="458"/>
      <c r="D234" s="383"/>
      <c r="E234" s="383"/>
      <c r="F234" s="383"/>
      <c r="G234" s="133">
        <f>'01-Mapa de riesgo-UO'!I235</f>
        <v>0</v>
      </c>
      <c r="H234" s="383"/>
      <c r="I234" s="450"/>
      <c r="J234" s="383"/>
      <c r="K234" s="459"/>
      <c r="L234" s="457"/>
      <c r="M234" s="276">
        <f>IF('01-Mapa de riesgo-UO'!S235="No existen", "No existe control para el riesgo",'01-Mapa de riesgo-UO'!W235)</f>
        <v>0</v>
      </c>
      <c r="N234" s="276">
        <f>'01-Mapa de riesgo-UO'!AB235</f>
        <v>0</v>
      </c>
      <c r="O234" s="276">
        <f>'01-Mapa de riesgo-UO'!AG235</f>
        <v>0</v>
      </c>
      <c r="P234" s="277">
        <f>'01-Mapa de riesgo-UO'!AL235</f>
        <v>0</v>
      </c>
      <c r="Q234" s="277">
        <f>'01-Mapa de riesgo-UO'!AP235</f>
        <v>0</v>
      </c>
      <c r="R234" s="450"/>
      <c r="S234" s="457"/>
      <c r="T234" s="457"/>
      <c r="U234" s="114" t="str">
        <f>'01-Mapa de riesgo-UO'!AW235</f>
        <v>ASUMIR</v>
      </c>
      <c r="V234" s="114">
        <f>'01-Mapa de riesgo-UO'!AX235</f>
        <v>0</v>
      </c>
      <c r="W234" s="132">
        <f>IF(U234="COMPARTIR",'01-Mapa de riesgo-UO'!BA235, IF(U234=0, 0,$I$6))</f>
        <v>0</v>
      </c>
      <c r="X234" s="278"/>
      <c r="Y234" s="278"/>
      <c r="Z234" s="278"/>
      <c r="AA234" s="278"/>
      <c r="AB234" s="453"/>
    </row>
    <row r="235" spans="1:28" ht="51" hidden="1" customHeight="1" x14ac:dyDescent="0.2">
      <c r="A235" s="362">
        <v>76</v>
      </c>
      <c r="B235" s="383" t="str">
        <f>'01-Mapa de riesgo-UO'!D236</f>
        <v>EXTENSIÓN_PROYECCIÓN_SOCIAL</v>
      </c>
      <c r="C235" s="458" t="str">
        <f>+'01-Mapa de riesgo-UO'!F236</f>
        <v>NO</v>
      </c>
      <c r="D235" s="383" t="str">
        <f>'01-Mapa de riesgo-UO'!J236</f>
        <v>Operacional</v>
      </c>
      <c r="E235" s="383" t="str">
        <f>'01-Mapa de riesgo-UO'!K236</f>
        <v>Pérdida de la validez de los resultados del laboratorio por manipulación del ítem de ensayo (7.4)</v>
      </c>
      <c r="F235" s="383"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83" t="str">
        <f>'01-Mapa de riesgo-UO'!M236</f>
        <v>Pérdida de  credibilidad en el laboratorio
Pérdida de la confianza en el funcionario.</v>
      </c>
      <c r="I235" s="450" t="str">
        <f>'01-Mapa de riesgo-UO'!AT236</f>
        <v>LEVE</v>
      </c>
      <c r="J235" s="383" t="str">
        <f>'01-Mapa de riesgo-UO'!AU236</f>
        <v>(No. de muestras derramadas y/o contaminadas / No. De recepción de muestras)*100</v>
      </c>
      <c r="K235" s="461">
        <v>0</v>
      </c>
      <c r="L235" s="457" t="s">
        <v>1658</v>
      </c>
      <c r="M235" s="276" t="str">
        <f>IF('01-Mapa de riesgo-UO'!S236="No existen", "No existe control para el riesgo",'01-Mapa de riesgo-UO'!W236)</f>
        <v>Implementación de formatos:
SGC-FOR-013-09 Evaluación técnica  
SGC-FOR-013-10 supervisión
SGC-FOR-013-12  Evaluación de competencias</v>
      </c>
      <c r="N235" s="276">
        <f>'01-Mapa de riesgo-UO'!AB236</f>
        <v>0</v>
      </c>
      <c r="O235" s="276" t="str">
        <f>'01-Mapa de riesgo-UO'!AG236</f>
        <v>Director técnico (Transitorio)</v>
      </c>
      <c r="P235" s="277" t="str">
        <f>'01-Mapa de riesgo-UO'!AL236</f>
        <v>Anual</v>
      </c>
      <c r="Q235" s="277" t="str">
        <f>'01-Mapa de riesgo-UO'!AP236</f>
        <v>Preventivo</v>
      </c>
      <c r="R235" s="450" t="str">
        <f>'01-Mapa de riesgo-UO'!AR236</f>
        <v>ACEPTABLE</v>
      </c>
      <c r="S235" s="457" t="s">
        <v>1659</v>
      </c>
      <c r="T235" s="457"/>
      <c r="U235" s="114" t="str">
        <f>'01-Mapa de riesgo-UO'!AW236</f>
        <v>ASUMIR</v>
      </c>
      <c r="V235" s="114">
        <f>'01-Mapa de riesgo-UO'!AX236</f>
        <v>0</v>
      </c>
      <c r="W235" s="132">
        <f>IF(U235="COMPARTIR",'01-Mapa de riesgo-UO'!BA236, IF(U235=0, 0,$I$6))</f>
        <v>0</v>
      </c>
      <c r="X235" s="278"/>
      <c r="Y235" s="278"/>
      <c r="Z235" s="278"/>
      <c r="AA235" s="278"/>
      <c r="AB235" s="453" t="s">
        <v>648</v>
      </c>
    </row>
    <row r="236" spans="1:28" ht="51" hidden="1" customHeight="1" x14ac:dyDescent="0.2">
      <c r="A236" s="362"/>
      <c r="B236" s="383"/>
      <c r="C236" s="458"/>
      <c r="D236" s="383"/>
      <c r="E236" s="383"/>
      <c r="F236" s="383"/>
      <c r="G236" s="133" t="str">
        <f>'01-Mapa de riesgo-UO'!I237</f>
        <v xml:space="preserve">Disposición incorrecta de residuos </v>
      </c>
      <c r="H236" s="383"/>
      <c r="I236" s="450"/>
      <c r="J236" s="383"/>
      <c r="K236" s="459"/>
      <c r="L236" s="457"/>
      <c r="M236" s="276" t="str">
        <f>IF('01-Mapa de riesgo-UO'!S237="No existen", "No existe control para el riesgo",'01-Mapa de riesgo-UO'!W237)</f>
        <v>Capacitaciones en Manejo y gestión de residuos peligrosos generados durante el procesamiento y diagnóstico de SARS-CoV-2  y Viruela Símica (Monkeypox)</v>
      </c>
      <c r="N236" s="276">
        <f>'01-Mapa de riesgo-UO'!AB237</f>
        <v>0</v>
      </c>
      <c r="O236" s="276" t="str">
        <f>'01-Mapa de riesgo-UO'!AG237</f>
        <v>Profesional del laboratorio (Contratista)</v>
      </c>
      <c r="P236" s="277" t="str">
        <f>'01-Mapa de riesgo-UO'!AL237</f>
        <v>Anual</v>
      </c>
      <c r="Q236" s="277" t="str">
        <f>'01-Mapa de riesgo-UO'!AP237</f>
        <v>Preventivo</v>
      </c>
      <c r="R236" s="450"/>
      <c r="S236" s="457" t="s">
        <v>1660</v>
      </c>
      <c r="T236" s="457"/>
      <c r="U236" s="114" t="str">
        <f>'01-Mapa de riesgo-UO'!AW237</f>
        <v>ASUMIR</v>
      </c>
      <c r="V236" s="114">
        <f>'01-Mapa de riesgo-UO'!AX237</f>
        <v>0</v>
      </c>
      <c r="W236" s="132">
        <f>IF(U236="COMPARTIR",'01-Mapa de riesgo-UO'!BA237, IF(U236=0, 0,$I$6))</f>
        <v>0</v>
      </c>
      <c r="X236" s="278"/>
      <c r="Y236" s="278"/>
      <c r="Z236" s="278"/>
      <c r="AA236" s="278"/>
      <c r="AB236" s="453"/>
    </row>
    <row r="237" spans="1:28" ht="51" hidden="1" customHeight="1" x14ac:dyDescent="0.2">
      <c r="A237" s="362"/>
      <c r="B237" s="383"/>
      <c r="C237" s="458"/>
      <c r="D237" s="383"/>
      <c r="E237" s="383"/>
      <c r="F237" s="383"/>
      <c r="G237" s="133" t="str">
        <f>'01-Mapa de riesgo-UO'!I238</f>
        <v xml:space="preserve">Derrame de la muestra </v>
      </c>
      <c r="H237" s="383"/>
      <c r="I237" s="450"/>
      <c r="J237" s="383"/>
      <c r="K237" s="459"/>
      <c r="L237" s="457"/>
      <c r="M237" s="276" t="str">
        <f>IF('01-Mapa de riesgo-UO'!S238="No existen", "No existe control para el riesgo",'01-Mapa de riesgo-UO'!W238)</f>
        <v>Capacitación en recepción y desembalaje de muestras sospechosas de SARS-CoV-2  y Viruela Símica (Monkeypox)</v>
      </c>
      <c r="N237" s="276">
        <f>'01-Mapa de riesgo-UO'!AB238</f>
        <v>0</v>
      </c>
      <c r="O237" s="276" t="str">
        <f>'01-Mapa de riesgo-UO'!AG238</f>
        <v>Profesional del laboratorio (Contratista)</v>
      </c>
      <c r="P237" s="277" t="str">
        <f>'01-Mapa de riesgo-UO'!AL238</f>
        <v>Anual</v>
      </c>
      <c r="Q237" s="277" t="str">
        <f>'01-Mapa de riesgo-UO'!AP238</f>
        <v>Preventivo</v>
      </c>
      <c r="R237" s="450"/>
      <c r="S237" s="457" t="s">
        <v>1661</v>
      </c>
      <c r="T237" s="457"/>
      <c r="U237" s="114" t="str">
        <f>'01-Mapa de riesgo-UO'!AW238</f>
        <v>ASUMIR</v>
      </c>
      <c r="V237" s="114">
        <f>'01-Mapa de riesgo-UO'!AX238</f>
        <v>0</v>
      </c>
      <c r="W237" s="132">
        <f>IF(U237="COMPARTIR",'01-Mapa de riesgo-UO'!BA238, IF(U237=0, 0,$I$6))</f>
        <v>0</v>
      </c>
      <c r="X237" s="278"/>
      <c r="Y237" s="278"/>
      <c r="Z237" s="278"/>
      <c r="AA237" s="278"/>
      <c r="AB237" s="453"/>
    </row>
    <row r="238" spans="1:28" ht="51" hidden="1" customHeight="1" x14ac:dyDescent="0.2">
      <c r="A238" s="362">
        <v>77</v>
      </c>
      <c r="B238" s="383" t="str">
        <f>'01-Mapa de riesgo-UO'!D239</f>
        <v>EXTENSIÓN_PROYECCIÓN_SOCIAL</v>
      </c>
      <c r="C238" s="458" t="str">
        <f>+'01-Mapa de riesgo-UO'!F239</f>
        <v>NO</v>
      </c>
      <c r="D238" s="383" t="str">
        <f>'01-Mapa de riesgo-UO'!J239</f>
        <v>Operacional</v>
      </c>
      <c r="E238" s="383" t="str">
        <f>'01-Mapa de riesgo-UO'!K239</f>
        <v>Contagio del personal del Laboratorio</v>
      </c>
      <c r="F238" s="383" t="str">
        <f>'01-Mapa de riesgo-UO'!L239</f>
        <v>Disminución del personal del laboratorio para cumplimiento de las actividades de análisis</v>
      </c>
      <c r="G238" s="133" t="str">
        <f>'01-Mapa de riesgo-UO'!I239</f>
        <v>Derrame de material peligroso de origen biológico sobre el personal.</v>
      </c>
      <c r="H238" s="383" t="str">
        <f>'01-Mapa de riesgo-UO'!M239</f>
        <v>Disminución de la capacidad operativa de análisis del laboratorio</v>
      </c>
      <c r="I238" s="450" t="str">
        <f>'01-Mapa de riesgo-UO'!AT239</f>
        <v>LEVE</v>
      </c>
      <c r="J238" s="383" t="str">
        <f>'01-Mapa de riesgo-UO'!AU239</f>
        <v>(No. Funcionarios con COVID-19 y/o Monkeypox/No. Total de funcionarios)*100</v>
      </c>
      <c r="K238" s="461">
        <v>0</v>
      </c>
      <c r="L238" s="457" t="s">
        <v>1662</v>
      </c>
      <c r="M238" s="276" t="str">
        <f>IF('01-Mapa de riesgo-UO'!S239="No existen", "No existe control para el riesgo",'01-Mapa de riesgo-UO'!W239)</f>
        <v>Aplicación de los procesos establecidos en el  instructivo  123-LBM-INT-14 Higiene y bioseguridad  y 123-LBM-INT-17  Limipieza y desinfección, uso de elementos de protección personal</v>
      </c>
      <c r="N238" s="276">
        <f>'01-Mapa de riesgo-UO'!AB239</f>
        <v>0</v>
      </c>
      <c r="O238" s="276" t="str">
        <f>'01-Mapa de riesgo-UO'!AG239</f>
        <v>Profesional del laboratorio (Contratista)</v>
      </c>
      <c r="P238" s="277" t="str">
        <f>'01-Mapa de riesgo-UO'!AL239</f>
        <v>Diaria</v>
      </c>
      <c r="Q238" s="277" t="str">
        <f>'01-Mapa de riesgo-UO'!AP239</f>
        <v>Preventivo</v>
      </c>
      <c r="R238" s="450" t="str">
        <f>'01-Mapa de riesgo-UO'!AR239</f>
        <v>ACEPTABLE</v>
      </c>
      <c r="S238" s="457" t="s">
        <v>1663</v>
      </c>
      <c r="T238" s="457"/>
      <c r="U238" s="114" t="str">
        <f>'01-Mapa de riesgo-UO'!AW239</f>
        <v>ASUMIR</v>
      </c>
      <c r="V238" s="114">
        <f>'01-Mapa de riesgo-UO'!AX239</f>
        <v>0</v>
      </c>
      <c r="W238" s="132">
        <f>IF(U238="COMPARTIR",'01-Mapa de riesgo-UO'!BA239, IF(U238=0, 0,$I$6))</f>
        <v>0</v>
      </c>
      <c r="X238" s="278"/>
      <c r="Y238" s="278"/>
      <c r="Z238" s="278"/>
      <c r="AA238" s="278"/>
      <c r="AB238" s="453" t="s">
        <v>648</v>
      </c>
    </row>
    <row r="239" spans="1:28" ht="51" hidden="1" customHeight="1" x14ac:dyDescent="0.2">
      <c r="A239" s="362"/>
      <c r="B239" s="383"/>
      <c r="C239" s="458"/>
      <c r="D239" s="383"/>
      <c r="E239" s="383"/>
      <c r="F239" s="383"/>
      <c r="G239" s="133" t="str">
        <f>'01-Mapa de riesgo-UO'!I240</f>
        <v>Contagio de COVID-19 y/o Monkeypox del personal por contacto externo/interno</v>
      </c>
      <c r="H239" s="383"/>
      <c r="I239" s="450"/>
      <c r="J239" s="383"/>
      <c r="K239" s="459"/>
      <c r="L239" s="457"/>
      <c r="M239" s="276" t="str">
        <f>IF('01-Mapa de riesgo-UO'!S240="No existen", "No existe control para el riesgo",'01-Mapa de riesgo-UO'!W240)</f>
        <v>Vacunación contra COVID-19, realización de pruebas diagnósticas a personal que presente síntomas respiratorios y/o lesiones cutaneas y fiebre.</v>
      </c>
      <c r="N239" s="276">
        <f>'01-Mapa de riesgo-UO'!AB240</f>
        <v>0</v>
      </c>
      <c r="O239" s="276" t="str">
        <f>'01-Mapa de riesgo-UO'!AG240</f>
        <v>Director del Laboratorio (Planta)</v>
      </c>
      <c r="P239" s="277" t="str">
        <f>'01-Mapa de riesgo-UO'!AL240</f>
        <v>No Definida</v>
      </c>
      <c r="Q239" s="277" t="str">
        <f>'01-Mapa de riesgo-UO'!AP240</f>
        <v>Preventivo</v>
      </c>
      <c r="R239" s="450"/>
      <c r="S239" s="457" t="s">
        <v>1664</v>
      </c>
      <c r="T239" s="457"/>
      <c r="U239" s="114" t="str">
        <f>'01-Mapa de riesgo-UO'!AW240</f>
        <v>ASUMIR</v>
      </c>
      <c r="V239" s="114">
        <f>'01-Mapa de riesgo-UO'!AX240</f>
        <v>0</v>
      </c>
      <c r="W239" s="132">
        <f>IF(U239="COMPARTIR",'01-Mapa de riesgo-UO'!BA240, IF(U239=0, 0,$I$6))</f>
        <v>0</v>
      </c>
      <c r="X239" s="278"/>
      <c r="Y239" s="278"/>
      <c r="Z239" s="278"/>
      <c r="AA239" s="278"/>
      <c r="AB239" s="453"/>
    </row>
    <row r="240" spans="1:28" ht="51" hidden="1" customHeight="1" x14ac:dyDescent="0.2">
      <c r="A240" s="362"/>
      <c r="B240" s="383"/>
      <c r="C240" s="458"/>
      <c r="D240" s="383"/>
      <c r="E240" s="383"/>
      <c r="F240" s="383"/>
      <c r="G240" s="133" t="str">
        <f>'01-Mapa de riesgo-UO'!I241</f>
        <v>Inclumiento de funciones especificas debido a incapacidad del personal.</v>
      </c>
      <c r="H240" s="383"/>
      <c r="I240" s="450"/>
      <c r="J240" s="383"/>
      <c r="K240" s="459"/>
      <c r="L240" s="457"/>
      <c r="M240" s="276" t="str">
        <f>IF('01-Mapa de riesgo-UO'!S241="No existen", "No existe control para el riesgo",'01-Mapa de riesgo-UO'!W241)</f>
        <v xml:space="preserve">Aplicación de los procesos establecidos en el  instructivo  123-LBM-INT-10 - Actividades y responsabilidades del personal </v>
      </c>
      <c r="N240" s="276">
        <f>'01-Mapa de riesgo-UO'!AB241</f>
        <v>0</v>
      </c>
      <c r="O240" s="276" t="str">
        <f>'01-Mapa de riesgo-UO'!AG241</f>
        <v>Profesional del laboratorio (Contratista)</v>
      </c>
      <c r="P240" s="277" t="str">
        <f>'01-Mapa de riesgo-UO'!AL241</f>
        <v>Diaria</v>
      </c>
      <c r="Q240" s="277" t="str">
        <f>'01-Mapa de riesgo-UO'!AP241</f>
        <v>Preventivo</v>
      </c>
      <c r="R240" s="450"/>
      <c r="S240" s="457" t="s">
        <v>1665</v>
      </c>
      <c r="T240" s="457"/>
      <c r="U240" s="114" t="str">
        <f>'01-Mapa de riesgo-UO'!AW241</f>
        <v>ASUMIR</v>
      </c>
      <c r="V240" s="114">
        <f>'01-Mapa de riesgo-UO'!AX241</f>
        <v>0</v>
      </c>
      <c r="W240" s="132">
        <f>IF(U240="COMPARTIR",'01-Mapa de riesgo-UO'!BA241, IF(U240=0, 0,$I$6))</f>
        <v>0</v>
      </c>
      <c r="X240" s="278"/>
      <c r="Y240" s="278"/>
      <c r="Z240" s="278"/>
      <c r="AA240" s="278"/>
      <c r="AB240" s="453"/>
    </row>
    <row r="241" spans="1:28" ht="51" hidden="1" customHeight="1" x14ac:dyDescent="0.2">
      <c r="A241" s="362">
        <v>78</v>
      </c>
      <c r="B241" s="383" t="str">
        <f>'01-Mapa de riesgo-UO'!D242</f>
        <v>EXTENSIÓN_PROYECCIÓN_SOCIAL</v>
      </c>
      <c r="C241" s="458" t="str">
        <f>+'01-Mapa de riesgo-UO'!F242</f>
        <v>NO</v>
      </c>
      <c r="D241" s="383" t="str">
        <f>'01-Mapa de riesgo-UO'!J242</f>
        <v>Operacional</v>
      </c>
      <c r="E241" s="383" t="str">
        <f>'01-Mapa de riesgo-UO'!K242</f>
        <v>Equipamiento en mal funcionamiento o falta de reactivos</v>
      </c>
      <c r="F241" s="383"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83" t="str">
        <f>'01-Mapa de riesgo-UO'!M242</f>
        <v>Disminución de la capacidad operativa de análisis del laboratorio</v>
      </c>
      <c r="I241" s="450" t="str">
        <f>'01-Mapa de riesgo-UO'!AT242</f>
        <v>LEVE</v>
      </c>
      <c r="J241" s="383" t="str">
        <f>'01-Mapa de riesgo-UO'!AU242</f>
        <v>(No. De muestras no procesadas por daño o mal funcionamiento de equipos o por falta de insumos, materiales y reactivos/No. Total de muestras procesadas)*100</v>
      </c>
      <c r="K241" s="461">
        <v>0</v>
      </c>
      <c r="L241" s="457" t="s">
        <v>1666</v>
      </c>
      <c r="M241" s="276" t="str">
        <f>IF('01-Mapa de riesgo-UO'!S242="No existen", "No existe control para el riesgo",'01-Mapa de riesgo-UO'!W242)</f>
        <v>Ejecución del plan de calibración, verificación y mantenimiento anual con fechas de cumplimiento.</v>
      </c>
      <c r="N241" s="276">
        <f>'01-Mapa de riesgo-UO'!AB242</f>
        <v>0</v>
      </c>
      <c r="O241" s="276" t="str">
        <f>'01-Mapa de riesgo-UO'!AG242</f>
        <v>Director del Laboratorio (Planta)</v>
      </c>
      <c r="P241" s="277" t="str">
        <f>'01-Mapa de riesgo-UO'!AL242</f>
        <v>Anual</v>
      </c>
      <c r="Q241" s="277" t="str">
        <f>'01-Mapa de riesgo-UO'!AP242</f>
        <v>Preventivo</v>
      </c>
      <c r="R241" s="450" t="str">
        <f>'01-Mapa de riesgo-UO'!AR242</f>
        <v>ACEPTABLE</v>
      </c>
      <c r="S241" s="457" t="s">
        <v>1667</v>
      </c>
      <c r="T241" s="457"/>
      <c r="U241" s="114" t="str">
        <f>'01-Mapa de riesgo-UO'!AW242</f>
        <v>ASUMIR</v>
      </c>
      <c r="V241" s="114">
        <f>'01-Mapa de riesgo-UO'!AX242</f>
        <v>0</v>
      </c>
      <c r="W241" s="132">
        <f>IF(U241="COMPARTIR",'01-Mapa de riesgo-UO'!BA242, IF(U241=0, 0,$I$6))</f>
        <v>0</v>
      </c>
      <c r="X241" s="278"/>
      <c r="Y241" s="278"/>
      <c r="Z241" s="278"/>
      <c r="AA241" s="278"/>
      <c r="AB241" s="453" t="s">
        <v>648</v>
      </c>
    </row>
    <row r="242" spans="1:28" ht="51" hidden="1" customHeight="1" x14ac:dyDescent="0.2">
      <c r="A242" s="362"/>
      <c r="B242" s="383"/>
      <c r="C242" s="458"/>
      <c r="D242" s="383"/>
      <c r="E242" s="383"/>
      <c r="F242" s="383"/>
      <c r="G242" s="133" t="str">
        <f>'01-Mapa de riesgo-UO'!I243</f>
        <v>Falta de insumos, materiales, reactivos, o elementos de protección personal para el procesamiento de muestras</v>
      </c>
      <c r="H242" s="383"/>
      <c r="I242" s="450"/>
      <c r="J242" s="383"/>
      <c r="K242" s="459"/>
      <c r="L242" s="457"/>
      <c r="M242" s="276" t="str">
        <f>IF('01-Mapa de riesgo-UO'!S243="No existen", "No existe control para el riesgo",'01-Mapa de riesgo-UO'!W243)</f>
        <v>Diligenciamiento y seguimiento del formato 123-LBM-F25 Inventario.</v>
      </c>
      <c r="N242" s="276">
        <f>'01-Mapa de riesgo-UO'!AB243</f>
        <v>0</v>
      </c>
      <c r="O242" s="276" t="str">
        <f>'01-Mapa de riesgo-UO'!AG243</f>
        <v>Profesional del laboratorio (Transitorio administrativo)</v>
      </c>
      <c r="P242" s="277" t="str">
        <f>'01-Mapa de riesgo-UO'!AL243</f>
        <v>Quincenal</v>
      </c>
      <c r="Q242" s="277" t="str">
        <f>'01-Mapa de riesgo-UO'!AP243</f>
        <v>Preventivo</v>
      </c>
      <c r="R242" s="450"/>
      <c r="S242" s="457" t="s">
        <v>1668</v>
      </c>
      <c r="T242" s="457"/>
      <c r="U242" s="114" t="str">
        <f>'01-Mapa de riesgo-UO'!AW243</f>
        <v>ASUMIR</v>
      </c>
      <c r="V242" s="114">
        <f>'01-Mapa de riesgo-UO'!AX243</f>
        <v>0</v>
      </c>
      <c r="W242" s="132">
        <f>IF(U242="COMPARTIR",'01-Mapa de riesgo-UO'!BA243, IF(U242=0, 0,$I$6))</f>
        <v>0</v>
      </c>
      <c r="X242" s="278"/>
      <c r="Y242" s="278"/>
      <c r="Z242" s="278"/>
      <c r="AA242" s="278"/>
      <c r="AB242" s="453"/>
    </row>
    <row r="243" spans="1:28" ht="51" hidden="1" customHeight="1" x14ac:dyDescent="0.2">
      <c r="A243" s="362"/>
      <c r="B243" s="383"/>
      <c r="C243" s="458"/>
      <c r="D243" s="383"/>
      <c r="E243" s="383"/>
      <c r="F243" s="383"/>
      <c r="G243" s="133" t="str">
        <f>'01-Mapa de riesgo-UO'!I244</f>
        <v>Falta de espacio en los ultracongeladores para el almacenamiento de contra muestras.</v>
      </c>
      <c r="H243" s="383"/>
      <c r="I243" s="450"/>
      <c r="J243" s="383"/>
      <c r="K243" s="459"/>
      <c r="L243" s="457"/>
      <c r="M243" s="276" t="str">
        <f>IF('01-Mapa de riesgo-UO'!S244="No existen", "No existe control para el riesgo",'01-Mapa de riesgo-UO'!W244)</f>
        <v>Descarte de muestras con resultado negativo según  el comunicado Eliminación de muestras SARS-CoV-2</v>
      </c>
      <c r="N243" s="276">
        <f>'01-Mapa de riesgo-UO'!AB244</f>
        <v>0</v>
      </c>
      <c r="O243" s="276" t="str">
        <f>'01-Mapa de riesgo-UO'!AG244</f>
        <v>Profesional de laboratorio (Contratista)</v>
      </c>
      <c r="P243" s="277" t="str">
        <f>'01-Mapa de riesgo-UO'!AL244</f>
        <v>Semestral</v>
      </c>
      <c r="Q243" s="277" t="str">
        <f>'01-Mapa de riesgo-UO'!AP244</f>
        <v>Preventivo</v>
      </c>
      <c r="R243" s="450"/>
      <c r="S243" s="457" t="s">
        <v>1669</v>
      </c>
      <c r="T243" s="457"/>
      <c r="U243" s="114" t="str">
        <f>'01-Mapa de riesgo-UO'!AW244</f>
        <v>ASUMIR</v>
      </c>
      <c r="V243" s="114">
        <f>'01-Mapa de riesgo-UO'!AX244</f>
        <v>0</v>
      </c>
      <c r="W243" s="132">
        <f>IF(U243="COMPARTIR",'01-Mapa de riesgo-UO'!BA244, IF(U243=0, 0,$I$6))</f>
        <v>0</v>
      </c>
      <c r="X243" s="278"/>
      <c r="Y243" s="278"/>
      <c r="Z243" s="278"/>
      <c r="AA243" s="278"/>
      <c r="AB243" s="453"/>
    </row>
    <row r="244" spans="1:28" ht="51" hidden="1" customHeight="1" x14ac:dyDescent="0.2">
      <c r="A244" s="362">
        <v>79</v>
      </c>
      <c r="B244" s="383" t="str">
        <f>'01-Mapa de riesgo-UO'!D245</f>
        <v>EXTENSIÓN_PROYECCIÓN_SOCIAL</v>
      </c>
      <c r="C244" s="458" t="str">
        <f>+'01-Mapa de riesgo-UO'!F245</f>
        <v>NO</v>
      </c>
      <c r="D244" s="383" t="str">
        <f>'01-Mapa de riesgo-UO'!J245</f>
        <v>Operacional</v>
      </c>
      <c r="E244" s="383" t="str">
        <f>'01-Mapa de riesgo-UO'!K245</f>
        <v>Pérdida de la validez de los resultados del laboratorio debido a instalaciones y condiciones ambientales
(6.3)</v>
      </c>
      <c r="F244" s="383"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83" t="str">
        <f>'01-Mapa de riesgo-UO'!M245</f>
        <v>Afectación del equipamiento del laboratorio.
Obtención de resultados con variabilidad debido a las condiciones ambientales</v>
      </c>
      <c r="I244" s="450" t="str">
        <f>'01-Mapa de riesgo-UO'!AT245</f>
        <v>LEVE</v>
      </c>
      <c r="J244" s="383" t="str">
        <f>'01-Mapa de riesgo-UO'!AU245</f>
        <v>No. Datos de medición donde las condiciones ambientales se salen de los límites/ No. Datos de medición de las condiciones ambientales.</v>
      </c>
      <c r="K244" s="459">
        <f>(9/197)*100</f>
        <v>4.5685279187817258</v>
      </c>
      <c r="L244" s="457" t="s">
        <v>1670</v>
      </c>
      <c r="M244" s="276" t="str">
        <f>IF('01-Mapa de riesgo-UO'!S245="No existen", "No existe control para el riesgo",'01-Mapa de riesgo-UO'!W245)</f>
        <v>Registro y seguimiento de las condiciones ambientales en el área de análisis de ensayos.
Registro Y seguimiento de la temperatura de los ultracongeladores donde se almacenan  las contamuestras.
Separación de áreas para la realización de los ensayos.</v>
      </c>
      <c r="N244" s="276">
        <f>'01-Mapa de riesgo-UO'!AB245</f>
        <v>0</v>
      </c>
      <c r="O244" s="276" t="str">
        <f>'01-Mapa de riesgo-UO'!AG245</f>
        <v>Profesional del laboratorio (Contratista)</v>
      </c>
      <c r="P244" s="277" t="str">
        <f>'01-Mapa de riesgo-UO'!AL245</f>
        <v>Diaria</v>
      </c>
      <c r="Q244" s="277" t="str">
        <f>'01-Mapa de riesgo-UO'!AP245</f>
        <v>Preventivo</v>
      </c>
      <c r="R244" s="450" t="str">
        <f>'01-Mapa de riesgo-UO'!AR245</f>
        <v>ACEPTABLE</v>
      </c>
      <c r="S244" s="457" t="s">
        <v>1671</v>
      </c>
      <c r="T244" s="457"/>
      <c r="U244" s="114" t="str">
        <f>'01-Mapa de riesgo-UO'!AW245</f>
        <v>ASUMIR</v>
      </c>
      <c r="V244" s="114">
        <f>'01-Mapa de riesgo-UO'!AX245</f>
        <v>0</v>
      </c>
      <c r="W244" s="132">
        <f>IF(U244="COMPARTIR",'01-Mapa de riesgo-UO'!BA245, IF(U244=0, 0,$I$6))</f>
        <v>0</v>
      </c>
      <c r="X244" s="278"/>
      <c r="Y244" s="278"/>
      <c r="Z244" s="278"/>
      <c r="AA244" s="278"/>
      <c r="AB244" s="453" t="s">
        <v>648</v>
      </c>
    </row>
    <row r="245" spans="1:28" ht="51" hidden="1" customHeight="1" x14ac:dyDescent="0.2">
      <c r="A245" s="362"/>
      <c r="B245" s="383"/>
      <c r="C245" s="458"/>
      <c r="D245" s="383"/>
      <c r="E245" s="383"/>
      <c r="F245" s="383"/>
      <c r="G245" s="133" t="str">
        <f>'01-Mapa de riesgo-UO'!I246</f>
        <v>Daños en el funcionamiento de aire acondicionado o  incorrecta ventilación</v>
      </c>
      <c r="H245" s="383"/>
      <c r="I245" s="450"/>
      <c r="J245" s="383"/>
      <c r="K245" s="459"/>
      <c r="L245" s="457"/>
      <c r="M245" s="276" t="str">
        <f>IF('01-Mapa de riesgo-UO'!S246="No existen", "No existe control para el riesgo",'01-Mapa de riesgo-UO'!W246)</f>
        <v>Solicitar y progamar  mantenimientos periódicos del aire acondicionado.
Instalación de aire acondicionado unidireccional.</v>
      </c>
      <c r="N245" s="276">
        <f>'01-Mapa de riesgo-UO'!AB246</f>
        <v>0</v>
      </c>
      <c r="O245" s="276" t="str">
        <f>'01-Mapa de riesgo-UO'!AG246</f>
        <v>Profesional del laboratorio (Transitorio administrativo)</v>
      </c>
      <c r="P245" s="277" t="str">
        <f>'01-Mapa de riesgo-UO'!AL246</f>
        <v>Semestral</v>
      </c>
      <c r="Q245" s="277" t="str">
        <f>'01-Mapa de riesgo-UO'!AP246</f>
        <v>Preventivo</v>
      </c>
      <c r="R245" s="450"/>
      <c r="S245" s="457" t="s">
        <v>1672</v>
      </c>
      <c r="T245" s="457"/>
      <c r="U245" s="114" t="str">
        <f>'01-Mapa de riesgo-UO'!AW246</f>
        <v>ASUMIR</v>
      </c>
      <c r="V245" s="114">
        <f>'01-Mapa de riesgo-UO'!AX246</f>
        <v>0</v>
      </c>
      <c r="W245" s="132">
        <f>IF(U245="COMPARTIR",'01-Mapa de riesgo-UO'!BA246, IF(U245=0, 0,$I$6))</f>
        <v>0</v>
      </c>
      <c r="X245" s="278"/>
      <c r="Y245" s="278"/>
      <c r="Z245" s="278"/>
      <c r="AA245" s="278"/>
      <c r="AB245" s="453"/>
    </row>
    <row r="246" spans="1:28" ht="51" hidden="1" customHeight="1" x14ac:dyDescent="0.2">
      <c r="A246" s="362"/>
      <c r="B246" s="383"/>
      <c r="C246" s="458"/>
      <c r="D246" s="383"/>
      <c r="E246" s="383"/>
      <c r="F246" s="383"/>
      <c r="G246" s="133">
        <f>'01-Mapa de riesgo-UO'!I247</f>
        <v>0</v>
      </c>
      <c r="H246" s="383"/>
      <c r="I246" s="450"/>
      <c r="J246" s="383"/>
      <c r="K246" s="459"/>
      <c r="L246" s="457"/>
      <c r="M246" s="276">
        <f>IF('01-Mapa de riesgo-UO'!S247="No existen", "No existe control para el riesgo",'01-Mapa de riesgo-UO'!W247)</f>
        <v>0</v>
      </c>
      <c r="N246" s="276">
        <f>'01-Mapa de riesgo-UO'!AB247</f>
        <v>0</v>
      </c>
      <c r="O246" s="276">
        <f>'01-Mapa de riesgo-UO'!AG247</f>
        <v>0</v>
      </c>
      <c r="P246" s="277">
        <f>'01-Mapa de riesgo-UO'!AL247</f>
        <v>0</v>
      </c>
      <c r="Q246" s="277">
        <f>'01-Mapa de riesgo-UO'!AP247</f>
        <v>0</v>
      </c>
      <c r="R246" s="450"/>
      <c r="S246" s="457"/>
      <c r="T246" s="457"/>
      <c r="U246" s="114" t="str">
        <f>'01-Mapa de riesgo-UO'!AW247</f>
        <v>ASUMIR</v>
      </c>
      <c r="V246" s="114">
        <f>'01-Mapa de riesgo-UO'!AX247</f>
        <v>0</v>
      </c>
      <c r="W246" s="132">
        <f>IF(U246="COMPARTIR",'01-Mapa de riesgo-UO'!BA247, IF(U246=0, 0,$I$6))</f>
        <v>0</v>
      </c>
      <c r="X246" s="278"/>
      <c r="Y246" s="278"/>
      <c r="Z246" s="278"/>
      <c r="AA246" s="278"/>
      <c r="AB246" s="453"/>
    </row>
    <row r="247" spans="1:28" ht="51" hidden="1" customHeight="1" x14ac:dyDescent="0.2">
      <c r="A247" s="362">
        <v>80</v>
      </c>
      <c r="B247" s="383" t="str">
        <f>'01-Mapa de riesgo-UO'!D248</f>
        <v>EXTENSIÓN_PROYECCIÓN_SOCIAL</v>
      </c>
      <c r="C247" s="458" t="str">
        <f>+'01-Mapa de riesgo-UO'!F248</f>
        <v>NO</v>
      </c>
      <c r="D247" s="383" t="str">
        <f>'01-Mapa de riesgo-UO'!J248</f>
        <v>Operacional</v>
      </c>
      <c r="E247" s="383" t="str">
        <f>'01-Mapa de riesgo-UO'!K248</f>
        <v xml:space="preserve">Enfermedades laborales de los profesionales encargados del procesamiento </v>
      </c>
      <c r="F247" s="383"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83" t="str">
        <f>'01-Mapa de riesgo-UO'!M248</f>
        <v>Disminución de la capacidad operativa de análisis del laboratorio</v>
      </c>
      <c r="I247" s="450" t="str">
        <f>'01-Mapa de riesgo-UO'!AT248</f>
        <v>MODERADO</v>
      </c>
      <c r="J247" s="383" t="str">
        <f>'01-Mapa de riesgo-UO'!AU248</f>
        <v>No. De funcionarios con afecciones fisicas/ No. Total de funcionarios * 100</v>
      </c>
      <c r="K247" s="461">
        <v>0</v>
      </c>
      <c r="L247" s="457" t="s">
        <v>1673</v>
      </c>
      <c r="M247" s="276" t="str">
        <f>IF('01-Mapa de riesgo-UO'!S248="No existen", "No existe control para el riesgo",'01-Mapa de riesgo-UO'!W248)</f>
        <v>Implementación de pausas saludables para la prevención de riesgo osteomuscular.</v>
      </c>
      <c r="N247" s="276">
        <f>'01-Mapa de riesgo-UO'!AB248</f>
        <v>0</v>
      </c>
      <c r="O247" s="276" t="str">
        <f>'01-Mapa de riesgo-UO'!AG248</f>
        <v>Profesional de laboratorio (Contratista)</v>
      </c>
      <c r="P247" s="277" t="str">
        <f>'01-Mapa de riesgo-UO'!AL248</f>
        <v>Diaria</v>
      </c>
      <c r="Q247" s="277" t="str">
        <f>'01-Mapa de riesgo-UO'!AP248</f>
        <v>Preventivo</v>
      </c>
      <c r="R247" s="450" t="str">
        <f>'01-Mapa de riesgo-UO'!AR248</f>
        <v>ACEPTABLE</v>
      </c>
      <c r="S247" s="457" t="s">
        <v>1674</v>
      </c>
      <c r="T247" s="457"/>
      <c r="U247" s="114" t="str">
        <f>'01-Mapa de riesgo-UO'!AW248</f>
        <v>REDUCIR</v>
      </c>
      <c r="V247" s="114" t="str">
        <f>'01-Mapa de riesgo-UO'!AX248</f>
        <v>Capacitacion del personal acerca de riegos laborales y acciones preventivas relacionadas con los riesgos osteomusculares</v>
      </c>
      <c r="W247" s="132">
        <f>IF(U247="COMPARTIR",'01-Mapa de riesgo-UO'!BA248, IF(U247=0, 0,$I$6))</f>
        <v>0</v>
      </c>
      <c r="X247" s="278" t="s">
        <v>282</v>
      </c>
      <c r="Y247" s="278" t="s">
        <v>1675</v>
      </c>
      <c r="Z247" s="278" t="s">
        <v>643</v>
      </c>
      <c r="AA247" s="278"/>
      <c r="AB247" s="453" t="s">
        <v>648</v>
      </c>
    </row>
    <row r="248" spans="1:28" ht="51" hidden="1" customHeight="1" x14ac:dyDescent="0.2">
      <c r="A248" s="362"/>
      <c r="B248" s="383"/>
      <c r="C248" s="458"/>
      <c r="D248" s="383"/>
      <c r="E248" s="383"/>
      <c r="F248" s="383"/>
      <c r="G248" s="133" t="str">
        <f>'01-Mapa de riesgo-UO'!I249</f>
        <v xml:space="preserve">Problemas urinarios, renales,  gástricos o migrañas por las jornadas largas al interior del laboratorio de procesamiento.  </v>
      </c>
      <c r="H248" s="383"/>
      <c r="I248" s="450"/>
      <c r="J248" s="383"/>
      <c r="K248" s="459"/>
      <c r="L248" s="457"/>
      <c r="M248" s="276" t="str">
        <f>IF('01-Mapa de riesgo-UO'!S249="No existen", "No existe control para el riesgo",'01-Mapa de riesgo-UO'!W249)</f>
        <v>Definición de la jornada laboral dentro del procesamiento y diagnóstico de SARS-CoV-2 y/o Monkeypox</v>
      </c>
      <c r="N248" s="276">
        <f>'01-Mapa de riesgo-UO'!AB249</f>
        <v>0</v>
      </c>
      <c r="O248" s="276" t="str">
        <f>'01-Mapa de riesgo-UO'!AG249</f>
        <v>Profesional de seguridad y salud en el trabajo</v>
      </c>
      <c r="P248" s="277" t="str">
        <f>'01-Mapa de riesgo-UO'!AL249</f>
        <v>No Definida</v>
      </c>
      <c r="Q248" s="277" t="str">
        <f>'01-Mapa de riesgo-UO'!AP249</f>
        <v>Preventivo</v>
      </c>
      <c r="R248" s="450"/>
      <c r="S248" s="457" t="s">
        <v>1676</v>
      </c>
      <c r="T248" s="457"/>
      <c r="U248" s="114" t="str">
        <f>'01-Mapa de riesgo-UO'!AW249</f>
        <v>REDUCIR</v>
      </c>
      <c r="V248" s="114" t="str">
        <f>'01-Mapa de riesgo-UO'!AX249</f>
        <v>Evaluación de los riesgos laborales dentro del laboratorio</v>
      </c>
      <c r="W248" s="132">
        <f>IF(U248="COMPARTIR",'01-Mapa de riesgo-UO'!BA249, IF(U248=0, 0,$I$6))</f>
        <v>0</v>
      </c>
      <c r="X248" s="278" t="s">
        <v>282</v>
      </c>
      <c r="Y248" s="278" t="s">
        <v>1677</v>
      </c>
      <c r="Z248" s="278" t="s">
        <v>643</v>
      </c>
      <c r="AA248" s="278"/>
      <c r="AB248" s="453"/>
    </row>
    <row r="249" spans="1:28" ht="51" hidden="1" customHeight="1" x14ac:dyDescent="0.2">
      <c r="A249" s="362"/>
      <c r="B249" s="383"/>
      <c r="C249" s="458"/>
      <c r="D249" s="383"/>
      <c r="E249" s="383"/>
      <c r="F249" s="383"/>
      <c r="G249" s="133" t="str">
        <f>'01-Mapa de riesgo-UO'!I250</f>
        <v xml:space="preserve"> Eventos de ansiedad o pánico por situaciones de estrés dentro del procesamiento y diagnóstico de SARS-CoV-2 y/o Monkeypox</v>
      </c>
      <c r="H249" s="383"/>
      <c r="I249" s="450"/>
      <c r="J249" s="383"/>
      <c r="K249" s="459"/>
      <c r="L249" s="457"/>
      <c r="M249" s="276" t="str">
        <f>IF('01-Mapa de riesgo-UO'!S250="No existen", "No existe control para el riesgo",'01-Mapa de riesgo-UO'!W250)</f>
        <v>Programar capacitaciones y conferencias realizadas por talento humano sobre manejo de emociones y temas relacionados</v>
      </c>
      <c r="N249" s="276">
        <f>'01-Mapa de riesgo-UO'!AB250</f>
        <v>0</v>
      </c>
      <c r="O249" s="276" t="str">
        <f>'01-Mapa de riesgo-UO'!AG250</f>
        <v>Profesional de laboratorio (Transitorio administrativo)</v>
      </c>
      <c r="P249" s="277" t="str">
        <f>'01-Mapa de riesgo-UO'!AL250</f>
        <v>Anual</v>
      </c>
      <c r="Q249" s="277" t="str">
        <f>'01-Mapa de riesgo-UO'!AP250</f>
        <v>Preventivo</v>
      </c>
      <c r="R249" s="450"/>
      <c r="S249" s="457" t="s">
        <v>1678</v>
      </c>
      <c r="T249" s="457"/>
      <c r="U249" s="114" t="str">
        <f>'01-Mapa de riesgo-UO'!AW250</f>
        <v>REDUCIR</v>
      </c>
      <c r="V249" s="114" t="str">
        <f>'01-Mapa de riesgo-UO'!AX250</f>
        <v>Capacitación del personal acerca de riegos laborales y acciones preventivas  relacionadas con los riesgos psicológicos</v>
      </c>
      <c r="W249" s="132">
        <f>IF(U249="COMPARTIR",'01-Mapa de riesgo-UO'!BA250, IF(U249=0, 0,$I$6))</f>
        <v>0</v>
      </c>
      <c r="X249" s="278" t="s">
        <v>282</v>
      </c>
      <c r="Y249" s="278" t="s">
        <v>1679</v>
      </c>
      <c r="Z249" s="278" t="s">
        <v>643</v>
      </c>
      <c r="AA249" s="278"/>
      <c r="AB249" s="453"/>
    </row>
    <row r="250" spans="1:28" ht="51" hidden="1" customHeight="1" x14ac:dyDescent="0.2">
      <c r="A250" s="362">
        <v>81</v>
      </c>
      <c r="B250" s="383" t="str">
        <f>'01-Mapa de riesgo-UO'!D251</f>
        <v>EXTENSIÓN_PROYECCIÓN_SOCIAL</v>
      </c>
      <c r="C250" s="458" t="str">
        <f>+'01-Mapa de riesgo-UO'!F251</f>
        <v>NO</v>
      </c>
      <c r="D250" s="383" t="str">
        <f>'01-Mapa de riesgo-UO'!J251</f>
        <v>Operacional</v>
      </c>
      <c r="E250" s="383" t="str">
        <f>'01-Mapa de riesgo-UO'!K251</f>
        <v>Disminución de la capacidad operativa debido a daños en los equipos y/o infraestructura.</v>
      </c>
      <c r="F250" s="383"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83" t="str">
        <f>'01-Mapa de riesgo-UO'!M251</f>
        <v>Disminución de la capacidad operativa de análisis del laboratorio</v>
      </c>
      <c r="I250" s="450" t="str">
        <f>'01-Mapa de riesgo-UO'!AT251</f>
        <v>LEVE</v>
      </c>
      <c r="J250" s="383" t="str">
        <f>'01-Mapa de riesgo-UO'!AU251</f>
        <v>No. Equipos con fallas o daños debido a filtraciones de agua, temblores, tormentas eléctricas o catástrofes naturales/No. Total de equipos * 100</v>
      </c>
      <c r="K250" s="461">
        <v>0</v>
      </c>
      <c r="L250" s="457" t="s">
        <v>1680</v>
      </c>
      <c r="M250" s="276" t="str">
        <f>IF('01-Mapa de riesgo-UO'!S251="No existen", "No existe control para el riesgo",'01-Mapa de riesgo-UO'!W251)</f>
        <v>Solicitud de mantenimientos periódicos de las canaletas del Laboratorio</v>
      </c>
      <c r="N250" s="276">
        <f>'01-Mapa de riesgo-UO'!AB251</f>
        <v>0</v>
      </c>
      <c r="O250" s="276" t="str">
        <f>'01-Mapa de riesgo-UO'!AG251</f>
        <v>Profesional de laboratorio (Transitorio administrativo)</v>
      </c>
      <c r="P250" s="277" t="str">
        <f>'01-Mapa de riesgo-UO'!AL251</f>
        <v>Anual</v>
      </c>
      <c r="Q250" s="277" t="str">
        <f>'01-Mapa de riesgo-UO'!AP251</f>
        <v>Preventivo</v>
      </c>
      <c r="R250" s="450" t="str">
        <f>'01-Mapa de riesgo-UO'!AR251</f>
        <v>ACEPTABLE</v>
      </c>
      <c r="S250" s="457" t="s">
        <v>1681</v>
      </c>
      <c r="T250" s="457"/>
      <c r="U250" s="114" t="str">
        <f>'01-Mapa de riesgo-UO'!AW251</f>
        <v>ASUMIR</v>
      </c>
      <c r="V250" s="114">
        <f>'01-Mapa de riesgo-UO'!AX251</f>
        <v>0</v>
      </c>
      <c r="W250" s="132">
        <f>IF(U250="COMPARTIR",'01-Mapa de riesgo-UO'!BA251, IF(U250=0, 0,$I$6))</f>
        <v>0</v>
      </c>
      <c r="X250" s="278"/>
      <c r="Y250" s="278"/>
      <c r="Z250" s="278"/>
      <c r="AA250" s="278"/>
      <c r="AB250" s="453" t="s">
        <v>660</v>
      </c>
    </row>
    <row r="251" spans="1:28" ht="51" hidden="1" customHeight="1" x14ac:dyDescent="0.2">
      <c r="A251" s="362"/>
      <c r="B251" s="383"/>
      <c r="C251" s="458"/>
      <c r="D251" s="383"/>
      <c r="E251" s="383"/>
      <c r="F251" s="383"/>
      <c r="G251" s="133" t="str">
        <f>'01-Mapa de riesgo-UO'!I252</f>
        <v>Temblores, tormentas eléctrica, catástrofes naturales.</v>
      </c>
      <c r="H251" s="383"/>
      <c r="I251" s="450"/>
      <c r="J251" s="383"/>
      <c r="K251" s="459"/>
      <c r="L251" s="457"/>
      <c r="M251" s="276" t="str">
        <f>IF('01-Mapa de riesgo-UO'!S252="No existen", "No existe control para el riesgo",'01-Mapa de riesgo-UO'!W252)</f>
        <v>Póliza de seguro de los equipos del Laboratorio</v>
      </c>
      <c r="N251" s="276">
        <f>'01-Mapa de riesgo-UO'!AB252</f>
        <v>0</v>
      </c>
      <c r="O251" s="276" t="str">
        <f>'01-Mapa de riesgo-UO'!AG252</f>
        <v>Profesional de laboratorio (Transitorio administrativo)</v>
      </c>
      <c r="P251" s="277" t="str">
        <f>'01-Mapa de riesgo-UO'!AL252</f>
        <v>Anual</v>
      </c>
      <c r="Q251" s="277" t="str">
        <f>'01-Mapa de riesgo-UO'!AP252</f>
        <v>Preventivo</v>
      </c>
      <c r="R251" s="450"/>
      <c r="S251" s="457" t="s">
        <v>1682</v>
      </c>
      <c r="T251" s="457"/>
      <c r="U251" s="114" t="str">
        <f>'01-Mapa de riesgo-UO'!AW252</f>
        <v>ASUMIR</v>
      </c>
      <c r="V251" s="114">
        <f>'01-Mapa de riesgo-UO'!AX252</f>
        <v>0</v>
      </c>
      <c r="W251" s="132">
        <f>IF(U251="COMPARTIR",'01-Mapa de riesgo-UO'!BA252, IF(U251=0, 0,$I$6))</f>
        <v>0</v>
      </c>
      <c r="X251" s="278"/>
      <c r="Y251" s="278"/>
      <c r="Z251" s="278"/>
      <c r="AA251" s="278"/>
      <c r="AB251" s="453"/>
    </row>
    <row r="252" spans="1:28" ht="51" hidden="1" customHeight="1" x14ac:dyDescent="0.2">
      <c r="A252" s="362"/>
      <c r="B252" s="383"/>
      <c r="C252" s="458"/>
      <c r="D252" s="383"/>
      <c r="E252" s="383"/>
      <c r="F252" s="383"/>
      <c r="G252" s="133">
        <f>'01-Mapa de riesgo-UO'!I253</f>
        <v>0</v>
      </c>
      <c r="H252" s="383"/>
      <c r="I252" s="450"/>
      <c r="J252" s="383"/>
      <c r="K252" s="459"/>
      <c r="L252" s="457"/>
      <c r="M252" s="276">
        <f>IF('01-Mapa de riesgo-UO'!S253="No existen", "No existe control para el riesgo",'01-Mapa de riesgo-UO'!W253)</f>
        <v>0</v>
      </c>
      <c r="N252" s="276">
        <f>'01-Mapa de riesgo-UO'!AB253</f>
        <v>0</v>
      </c>
      <c r="O252" s="276">
        <f>'01-Mapa de riesgo-UO'!AG253</f>
        <v>0</v>
      </c>
      <c r="P252" s="277">
        <f>'01-Mapa de riesgo-UO'!AL253</f>
        <v>0</v>
      </c>
      <c r="Q252" s="277">
        <f>'01-Mapa de riesgo-UO'!AP253</f>
        <v>0</v>
      </c>
      <c r="R252" s="450"/>
      <c r="S252" s="457"/>
      <c r="T252" s="457"/>
      <c r="U252" s="114" t="str">
        <f>'01-Mapa de riesgo-UO'!AW253</f>
        <v>ASUMIR</v>
      </c>
      <c r="V252" s="114">
        <f>'01-Mapa de riesgo-UO'!AX253</f>
        <v>0</v>
      </c>
      <c r="W252" s="132">
        <f>IF(U252="COMPARTIR",'01-Mapa de riesgo-UO'!BA253, IF(U252=0, 0,$I$6))</f>
        <v>0</v>
      </c>
      <c r="X252" s="278"/>
      <c r="Y252" s="278"/>
      <c r="Z252" s="278"/>
      <c r="AA252" s="278"/>
      <c r="AB252" s="453"/>
    </row>
    <row r="253" spans="1:28" ht="51" hidden="1" customHeight="1" x14ac:dyDescent="0.2">
      <c r="A253" s="362">
        <v>82</v>
      </c>
      <c r="B253" s="383" t="str">
        <f>'01-Mapa de riesgo-UO'!D254</f>
        <v>EXTENSIÓN_PROYECCIÓN_SOCIAL</v>
      </c>
      <c r="C253" s="458" t="str">
        <f>+'01-Mapa de riesgo-UO'!F254</f>
        <v>NO</v>
      </c>
      <c r="D253" s="383" t="str">
        <f>'01-Mapa de riesgo-UO'!J254</f>
        <v>cumplimiento</v>
      </c>
      <c r="E253" s="383" t="str">
        <f>'01-Mapa de riesgo-UO'!K254</f>
        <v>Pérdida de la validez de los resultados del laboratorio por Información errónea del paciente</v>
      </c>
      <c r="F253" s="383" t="str">
        <f>'01-Mapa de riesgo-UO'!L254</f>
        <v>Emisión de reportes de resultados con información errónea del paciente.</v>
      </c>
      <c r="G253" s="133" t="str">
        <f>'01-Mapa de riesgo-UO'!I254</f>
        <v>Información incorrecta del paciente suminstrada por la IPS en la ficha epidemiológica</v>
      </c>
      <c r="H253" s="383" t="str">
        <f>'01-Mapa de riesgo-UO'!M254</f>
        <v>Pérdida de credibilidad en el laboratorio.</v>
      </c>
      <c r="I253" s="450" t="str">
        <f>'01-Mapa de riesgo-UO'!AT254</f>
        <v>LEVE</v>
      </c>
      <c r="J253" s="383" t="str">
        <f>'01-Mapa de riesgo-UO'!AU254</f>
        <v>(No. de informes de ensayos con información errónea suministrada por la IPS/ No. informes de ensayos expedidos por el laboratorio)*100</v>
      </c>
      <c r="K253" s="461">
        <v>0</v>
      </c>
      <c r="L253" s="457" t="s">
        <v>1683</v>
      </c>
      <c r="M253" s="276" t="str">
        <f>IF('01-Mapa de riesgo-UO'!S254="No existen", "No existe control para el riesgo",'01-Mapa de riesgo-UO'!W254)</f>
        <v>Verificación de la información del paciente con bases de datos nacionales, fichas epidemiológicas, documentos de identidad</v>
      </c>
      <c r="N253" s="276">
        <f>'01-Mapa de riesgo-UO'!AB254</f>
        <v>0</v>
      </c>
      <c r="O253" s="276" t="str">
        <f>'01-Mapa de riesgo-UO'!AG254</f>
        <v>Profesional de laboratorio (Contratista)</v>
      </c>
      <c r="P253" s="277" t="str">
        <f>'01-Mapa de riesgo-UO'!AL254</f>
        <v>Diaria</v>
      </c>
      <c r="Q253" s="277" t="str">
        <f>'01-Mapa de riesgo-UO'!AP254</f>
        <v>Preventivo</v>
      </c>
      <c r="R253" s="450" t="str">
        <f>'01-Mapa de riesgo-UO'!AR254</f>
        <v>ACEPTABLE</v>
      </c>
      <c r="S253" s="457" t="s">
        <v>1684</v>
      </c>
      <c r="T253" s="457"/>
      <c r="U253" s="114" t="str">
        <f>'01-Mapa de riesgo-UO'!AW254</f>
        <v>ASUMIR</v>
      </c>
      <c r="V253" s="114">
        <f>'01-Mapa de riesgo-UO'!AX254</f>
        <v>0</v>
      </c>
      <c r="W253" s="132">
        <f>IF(U253="COMPARTIR",'01-Mapa de riesgo-UO'!BA254, IF(U253=0, 0,$I$6))</f>
        <v>0</v>
      </c>
      <c r="X253" s="278"/>
      <c r="Y253" s="278"/>
      <c r="Z253" s="278"/>
      <c r="AA253" s="278"/>
      <c r="AB253" s="453" t="s">
        <v>648</v>
      </c>
    </row>
    <row r="254" spans="1:28" ht="51" hidden="1" customHeight="1" x14ac:dyDescent="0.2">
      <c r="A254" s="362"/>
      <c r="B254" s="383"/>
      <c r="C254" s="458"/>
      <c r="D254" s="383"/>
      <c r="E254" s="383"/>
      <c r="F254" s="383"/>
      <c r="G254" s="133">
        <f>'01-Mapa de riesgo-UO'!I255</f>
        <v>0</v>
      </c>
      <c r="H254" s="383"/>
      <c r="I254" s="450"/>
      <c r="J254" s="383"/>
      <c r="K254" s="459"/>
      <c r="L254" s="457"/>
      <c r="M254" s="276">
        <f>IF('01-Mapa de riesgo-UO'!S255="No existen", "No existe control para el riesgo",'01-Mapa de riesgo-UO'!W255)</f>
        <v>0</v>
      </c>
      <c r="N254" s="276">
        <f>'01-Mapa de riesgo-UO'!AB255</f>
        <v>0</v>
      </c>
      <c r="O254" s="276">
        <f>'01-Mapa de riesgo-UO'!AG255</f>
        <v>0</v>
      </c>
      <c r="P254" s="277">
        <f>'01-Mapa de riesgo-UO'!AL255</f>
        <v>0</v>
      </c>
      <c r="Q254" s="277">
        <f>'01-Mapa de riesgo-UO'!AP255</f>
        <v>0</v>
      </c>
      <c r="R254" s="450"/>
      <c r="S254" s="457"/>
      <c r="T254" s="457"/>
      <c r="U254" s="114" t="str">
        <f>'01-Mapa de riesgo-UO'!AW255</f>
        <v>ASUMIR</v>
      </c>
      <c r="V254" s="114">
        <f>'01-Mapa de riesgo-UO'!AX255</f>
        <v>0</v>
      </c>
      <c r="W254" s="132">
        <f>IF(U254="COMPARTIR",'01-Mapa de riesgo-UO'!BA255, IF(U254=0, 0,$I$6))</f>
        <v>0</v>
      </c>
      <c r="X254" s="278"/>
      <c r="Y254" s="278"/>
      <c r="Z254" s="278"/>
      <c r="AA254" s="278"/>
      <c r="AB254" s="453"/>
    </row>
    <row r="255" spans="1:28" ht="51" hidden="1" customHeight="1" x14ac:dyDescent="0.2">
      <c r="A255" s="362"/>
      <c r="B255" s="383"/>
      <c r="C255" s="458"/>
      <c r="D255" s="383"/>
      <c r="E255" s="383"/>
      <c r="F255" s="383"/>
      <c r="G255" s="133">
        <f>'01-Mapa de riesgo-UO'!I256</f>
        <v>0</v>
      </c>
      <c r="H255" s="383"/>
      <c r="I255" s="450"/>
      <c r="J255" s="383"/>
      <c r="K255" s="459"/>
      <c r="L255" s="457"/>
      <c r="M255" s="276">
        <f>IF('01-Mapa de riesgo-UO'!S256="No existen", "No existe control para el riesgo",'01-Mapa de riesgo-UO'!W256)</f>
        <v>0</v>
      </c>
      <c r="N255" s="276">
        <f>'01-Mapa de riesgo-UO'!AB256</f>
        <v>0</v>
      </c>
      <c r="O255" s="276">
        <f>'01-Mapa de riesgo-UO'!AG256</f>
        <v>0</v>
      </c>
      <c r="P255" s="277">
        <f>'01-Mapa de riesgo-UO'!AL256</f>
        <v>0</v>
      </c>
      <c r="Q255" s="277">
        <f>'01-Mapa de riesgo-UO'!AP256</f>
        <v>0</v>
      </c>
      <c r="R255" s="450"/>
      <c r="S255" s="457"/>
      <c r="T255" s="457"/>
      <c r="U255" s="114" t="str">
        <f>'01-Mapa de riesgo-UO'!AW256</f>
        <v>ASUMIR</v>
      </c>
      <c r="V255" s="114">
        <f>'01-Mapa de riesgo-UO'!AX256</f>
        <v>0</v>
      </c>
      <c r="W255" s="132">
        <f>IF(U255="COMPARTIR",'01-Mapa de riesgo-UO'!BA256, IF(U255=0, 0,$I$6))</f>
        <v>0</v>
      </c>
      <c r="X255" s="278"/>
      <c r="Y255" s="278"/>
      <c r="Z255" s="278"/>
      <c r="AA255" s="278"/>
      <c r="AB255" s="453"/>
    </row>
    <row r="256" spans="1:28" ht="51" hidden="1" customHeight="1" x14ac:dyDescent="0.2">
      <c r="A256" s="362">
        <v>83</v>
      </c>
      <c r="B256" s="383" t="str">
        <f>'01-Mapa de riesgo-UO'!D257</f>
        <v>EXTENSIÓN_PROYECCIÓN_SOCIAL</v>
      </c>
      <c r="C256" s="458" t="str">
        <f>+'01-Mapa de riesgo-UO'!F257</f>
        <v>NO</v>
      </c>
      <c r="D256" s="383" t="str">
        <f>'01-Mapa de riesgo-UO'!J257</f>
        <v>Operacional</v>
      </c>
      <c r="E256" s="383" t="str">
        <f>'01-Mapa de riesgo-UO'!K257</f>
        <v>Pérdida de la validez de los resultados del laboratorio Equipamiento
(6.4.6)</v>
      </c>
      <c r="F256" s="383"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83" t="str">
        <f>'01-Mapa de riesgo-UO'!M257</f>
        <v>Obtenicón de resultados inválidos</v>
      </c>
      <c r="I256" s="450" t="str">
        <f>'01-Mapa de riesgo-UO'!AT257</f>
        <v>LEVE</v>
      </c>
      <c r="J256" s="383" t="str">
        <f>'01-Mapa de riesgo-UO'!AU257</f>
        <v>(No. de equipos  calibrados de acuerdo al plan/ total equipos) *100</v>
      </c>
      <c r="K256" s="461">
        <v>1</v>
      </c>
      <c r="L256" s="457" t="s">
        <v>1685</v>
      </c>
      <c r="M256" s="276" t="str">
        <f>IF('01-Mapa de riesgo-UO'!S257="No existen", "No existe control para el riesgo",'01-Mapa de riesgo-UO'!W257)</f>
        <v>Ejecución del plan de mantenimiento, verificación y calibración de equipos</v>
      </c>
      <c r="N256" s="276">
        <f>'01-Mapa de riesgo-UO'!AB257</f>
        <v>0</v>
      </c>
      <c r="O256" s="276" t="str">
        <f>'01-Mapa de riesgo-UO'!AG257</f>
        <v>Profesional de laboratorio (Contratista)</v>
      </c>
      <c r="P256" s="277" t="str">
        <f>'01-Mapa de riesgo-UO'!AL257</f>
        <v>Anual</v>
      </c>
      <c r="Q256" s="277" t="str">
        <f>'01-Mapa de riesgo-UO'!AP257</f>
        <v>Preventivo</v>
      </c>
      <c r="R256" s="450" t="str">
        <f>'01-Mapa de riesgo-UO'!AR257</f>
        <v>ACEPTABLE</v>
      </c>
      <c r="S256" s="457" t="s">
        <v>1667</v>
      </c>
      <c r="T256" s="457"/>
      <c r="U256" s="114" t="str">
        <f>'01-Mapa de riesgo-UO'!AW257</f>
        <v>ASUMIR</v>
      </c>
      <c r="V256" s="114">
        <f>'01-Mapa de riesgo-UO'!AX257</f>
        <v>0</v>
      </c>
      <c r="W256" s="132">
        <f>IF(U256="COMPARTIR",'01-Mapa de riesgo-UO'!BA257, IF(U256=0, 0,$I$6))</f>
        <v>0</v>
      </c>
      <c r="X256" s="278"/>
      <c r="Y256" s="278"/>
      <c r="Z256" s="278"/>
      <c r="AA256" s="278"/>
      <c r="AB256" s="453" t="s">
        <v>648</v>
      </c>
    </row>
    <row r="257" spans="1:28" ht="51" hidden="1" customHeight="1" x14ac:dyDescent="0.2">
      <c r="A257" s="362"/>
      <c r="B257" s="383"/>
      <c r="C257" s="458"/>
      <c r="D257" s="383"/>
      <c r="E257" s="383"/>
      <c r="F257" s="383"/>
      <c r="G257" s="133">
        <f>'01-Mapa de riesgo-UO'!I258</f>
        <v>0</v>
      </c>
      <c r="H257" s="383"/>
      <c r="I257" s="450"/>
      <c r="J257" s="383"/>
      <c r="K257" s="459"/>
      <c r="L257" s="457"/>
      <c r="M257" s="276">
        <f>IF('01-Mapa de riesgo-UO'!S258="No existen", "No existe control para el riesgo",'01-Mapa de riesgo-UO'!W258)</f>
        <v>0</v>
      </c>
      <c r="N257" s="276">
        <f>'01-Mapa de riesgo-UO'!AB258</f>
        <v>0</v>
      </c>
      <c r="O257" s="276">
        <f>'01-Mapa de riesgo-UO'!AG258</f>
        <v>0</v>
      </c>
      <c r="P257" s="277">
        <f>'01-Mapa de riesgo-UO'!AL258</f>
        <v>0</v>
      </c>
      <c r="Q257" s="277">
        <f>'01-Mapa de riesgo-UO'!AP258</f>
        <v>0</v>
      </c>
      <c r="R257" s="450"/>
      <c r="S257" s="457"/>
      <c r="T257" s="457"/>
      <c r="U257" s="114" t="str">
        <f>'01-Mapa de riesgo-UO'!AW258</f>
        <v>ASUMIR</v>
      </c>
      <c r="V257" s="114">
        <f>'01-Mapa de riesgo-UO'!AX258</f>
        <v>0</v>
      </c>
      <c r="W257" s="132">
        <f>IF(U257="COMPARTIR",'01-Mapa de riesgo-UO'!BA258, IF(U257=0, 0,$I$6))</f>
        <v>0</v>
      </c>
      <c r="X257" s="278"/>
      <c r="Y257" s="278"/>
      <c r="Z257" s="278"/>
      <c r="AA257" s="278"/>
      <c r="AB257" s="453"/>
    </row>
    <row r="258" spans="1:28" ht="51" hidden="1" customHeight="1" x14ac:dyDescent="0.2">
      <c r="A258" s="362"/>
      <c r="B258" s="383"/>
      <c r="C258" s="458"/>
      <c r="D258" s="383"/>
      <c r="E258" s="383"/>
      <c r="F258" s="383"/>
      <c r="G258" s="133">
        <f>'01-Mapa de riesgo-UO'!I259</f>
        <v>0</v>
      </c>
      <c r="H258" s="383"/>
      <c r="I258" s="450"/>
      <c r="J258" s="383"/>
      <c r="K258" s="459"/>
      <c r="L258" s="457"/>
      <c r="M258" s="276">
        <f>IF('01-Mapa de riesgo-UO'!S259="No existen", "No existe control para el riesgo",'01-Mapa de riesgo-UO'!W259)</f>
        <v>0</v>
      </c>
      <c r="N258" s="276">
        <f>'01-Mapa de riesgo-UO'!AB259</f>
        <v>0</v>
      </c>
      <c r="O258" s="276">
        <f>'01-Mapa de riesgo-UO'!AG259</f>
        <v>0</v>
      </c>
      <c r="P258" s="277">
        <f>'01-Mapa de riesgo-UO'!AL259</f>
        <v>0</v>
      </c>
      <c r="Q258" s="277">
        <f>'01-Mapa de riesgo-UO'!AP259</f>
        <v>0</v>
      </c>
      <c r="R258" s="450"/>
      <c r="S258" s="457"/>
      <c r="T258" s="457"/>
      <c r="U258" s="114" t="str">
        <f>'01-Mapa de riesgo-UO'!AW259</f>
        <v>ASUMIR</v>
      </c>
      <c r="V258" s="114">
        <f>'01-Mapa de riesgo-UO'!AX259</f>
        <v>0</v>
      </c>
      <c r="W258" s="132">
        <f>IF(U258="COMPARTIR",'01-Mapa de riesgo-UO'!BA259, IF(U258=0, 0,$I$6))</f>
        <v>0</v>
      </c>
      <c r="X258" s="278"/>
      <c r="Y258" s="278"/>
      <c r="Z258" s="278"/>
      <c r="AA258" s="278"/>
      <c r="AB258" s="453"/>
    </row>
    <row r="259" spans="1:28" ht="51" hidden="1" customHeight="1" x14ac:dyDescent="0.2">
      <c r="A259" s="362">
        <v>84</v>
      </c>
      <c r="B259" s="383" t="str">
        <f>'01-Mapa de riesgo-UO'!D260</f>
        <v>EXTENSIÓN_PROYECCIÓN_SOCIAL</v>
      </c>
      <c r="C259" s="458" t="str">
        <f>+'01-Mapa de riesgo-UO'!F260</f>
        <v>NO</v>
      </c>
      <c r="D259" s="383" t="str">
        <f>'01-Mapa de riesgo-UO'!J260</f>
        <v>Operacional</v>
      </c>
      <c r="E259" s="383" t="str">
        <f>'01-Mapa de riesgo-UO'!K260</f>
        <v>Pérdida de la validez de los resultados del laboratorio Material de referencia
(6.4)</v>
      </c>
      <c r="F259" s="383"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83" t="str">
        <f>'01-Mapa de riesgo-UO'!M260</f>
        <v>Pérdida de la trazabilidad en las mediciones</v>
      </c>
      <c r="I259" s="450" t="str">
        <f>'01-Mapa de riesgo-UO'!AT260</f>
        <v>LEVE</v>
      </c>
      <c r="J259" s="383" t="str">
        <f>'01-Mapa de riesgo-UO'!AU260</f>
        <v>(No. veces en que la temperatura de los equipos de refrigeración se salen de los límites/No. Total de mediciones delos  equipos de refrigeración)x 100</v>
      </c>
      <c r="K259" s="460">
        <v>3.5999999999999999E-3</v>
      </c>
      <c r="L259" s="457" t="s">
        <v>1686</v>
      </c>
      <c r="M259" s="276" t="str">
        <f>IF('01-Mapa de riesgo-UO'!S260="No existen", "No existe control para el riesgo",'01-Mapa de riesgo-UO'!W260)</f>
        <v xml:space="preserve">Control de condiciones ambientales (Temperatura de las neveras) en el área de almacenamiento de materiales de referencia. </v>
      </c>
      <c r="N259" s="276">
        <f>'01-Mapa de riesgo-UO'!AB260</f>
        <v>0</v>
      </c>
      <c r="O259" s="276" t="str">
        <f>'01-Mapa de riesgo-UO'!AG260</f>
        <v>Profesional de laboratorio (Contratista)</v>
      </c>
      <c r="P259" s="277" t="str">
        <f>'01-Mapa de riesgo-UO'!AL260</f>
        <v>Diaria</v>
      </c>
      <c r="Q259" s="277" t="str">
        <f>'01-Mapa de riesgo-UO'!AP260</f>
        <v>Preventivo</v>
      </c>
      <c r="R259" s="450" t="str">
        <f>'01-Mapa de riesgo-UO'!AR260</f>
        <v>ACEPTABLE</v>
      </c>
      <c r="S259" s="457" t="s">
        <v>1687</v>
      </c>
      <c r="T259" s="457"/>
      <c r="U259" s="114" t="str">
        <f>'01-Mapa de riesgo-UO'!AW260</f>
        <v>ASUMIR</v>
      </c>
      <c r="V259" s="114">
        <f>'01-Mapa de riesgo-UO'!AX260</f>
        <v>0</v>
      </c>
      <c r="W259" s="132">
        <f>IF(U259="COMPARTIR",'01-Mapa de riesgo-UO'!BA260, IF(U259=0, 0,$I$6))</f>
        <v>0</v>
      </c>
      <c r="X259" s="278"/>
      <c r="Y259" s="278"/>
      <c r="Z259" s="278"/>
      <c r="AA259" s="278"/>
      <c r="AB259" s="453" t="s">
        <v>648</v>
      </c>
    </row>
    <row r="260" spans="1:28" ht="51" hidden="1" customHeight="1" x14ac:dyDescent="0.2">
      <c r="A260" s="362"/>
      <c r="B260" s="383"/>
      <c r="C260" s="458"/>
      <c r="D260" s="383"/>
      <c r="E260" s="383"/>
      <c r="F260" s="383"/>
      <c r="G260" s="133">
        <f>'01-Mapa de riesgo-UO'!I261</f>
        <v>0</v>
      </c>
      <c r="H260" s="383"/>
      <c r="I260" s="450"/>
      <c r="J260" s="383"/>
      <c r="K260" s="459"/>
      <c r="L260" s="457"/>
      <c r="M260" s="276">
        <f>IF('01-Mapa de riesgo-UO'!S261="No existen", "No existe control para el riesgo",'01-Mapa de riesgo-UO'!W261)</f>
        <v>0</v>
      </c>
      <c r="N260" s="276">
        <f>'01-Mapa de riesgo-UO'!AB261</f>
        <v>0</v>
      </c>
      <c r="O260" s="276">
        <f>'01-Mapa de riesgo-UO'!AG261</f>
        <v>0</v>
      </c>
      <c r="P260" s="277">
        <f>'01-Mapa de riesgo-UO'!AL261</f>
        <v>0</v>
      </c>
      <c r="Q260" s="277">
        <f>'01-Mapa de riesgo-UO'!AP261</f>
        <v>0</v>
      </c>
      <c r="R260" s="450"/>
      <c r="S260" s="457"/>
      <c r="T260" s="457"/>
      <c r="U260" s="114" t="str">
        <f>'01-Mapa de riesgo-UO'!AW261</f>
        <v>ASUMIR</v>
      </c>
      <c r="V260" s="114">
        <f>'01-Mapa de riesgo-UO'!AX261</f>
        <v>0</v>
      </c>
      <c r="W260" s="132">
        <f>IF(U260="COMPARTIR",'01-Mapa de riesgo-UO'!BA261, IF(U260=0, 0,$I$6))</f>
        <v>0</v>
      </c>
      <c r="X260" s="278"/>
      <c r="Y260" s="278"/>
      <c r="Z260" s="278"/>
      <c r="AA260" s="278"/>
      <c r="AB260" s="453"/>
    </row>
    <row r="261" spans="1:28" ht="51" hidden="1" customHeight="1" x14ac:dyDescent="0.2">
      <c r="A261" s="362"/>
      <c r="B261" s="383"/>
      <c r="C261" s="458"/>
      <c r="D261" s="383"/>
      <c r="E261" s="383"/>
      <c r="F261" s="383"/>
      <c r="G261" s="133">
        <f>'01-Mapa de riesgo-UO'!I262</f>
        <v>0</v>
      </c>
      <c r="H261" s="383"/>
      <c r="I261" s="450"/>
      <c r="J261" s="383"/>
      <c r="K261" s="459"/>
      <c r="L261" s="457"/>
      <c r="M261" s="276">
        <f>IF('01-Mapa de riesgo-UO'!S262="No existen", "No existe control para el riesgo",'01-Mapa de riesgo-UO'!W262)</f>
        <v>0</v>
      </c>
      <c r="N261" s="276">
        <f>'01-Mapa de riesgo-UO'!AB262</f>
        <v>0</v>
      </c>
      <c r="O261" s="276">
        <f>'01-Mapa de riesgo-UO'!AG262</f>
        <v>0</v>
      </c>
      <c r="P261" s="277">
        <f>'01-Mapa de riesgo-UO'!AL262</f>
        <v>0</v>
      </c>
      <c r="Q261" s="277">
        <f>'01-Mapa de riesgo-UO'!AP262</f>
        <v>0</v>
      </c>
      <c r="R261" s="450"/>
      <c r="S261" s="457"/>
      <c r="T261" s="457"/>
      <c r="U261" s="114" t="str">
        <f>'01-Mapa de riesgo-UO'!AW262</f>
        <v>ASUMIR</v>
      </c>
      <c r="V261" s="114">
        <f>'01-Mapa de riesgo-UO'!AX262</f>
        <v>0</v>
      </c>
      <c r="W261" s="132">
        <f>IF(U261="COMPARTIR",'01-Mapa de riesgo-UO'!BA262, IF(U261=0, 0,$I$6))</f>
        <v>0</v>
      </c>
      <c r="X261" s="278"/>
      <c r="Y261" s="278"/>
      <c r="Z261" s="278"/>
      <c r="AA261" s="278"/>
      <c r="AB261" s="453"/>
    </row>
    <row r="262" spans="1:28" ht="51" hidden="1" customHeight="1" x14ac:dyDescent="0.2">
      <c r="A262" s="362">
        <v>85</v>
      </c>
      <c r="B262" s="383" t="str">
        <f>'01-Mapa de riesgo-UO'!D263</f>
        <v>EXTENSIÓN_PROYECCIÓN_SOCIAL</v>
      </c>
      <c r="C262" s="458" t="str">
        <f>+'01-Mapa de riesgo-UO'!F263</f>
        <v>NO</v>
      </c>
      <c r="D262" s="383" t="str">
        <f>'01-Mapa de riesgo-UO'!J263</f>
        <v>Operacional</v>
      </c>
      <c r="E262" s="383" t="str">
        <f>'01-Mapa de riesgo-UO'!K263</f>
        <v>Pérdida de la validez de los resultados 
Aseguramiento de la validez de los resultados
(7.7)
Equipamiento
(6.4.3)</v>
      </c>
      <c r="F262" s="383"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83" t="str">
        <f>'01-Mapa de riesgo-UO'!M263</f>
        <v>Pérdida de las características de dsempeño analítico y de control del laboratorio</v>
      </c>
      <c r="I262" s="450" t="str">
        <f>'01-Mapa de riesgo-UO'!AT263</f>
        <v>MODERADO</v>
      </c>
      <c r="J262" s="383" t="str">
        <f>'01-Mapa de riesgo-UO'!AU263</f>
        <v>(Programaciones Ejecutadas/Programaciones Planificadas)*100</v>
      </c>
      <c r="K262" s="461">
        <v>1</v>
      </c>
      <c r="L262" s="457" t="s">
        <v>1688</v>
      </c>
      <c r="M262" s="276" t="str">
        <f>IF('01-Mapa de riesgo-UO'!S263="No existen", "No existe control para el riesgo",'01-Mapa de riesgo-UO'!W263)</f>
        <v>Planes de mantenimiento de equipos
- Solicitud de participación en ensayos de aptitud (cotización)
- Solicitud de insumos acorde a sus especificaciones para la vigencia</v>
      </c>
      <c r="N262" s="276">
        <f>'01-Mapa de riesgo-UO'!AB263</f>
        <v>0</v>
      </c>
      <c r="O262" s="276" t="str">
        <f>'01-Mapa de riesgo-UO'!AG263</f>
        <v>Profesional de laboratorio (Contratista)</v>
      </c>
      <c r="P262" s="277" t="str">
        <f>'01-Mapa de riesgo-UO'!AL263</f>
        <v>Anual</v>
      </c>
      <c r="Q262" s="277" t="str">
        <f>'01-Mapa de riesgo-UO'!AP263</f>
        <v>Preventivo</v>
      </c>
      <c r="R262" s="450" t="str">
        <f>'01-Mapa de riesgo-UO'!AR263</f>
        <v>ACEPTABLE</v>
      </c>
      <c r="S262" s="457" t="s">
        <v>1689</v>
      </c>
      <c r="T262" s="457"/>
      <c r="U262" s="114" t="str">
        <f>'01-Mapa de riesgo-UO'!AW263</f>
        <v>REDUCIR</v>
      </c>
      <c r="V262" s="114" t="str">
        <f>'01-Mapa de riesgo-UO'!AX263</f>
        <v xml:space="preserve">Actualizar los planes de acuerdo a la disponibilidad del mercado
</v>
      </c>
      <c r="W262" s="132">
        <f>IF(U262="COMPARTIR",'01-Mapa de riesgo-UO'!BA263, IF(U262=0, 0,$I$6))</f>
        <v>0</v>
      </c>
      <c r="X262" s="278" t="s">
        <v>282</v>
      </c>
      <c r="Y262" s="278" t="s">
        <v>1690</v>
      </c>
      <c r="Z262" s="278" t="s">
        <v>643</v>
      </c>
      <c r="AA262" s="278"/>
      <c r="AB262" s="453" t="s">
        <v>648</v>
      </c>
    </row>
    <row r="263" spans="1:28" ht="51" hidden="1" customHeight="1" x14ac:dyDescent="0.2">
      <c r="A263" s="362"/>
      <c r="B263" s="383"/>
      <c r="C263" s="458"/>
      <c r="D263" s="383"/>
      <c r="E263" s="383"/>
      <c r="F263" s="383"/>
      <c r="G263" s="133">
        <f>'01-Mapa de riesgo-UO'!I264</f>
        <v>0</v>
      </c>
      <c r="H263" s="383"/>
      <c r="I263" s="450"/>
      <c r="J263" s="383"/>
      <c r="K263" s="459"/>
      <c r="L263" s="457"/>
      <c r="M263" s="276">
        <f>IF('01-Mapa de riesgo-UO'!S264="No existen", "No existe control para el riesgo",'01-Mapa de riesgo-UO'!W264)</f>
        <v>0</v>
      </c>
      <c r="N263" s="276">
        <f>'01-Mapa de riesgo-UO'!AB264</f>
        <v>0</v>
      </c>
      <c r="O263" s="276">
        <f>'01-Mapa de riesgo-UO'!AG264</f>
        <v>0</v>
      </c>
      <c r="P263" s="277">
        <f>'01-Mapa de riesgo-UO'!AL264</f>
        <v>0</v>
      </c>
      <c r="Q263" s="277">
        <f>'01-Mapa de riesgo-UO'!AP264</f>
        <v>0</v>
      </c>
      <c r="R263" s="450"/>
      <c r="S263" s="457"/>
      <c r="T263" s="457"/>
      <c r="U263" s="114">
        <f>'01-Mapa de riesgo-UO'!AW264</f>
        <v>0</v>
      </c>
      <c r="V263" s="114">
        <f>'01-Mapa de riesgo-UO'!AX264</f>
        <v>0</v>
      </c>
      <c r="W263" s="132">
        <f>IF(U263="COMPARTIR",'01-Mapa de riesgo-UO'!BA264, IF(U263=0, 0,$I$6))</f>
        <v>0</v>
      </c>
      <c r="X263" s="278"/>
      <c r="Y263" s="278"/>
      <c r="Z263" s="278"/>
      <c r="AA263" s="278"/>
      <c r="AB263" s="453"/>
    </row>
    <row r="264" spans="1:28" ht="51" hidden="1" customHeight="1" x14ac:dyDescent="0.2">
      <c r="A264" s="362"/>
      <c r="B264" s="383"/>
      <c r="C264" s="458"/>
      <c r="D264" s="383"/>
      <c r="E264" s="383"/>
      <c r="F264" s="383"/>
      <c r="G264" s="133">
        <f>'01-Mapa de riesgo-UO'!I265</f>
        <v>0</v>
      </c>
      <c r="H264" s="383"/>
      <c r="I264" s="450"/>
      <c r="J264" s="383"/>
      <c r="K264" s="459"/>
      <c r="L264" s="457"/>
      <c r="M264" s="276">
        <f>IF('01-Mapa de riesgo-UO'!S265="No existen", "No existe control para el riesgo",'01-Mapa de riesgo-UO'!W265)</f>
        <v>0</v>
      </c>
      <c r="N264" s="276">
        <f>'01-Mapa de riesgo-UO'!AB265</f>
        <v>0</v>
      </c>
      <c r="O264" s="276">
        <f>'01-Mapa de riesgo-UO'!AG265</f>
        <v>0</v>
      </c>
      <c r="P264" s="277">
        <f>'01-Mapa de riesgo-UO'!AL265</f>
        <v>0</v>
      </c>
      <c r="Q264" s="277">
        <f>'01-Mapa de riesgo-UO'!AP265</f>
        <v>0</v>
      </c>
      <c r="R264" s="450"/>
      <c r="S264" s="457"/>
      <c r="T264" s="457"/>
      <c r="U264" s="114">
        <f>'01-Mapa de riesgo-UO'!AW265</f>
        <v>0</v>
      </c>
      <c r="V264" s="114">
        <f>'01-Mapa de riesgo-UO'!AX265</f>
        <v>0</v>
      </c>
      <c r="W264" s="132">
        <f>IF(U264="COMPARTIR",'01-Mapa de riesgo-UO'!BA265, IF(U264=0, 0,$I$6))</f>
        <v>0</v>
      </c>
      <c r="X264" s="278"/>
      <c r="Y264" s="278"/>
      <c r="Z264" s="278"/>
      <c r="AA264" s="278"/>
      <c r="AB264" s="453"/>
    </row>
    <row r="265" spans="1:28" ht="51" hidden="1" customHeight="1" x14ac:dyDescent="0.2">
      <c r="A265" s="362">
        <v>86</v>
      </c>
      <c r="B265" s="383" t="str">
        <f>'01-Mapa de riesgo-UO'!D266</f>
        <v>EXTENSIÓN_PROYECCIÓN_SOCIAL</v>
      </c>
      <c r="C265" s="458" t="str">
        <f>+'01-Mapa de riesgo-UO'!F266</f>
        <v>NO</v>
      </c>
      <c r="D265" s="383" t="str">
        <f>'01-Mapa de riesgo-UO'!J266</f>
        <v>Operacional</v>
      </c>
      <c r="E265" s="383" t="str">
        <f>'01-Mapa de riesgo-UO'!K266</f>
        <v xml:space="preserve">
Limite en la capacidad y recursos del laboratorio para cumplir los requisitos (7.7.7 b) </v>
      </c>
      <c r="F265" s="383"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83" t="str">
        <f>'01-Mapa de riesgo-UO'!M266</f>
        <v>Incumplimiento de la capacidad operativa del Laboratorio en relación a la demanda.</v>
      </c>
      <c r="I265" s="450" t="str">
        <f>'01-Mapa de riesgo-UO'!AT266</f>
        <v>LEVE</v>
      </c>
      <c r="J265" s="383" t="str">
        <f>'01-Mapa de riesgo-UO'!AU266</f>
        <v>(Número de certificados o informes entregados a tiempo/ Número total de reportes emitidos) x 100</v>
      </c>
      <c r="K265" s="461">
        <v>1</v>
      </c>
      <c r="L265" s="457" t="s">
        <v>1655</v>
      </c>
      <c r="M265" s="276" t="str">
        <f>IF('01-Mapa de riesgo-UO'!S266="No existen", "No existe control para el riesgo",'01-Mapa de riesgo-UO'!W266)</f>
        <v>Seguimiento formato SGC-FOR-008-07 Capacidad del laboratorio en relación a la cantidad de equipos. Realizar doble turno.</v>
      </c>
      <c r="N265" s="276">
        <f>'01-Mapa de riesgo-UO'!AB266</f>
        <v>0</v>
      </c>
      <c r="O265" s="276" t="str">
        <f>'01-Mapa de riesgo-UO'!AG266</f>
        <v>Director técnico (Transitorio)</v>
      </c>
      <c r="P265" s="277" t="str">
        <f>'01-Mapa de riesgo-UO'!AL266</f>
        <v>No Definida</v>
      </c>
      <c r="Q265" s="277" t="str">
        <f>'01-Mapa de riesgo-UO'!AP266</f>
        <v>Detectivo</v>
      </c>
      <c r="R265" s="450" t="str">
        <f>'01-Mapa de riesgo-UO'!AR266</f>
        <v>ACEPTABLE</v>
      </c>
      <c r="S265" s="457" t="s">
        <v>1667</v>
      </c>
      <c r="T265" s="457"/>
      <c r="U265" s="114" t="str">
        <f>'01-Mapa de riesgo-UO'!AW266</f>
        <v>ASUMIR</v>
      </c>
      <c r="V265" s="114">
        <f>'01-Mapa de riesgo-UO'!AX266</f>
        <v>0</v>
      </c>
      <c r="W265" s="132">
        <f>IF(U265="COMPARTIR",'01-Mapa de riesgo-UO'!BA266, IF(U265=0, 0,$I$6))</f>
        <v>0</v>
      </c>
      <c r="X265" s="278"/>
      <c r="Y265" s="278"/>
      <c r="Z265" s="278"/>
      <c r="AA265" s="278"/>
      <c r="AB265" s="453" t="s">
        <v>648</v>
      </c>
    </row>
    <row r="266" spans="1:28" ht="51" hidden="1" customHeight="1" x14ac:dyDescent="0.2">
      <c r="A266" s="362"/>
      <c r="B266" s="383"/>
      <c r="C266" s="458"/>
      <c r="D266" s="383"/>
      <c r="E266" s="383"/>
      <c r="F266" s="383"/>
      <c r="G266" s="133" t="str">
        <f>'01-Mapa de riesgo-UO'!I267</f>
        <v xml:space="preserve">Limitación de personal aplicados al procesamiento </v>
      </c>
      <c r="H266" s="383"/>
      <c r="I266" s="450"/>
      <c r="J266" s="383"/>
      <c r="K266" s="459"/>
      <c r="L266" s="457"/>
      <c r="M266" s="276" t="str">
        <f>IF('01-Mapa de riesgo-UO'!S267="No existen", "No existe control para el riesgo",'01-Mapa de riesgo-UO'!W267)</f>
        <v>Seguimiento formato SGC-FOR-008-07 Capacidad del laboratorio en relación a los recursos humanos. Realizar doble Turno</v>
      </c>
      <c r="N266" s="276">
        <f>'01-Mapa de riesgo-UO'!AB267</f>
        <v>0</v>
      </c>
      <c r="O266" s="276" t="str">
        <f>'01-Mapa de riesgo-UO'!AG267</f>
        <v>Director técnico (Transitorio)</v>
      </c>
      <c r="P266" s="277" t="str">
        <f>'01-Mapa de riesgo-UO'!AL267</f>
        <v>No Definida</v>
      </c>
      <c r="Q266" s="277" t="str">
        <f>'01-Mapa de riesgo-UO'!AP267</f>
        <v>Detectivo</v>
      </c>
      <c r="R266" s="450"/>
      <c r="S266" s="457" t="s">
        <v>1691</v>
      </c>
      <c r="T266" s="457"/>
      <c r="U266" s="114" t="str">
        <f>'01-Mapa de riesgo-UO'!AW267</f>
        <v>ASUMIR</v>
      </c>
      <c r="V266" s="114">
        <f>'01-Mapa de riesgo-UO'!AX267</f>
        <v>0</v>
      </c>
      <c r="W266" s="132">
        <f>IF(U266="COMPARTIR",'01-Mapa de riesgo-UO'!BA267, IF(U266=0, 0,$I$6))</f>
        <v>0</v>
      </c>
      <c r="X266" s="278"/>
      <c r="Y266" s="278"/>
      <c r="Z266" s="278"/>
      <c r="AA266" s="278"/>
      <c r="AB266" s="453"/>
    </row>
    <row r="267" spans="1:28" ht="51" hidden="1" customHeight="1" x14ac:dyDescent="0.2">
      <c r="A267" s="362"/>
      <c r="B267" s="383"/>
      <c r="C267" s="458"/>
      <c r="D267" s="383"/>
      <c r="E267" s="383"/>
      <c r="F267" s="383"/>
      <c r="G267" s="133">
        <f>'01-Mapa de riesgo-UO'!I268</f>
        <v>0</v>
      </c>
      <c r="H267" s="383"/>
      <c r="I267" s="450"/>
      <c r="J267" s="383"/>
      <c r="K267" s="459"/>
      <c r="L267" s="457"/>
      <c r="M267" s="276">
        <f>IF('01-Mapa de riesgo-UO'!S268="No existen", "No existe control para el riesgo",'01-Mapa de riesgo-UO'!W268)</f>
        <v>0</v>
      </c>
      <c r="N267" s="276">
        <f>'01-Mapa de riesgo-UO'!AB268</f>
        <v>0</v>
      </c>
      <c r="O267" s="276">
        <f>'01-Mapa de riesgo-UO'!AG268</f>
        <v>0</v>
      </c>
      <c r="P267" s="277">
        <f>'01-Mapa de riesgo-UO'!AL268</f>
        <v>0</v>
      </c>
      <c r="Q267" s="277">
        <f>'01-Mapa de riesgo-UO'!AP268</f>
        <v>0</v>
      </c>
      <c r="R267" s="450"/>
      <c r="S267" s="457"/>
      <c r="T267" s="457"/>
      <c r="U267" s="114" t="str">
        <f>'01-Mapa de riesgo-UO'!AW268</f>
        <v>ASUMIR</v>
      </c>
      <c r="V267" s="114">
        <f>'01-Mapa de riesgo-UO'!AX268</f>
        <v>0</v>
      </c>
      <c r="W267" s="132">
        <f>IF(U267="COMPARTIR",'01-Mapa de riesgo-UO'!BA268, IF(U267=0, 0,$I$6))</f>
        <v>0</v>
      </c>
      <c r="X267" s="278"/>
      <c r="Y267" s="278"/>
      <c r="Z267" s="278"/>
      <c r="AA267" s="278"/>
      <c r="AB267" s="453"/>
    </row>
    <row r="268" spans="1:28" ht="51" hidden="1" customHeight="1" x14ac:dyDescent="0.2">
      <c r="A268" s="362">
        <v>87</v>
      </c>
      <c r="B268" s="383" t="str">
        <f>'01-Mapa de riesgo-UO'!D269</f>
        <v>EXTENSIÓN_PROYECCIÓN_SOCIAL</v>
      </c>
      <c r="C268" s="458" t="str">
        <f>+'01-Mapa de riesgo-UO'!F269</f>
        <v>NO</v>
      </c>
      <c r="D268" s="383" t="str">
        <f>'01-Mapa de riesgo-UO'!J269</f>
        <v>Corrupción</v>
      </c>
      <c r="E268" s="383" t="str">
        <f>'01-Mapa de riesgo-UO'!K269</f>
        <v>Pérdida de la imparcialidad
(4.1.3)</v>
      </c>
      <c r="F268" s="383"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83" t="str">
        <f>'01-Mapa de riesgo-UO'!M269</f>
        <v>Pérdida de  credibilidad en el laboratorio, pérdida de la confianza en el funcionario y Iniciación de un proceso disciplinario</v>
      </c>
      <c r="I268" s="450" t="str">
        <f>'01-Mapa de riesgo-UO'!AT269</f>
        <v>LEVE</v>
      </c>
      <c r="J268" s="383" t="str">
        <f>'01-Mapa de riesgo-UO'!AU269</f>
        <v>No informes con pérdida de la imparcialidad/ No informes expedidos por el laboratorio</v>
      </c>
      <c r="K268" s="459">
        <v>0</v>
      </c>
      <c r="L268" s="457" t="s">
        <v>1740</v>
      </c>
      <c r="M268" s="276" t="str">
        <f>IF('01-Mapa de riesgo-UO'!S269="No existen", "No existe control para el riesgo",'01-Mapa de riesgo-UO'!W269)</f>
        <v>Firma de cada funcionario del:
- Reporte de Conflicto de interés
- Acta de compromiso ético
- Declaración de impedimento</v>
      </c>
      <c r="N268" s="276">
        <f>'01-Mapa de riesgo-UO'!AB269</f>
        <v>0</v>
      </c>
      <c r="O268" s="276" t="str">
        <f>'01-Mapa de riesgo-UO'!AG269</f>
        <v>Director</v>
      </c>
      <c r="P268" s="277" t="str">
        <f>'01-Mapa de riesgo-UO'!AL269</f>
        <v>No definida</v>
      </c>
      <c r="Q268" s="277" t="str">
        <f>'01-Mapa de riesgo-UO'!AP269</f>
        <v>Preventivo</v>
      </c>
      <c r="R268" s="450" t="str">
        <f>'01-Mapa de riesgo-UO'!AR269</f>
        <v>ACEPTABLE</v>
      </c>
      <c r="S268" s="457" t="s">
        <v>2951</v>
      </c>
      <c r="T268" s="457"/>
      <c r="U268" s="114" t="str">
        <f>'01-Mapa de riesgo-UO'!AW269</f>
        <v>ASUMIR</v>
      </c>
      <c r="V268" s="114">
        <f>'01-Mapa de riesgo-UO'!AX269</f>
        <v>0</v>
      </c>
      <c r="W268" s="132">
        <f>IF(U268="COMPARTIR",'01-Mapa de riesgo-UO'!BA269, IF(U268=0, 0,$I$6))</f>
        <v>0</v>
      </c>
      <c r="X268" s="278"/>
      <c r="Y268" s="278"/>
      <c r="Z268" s="278"/>
      <c r="AA268" s="278"/>
      <c r="AB268" s="453" t="s">
        <v>648</v>
      </c>
    </row>
    <row r="269" spans="1:28" ht="51" hidden="1" customHeight="1" x14ac:dyDescent="0.2">
      <c r="A269" s="362"/>
      <c r="B269" s="383"/>
      <c r="C269" s="458"/>
      <c r="D269" s="383"/>
      <c r="E269" s="383"/>
      <c r="F269" s="383"/>
      <c r="G269" s="133" t="str">
        <f>'01-Mapa de riesgo-UO'!I270</f>
        <v>Orden de un superior sobre el resultado del ensayo / calibración</v>
      </c>
      <c r="H269" s="383"/>
      <c r="I269" s="450"/>
      <c r="J269" s="383"/>
      <c r="K269" s="459"/>
      <c r="L269" s="457"/>
      <c r="M269" s="276">
        <f>IF('01-Mapa de riesgo-UO'!S270="No existen", "No existe control para el riesgo",'01-Mapa de riesgo-UO'!W270)</f>
        <v>0</v>
      </c>
      <c r="N269" s="276">
        <f>'01-Mapa de riesgo-UO'!AB270</f>
        <v>0</v>
      </c>
      <c r="O269" s="276">
        <f>'01-Mapa de riesgo-UO'!AG270</f>
        <v>0</v>
      </c>
      <c r="P269" s="277">
        <f>'01-Mapa de riesgo-UO'!AL270</f>
        <v>0</v>
      </c>
      <c r="Q269" s="277">
        <f>'01-Mapa de riesgo-UO'!AP270</f>
        <v>0</v>
      </c>
      <c r="R269" s="450"/>
      <c r="S269" s="457"/>
      <c r="T269" s="457"/>
      <c r="U269" s="114" t="str">
        <f>'01-Mapa de riesgo-UO'!AW270</f>
        <v>ASUMIR</v>
      </c>
      <c r="V269" s="114">
        <f>'01-Mapa de riesgo-UO'!AX270</f>
        <v>0</v>
      </c>
      <c r="W269" s="132">
        <f>IF(U269="COMPARTIR",'01-Mapa de riesgo-UO'!BA270, IF(U269=0, 0,$I$6))</f>
        <v>0</v>
      </c>
      <c r="X269" s="278"/>
      <c r="Y269" s="278"/>
      <c r="Z269" s="278"/>
      <c r="AA269" s="278"/>
      <c r="AB269" s="453"/>
    </row>
    <row r="270" spans="1:28" ht="51" hidden="1" customHeight="1" x14ac:dyDescent="0.2">
      <c r="A270" s="362"/>
      <c r="B270" s="383"/>
      <c r="C270" s="458"/>
      <c r="D270" s="383"/>
      <c r="E270" s="383"/>
      <c r="F270" s="383"/>
      <c r="G270" s="133">
        <f>'01-Mapa de riesgo-UO'!I271</f>
        <v>0</v>
      </c>
      <c r="H270" s="383"/>
      <c r="I270" s="450"/>
      <c r="J270" s="383"/>
      <c r="K270" s="459"/>
      <c r="L270" s="457"/>
      <c r="M270" s="276">
        <f>IF('01-Mapa de riesgo-UO'!S271="No existen", "No existe control para el riesgo",'01-Mapa de riesgo-UO'!W271)</f>
        <v>0</v>
      </c>
      <c r="N270" s="276">
        <f>'01-Mapa de riesgo-UO'!AB271</f>
        <v>0</v>
      </c>
      <c r="O270" s="276">
        <f>'01-Mapa de riesgo-UO'!AG271</f>
        <v>0</v>
      </c>
      <c r="P270" s="277">
        <f>'01-Mapa de riesgo-UO'!AL271</f>
        <v>0</v>
      </c>
      <c r="Q270" s="277">
        <f>'01-Mapa de riesgo-UO'!AP271</f>
        <v>0</v>
      </c>
      <c r="R270" s="450"/>
      <c r="S270" s="457"/>
      <c r="T270" s="457"/>
      <c r="U270" s="114" t="str">
        <f>'01-Mapa de riesgo-UO'!AW271</f>
        <v>ASUMIR</v>
      </c>
      <c r="V270" s="114">
        <f>'01-Mapa de riesgo-UO'!AX271</f>
        <v>0</v>
      </c>
      <c r="W270" s="132">
        <f>IF(U270="COMPARTIR",'01-Mapa de riesgo-UO'!BA271, IF(U270=0, 0,$I$6))</f>
        <v>0</v>
      </c>
      <c r="X270" s="278"/>
      <c r="Y270" s="278"/>
      <c r="Z270" s="278"/>
      <c r="AA270" s="278"/>
      <c r="AB270" s="453"/>
    </row>
    <row r="271" spans="1:28" ht="51" hidden="1" customHeight="1" x14ac:dyDescent="0.2">
      <c r="A271" s="362">
        <v>88</v>
      </c>
      <c r="B271" s="383" t="str">
        <f>'01-Mapa de riesgo-UO'!D272</f>
        <v>EXTENSIÓN_PROYECCIÓN_SOCIAL</v>
      </c>
      <c r="C271" s="458" t="str">
        <f>+'01-Mapa de riesgo-UO'!F272</f>
        <v>NO</v>
      </c>
      <c r="D271" s="383" t="str">
        <f>'01-Mapa de riesgo-UO'!J272</f>
        <v>Operacional</v>
      </c>
      <c r="E271" s="383" t="str">
        <f>'01-Mapa de riesgo-UO'!K272</f>
        <v>Pérdida de la validez de los resultados del laboratorio
(6,3)</v>
      </c>
      <c r="F271" s="383" t="str">
        <f>'01-Mapa de riesgo-UO'!L272</f>
        <v>Tener instalaciones inadecuadas que pueden ver afectada la validez de los resultados</v>
      </c>
      <c r="G271" s="133" t="str">
        <f>'01-Mapa de riesgo-UO'!I272</f>
        <v>Condiciones ambientales e instalaciones inadecuadas para los ensayos</v>
      </c>
      <c r="H271" s="383" t="str">
        <f>'01-Mapa de riesgo-UO'!M272</f>
        <v>Pérdida de  credibilidad en el laboratorio
Pérdida de la confianza en el laboratorio</v>
      </c>
      <c r="I271" s="450" t="str">
        <f>'01-Mapa de riesgo-UO'!AT272</f>
        <v>LEVE</v>
      </c>
      <c r="J271" s="383" t="str">
        <f>'01-Mapa de riesgo-UO'!AU272</f>
        <v xml:space="preserve">No veces en que las instalaciones fueron inadecuadas para la realización del ensayo </v>
      </c>
      <c r="K271" s="459">
        <v>0</v>
      </c>
      <c r="L271" s="457" t="s">
        <v>1741</v>
      </c>
      <c r="M271" s="276" t="str">
        <f>IF('01-Mapa de riesgo-UO'!S272="No existen", "No existe control para el riesgo",'01-Mapa de riesgo-UO'!W272)</f>
        <v xml:space="preserve">Aplicar lo indicado en el instructivo de condiciones ambientales </v>
      </c>
      <c r="N271" s="276">
        <f>'01-Mapa de riesgo-UO'!AB272</f>
        <v>0</v>
      </c>
      <c r="O271" s="276">
        <f>'01-Mapa de riesgo-UO'!AG272</f>
        <v>0</v>
      </c>
      <c r="P271" s="277" t="str">
        <f>'01-Mapa de riesgo-UO'!AL272</f>
        <v>No definida</v>
      </c>
      <c r="Q271" s="277" t="str">
        <f>'01-Mapa de riesgo-UO'!AP272</f>
        <v>Preventivo</v>
      </c>
      <c r="R271" s="450" t="str">
        <f>'01-Mapa de riesgo-UO'!AR272</f>
        <v>ACEPTABLE</v>
      </c>
      <c r="S271" s="457" t="s">
        <v>2952</v>
      </c>
      <c r="T271" s="457"/>
      <c r="U271" s="114" t="str">
        <f>'01-Mapa de riesgo-UO'!AW272</f>
        <v>ASUMIR</v>
      </c>
      <c r="V271" s="114">
        <f>'01-Mapa de riesgo-UO'!AX272</f>
        <v>0</v>
      </c>
      <c r="W271" s="132">
        <f>IF(U271="COMPARTIR",'01-Mapa de riesgo-UO'!BA272, IF(U271=0, 0,$I$6))</f>
        <v>0</v>
      </c>
      <c r="X271" s="278"/>
      <c r="Y271" s="278"/>
      <c r="Z271" s="278"/>
      <c r="AA271" s="278"/>
      <c r="AB271" s="453" t="s">
        <v>648</v>
      </c>
    </row>
    <row r="272" spans="1:28" ht="51" hidden="1" customHeight="1" x14ac:dyDescent="0.2">
      <c r="A272" s="362"/>
      <c r="B272" s="383"/>
      <c r="C272" s="458"/>
      <c r="D272" s="383"/>
      <c r="E272" s="383"/>
      <c r="F272" s="383"/>
      <c r="G272" s="133">
        <f>'01-Mapa de riesgo-UO'!I273</f>
        <v>0</v>
      </c>
      <c r="H272" s="383"/>
      <c r="I272" s="450"/>
      <c r="J272" s="383"/>
      <c r="K272" s="459"/>
      <c r="L272" s="457"/>
      <c r="M272" s="276">
        <f>IF('01-Mapa de riesgo-UO'!S273="No existen", "No existe control para el riesgo",'01-Mapa de riesgo-UO'!W273)</f>
        <v>0</v>
      </c>
      <c r="N272" s="276">
        <f>'01-Mapa de riesgo-UO'!AB273</f>
        <v>0</v>
      </c>
      <c r="O272" s="276">
        <f>'01-Mapa de riesgo-UO'!AG273</f>
        <v>0</v>
      </c>
      <c r="P272" s="277">
        <f>'01-Mapa de riesgo-UO'!AL273</f>
        <v>0</v>
      </c>
      <c r="Q272" s="277">
        <f>'01-Mapa de riesgo-UO'!AP273</f>
        <v>0</v>
      </c>
      <c r="R272" s="450"/>
      <c r="S272" s="457"/>
      <c r="T272" s="457"/>
      <c r="U272" s="114" t="str">
        <f>'01-Mapa de riesgo-UO'!AW273</f>
        <v>ASUMIR</v>
      </c>
      <c r="V272" s="114">
        <f>'01-Mapa de riesgo-UO'!AX273</f>
        <v>0</v>
      </c>
      <c r="W272" s="132">
        <f>IF(U272="COMPARTIR",'01-Mapa de riesgo-UO'!BA273, IF(U272=0, 0,$I$6))</f>
        <v>0</v>
      </c>
      <c r="X272" s="278"/>
      <c r="Y272" s="278"/>
      <c r="Z272" s="278"/>
      <c r="AA272" s="278"/>
      <c r="AB272" s="453"/>
    </row>
    <row r="273" spans="1:28" ht="51" hidden="1" customHeight="1" x14ac:dyDescent="0.2">
      <c r="A273" s="362"/>
      <c r="B273" s="383"/>
      <c r="C273" s="458"/>
      <c r="D273" s="383"/>
      <c r="E273" s="383"/>
      <c r="F273" s="383"/>
      <c r="G273" s="133">
        <f>'01-Mapa de riesgo-UO'!I274</f>
        <v>0</v>
      </c>
      <c r="H273" s="383"/>
      <c r="I273" s="450"/>
      <c r="J273" s="383"/>
      <c r="K273" s="459"/>
      <c r="L273" s="457"/>
      <c r="M273" s="276">
        <f>IF('01-Mapa de riesgo-UO'!S274="No existen", "No existe control para el riesgo",'01-Mapa de riesgo-UO'!W274)</f>
        <v>0</v>
      </c>
      <c r="N273" s="276">
        <f>'01-Mapa de riesgo-UO'!AB274</f>
        <v>0</v>
      </c>
      <c r="O273" s="276">
        <f>'01-Mapa de riesgo-UO'!AG274</f>
        <v>0</v>
      </c>
      <c r="P273" s="277">
        <f>'01-Mapa de riesgo-UO'!AL274</f>
        <v>0</v>
      </c>
      <c r="Q273" s="277">
        <f>'01-Mapa de riesgo-UO'!AP274</f>
        <v>0</v>
      </c>
      <c r="R273" s="450"/>
      <c r="S273" s="457"/>
      <c r="T273" s="457"/>
      <c r="U273" s="114" t="str">
        <f>'01-Mapa de riesgo-UO'!AW274</f>
        <v>ASUMIR</v>
      </c>
      <c r="V273" s="114">
        <f>'01-Mapa de riesgo-UO'!AX274</f>
        <v>0</v>
      </c>
      <c r="W273" s="132">
        <f>IF(U273="COMPARTIR",'01-Mapa de riesgo-UO'!BA274, IF(U273=0, 0,$I$6))</f>
        <v>0</v>
      </c>
      <c r="X273" s="278"/>
      <c r="Y273" s="278"/>
      <c r="Z273" s="278"/>
      <c r="AA273" s="278"/>
      <c r="AB273" s="453"/>
    </row>
    <row r="274" spans="1:28" ht="51" hidden="1" customHeight="1" x14ac:dyDescent="0.2">
      <c r="A274" s="362">
        <v>89</v>
      </c>
      <c r="B274" s="383" t="str">
        <f>'01-Mapa de riesgo-UO'!D275</f>
        <v>EXTENSIÓN_PROYECCIÓN_SOCIAL</v>
      </c>
      <c r="C274" s="458" t="str">
        <f>+'01-Mapa de riesgo-UO'!F275</f>
        <v>NO</v>
      </c>
      <c r="D274" s="383" t="str">
        <f>'01-Mapa de riesgo-UO'!J275</f>
        <v>Operacional</v>
      </c>
      <c r="E274" s="383" t="str">
        <f>'01-Mapa de riesgo-UO'!K275</f>
        <v>Pérdida de la validez de los resultados del laboratorio
(6,4.6)</v>
      </c>
      <c r="F274" s="383"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83" t="str">
        <f>'01-Mapa de riesgo-UO'!M275</f>
        <v>Pérdida de  credibilidad en el laboratorio
Pérdida de la confianza en el laboratorio</v>
      </c>
      <c r="I274" s="450" t="str">
        <f>'01-Mapa de riesgo-UO'!AT275</f>
        <v>MODERADO</v>
      </c>
      <c r="J274" s="383" t="str">
        <f>'01-Mapa de riesgo-UO'!AU275</f>
        <v>% de cumplimiento del plan de calibración, verificación y mantenimiento</v>
      </c>
      <c r="K274" s="461">
        <v>0</v>
      </c>
      <c r="L274" s="457" t="s">
        <v>1742</v>
      </c>
      <c r="M274" s="276" t="str">
        <f>IF('01-Mapa de riesgo-UO'!S275="No existen", "No existe control para el riesgo",'01-Mapa de riesgo-UO'!W275)</f>
        <v>Plan de calibración, verificación y mantenimiento anual con fechas de cumplimiento. Revisión de los certificados de calibración 
Cálculo del intervalo de calibración</v>
      </c>
      <c r="N274" s="276">
        <f>'01-Mapa de riesgo-UO'!AB275</f>
        <v>0</v>
      </c>
      <c r="O274" s="276">
        <f>'01-Mapa de riesgo-UO'!AG275</f>
        <v>0</v>
      </c>
      <c r="P274" s="277" t="str">
        <f>'01-Mapa de riesgo-UO'!AL275</f>
        <v>Anual</v>
      </c>
      <c r="Q274" s="277" t="str">
        <f>'01-Mapa de riesgo-UO'!AP275</f>
        <v>Preventivo</v>
      </c>
      <c r="R274" s="450" t="str">
        <f>'01-Mapa de riesgo-UO'!AR275</f>
        <v>ACEPTABLE</v>
      </c>
      <c r="S274" s="457" t="s">
        <v>2953</v>
      </c>
      <c r="T274" s="457"/>
      <c r="U274" s="114" t="str">
        <f>'01-Mapa de riesgo-UO'!AW275</f>
        <v>REDUCIR</v>
      </c>
      <c r="V274" s="114" t="str">
        <f>'01-Mapa de riesgo-UO'!AX275</f>
        <v>Enviar el equipo a calibración de manera inmediata</v>
      </c>
      <c r="W274" s="132">
        <f>IF(U274="COMPARTIR",'01-Mapa de riesgo-UO'!BA275, IF(U274=0, 0,$I$6))</f>
        <v>0</v>
      </c>
      <c r="X274" s="278" t="s">
        <v>282</v>
      </c>
      <c r="Y274" s="278" t="s">
        <v>1743</v>
      </c>
      <c r="Z274" s="278" t="s">
        <v>1744</v>
      </c>
      <c r="AA274" s="278"/>
      <c r="AB274" s="453" t="s">
        <v>648</v>
      </c>
    </row>
    <row r="275" spans="1:28" ht="51" hidden="1" customHeight="1" x14ac:dyDescent="0.2">
      <c r="A275" s="362"/>
      <c r="B275" s="383"/>
      <c r="C275" s="458"/>
      <c r="D275" s="383"/>
      <c r="E275" s="383"/>
      <c r="F275" s="383"/>
      <c r="G275" s="133">
        <f>'01-Mapa de riesgo-UO'!I276</f>
        <v>0</v>
      </c>
      <c r="H275" s="383"/>
      <c r="I275" s="450"/>
      <c r="J275" s="383"/>
      <c r="K275" s="459"/>
      <c r="L275" s="457"/>
      <c r="M275" s="276">
        <f>IF('01-Mapa de riesgo-UO'!S276="No existen", "No existe control para el riesgo",'01-Mapa de riesgo-UO'!W276)</f>
        <v>0</v>
      </c>
      <c r="N275" s="276">
        <f>'01-Mapa de riesgo-UO'!AB276</f>
        <v>0</v>
      </c>
      <c r="O275" s="276">
        <f>'01-Mapa de riesgo-UO'!AG276</f>
        <v>0</v>
      </c>
      <c r="P275" s="277">
        <f>'01-Mapa de riesgo-UO'!AL276</f>
        <v>0</v>
      </c>
      <c r="Q275" s="277">
        <f>'01-Mapa de riesgo-UO'!AP276</f>
        <v>0</v>
      </c>
      <c r="R275" s="450"/>
      <c r="S275" s="457"/>
      <c r="T275" s="457"/>
      <c r="U275" s="114">
        <f>'01-Mapa de riesgo-UO'!AW276</f>
        <v>0</v>
      </c>
      <c r="V275" s="114">
        <f>'01-Mapa de riesgo-UO'!AX276</f>
        <v>0</v>
      </c>
      <c r="W275" s="132">
        <f>IF(U275="COMPARTIR",'01-Mapa de riesgo-UO'!BA276, IF(U275=0, 0,$I$6))</f>
        <v>0</v>
      </c>
      <c r="X275" s="278"/>
      <c r="Y275" s="278"/>
      <c r="Z275" s="278"/>
      <c r="AA275" s="278"/>
      <c r="AB275" s="453"/>
    </row>
    <row r="276" spans="1:28" ht="51" hidden="1" customHeight="1" x14ac:dyDescent="0.2">
      <c r="A276" s="362"/>
      <c r="B276" s="383"/>
      <c r="C276" s="458"/>
      <c r="D276" s="383"/>
      <c r="E276" s="383"/>
      <c r="F276" s="383"/>
      <c r="G276" s="133">
        <f>'01-Mapa de riesgo-UO'!I277</f>
        <v>0</v>
      </c>
      <c r="H276" s="383"/>
      <c r="I276" s="450"/>
      <c r="J276" s="383"/>
      <c r="K276" s="459"/>
      <c r="L276" s="457"/>
      <c r="M276" s="276">
        <f>IF('01-Mapa de riesgo-UO'!S277="No existen", "No existe control para el riesgo",'01-Mapa de riesgo-UO'!W277)</f>
        <v>0</v>
      </c>
      <c r="N276" s="276">
        <f>'01-Mapa de riesgo-UO'!AB277</f>
        <v>0</v>
      </c>
      <c r="O276" s="276">
        <f>'01-Mapa de riesgo-UO'!AG277</f>
        <v>0</v>
      </c>
      <c r="P276" s="277">
        <f>'01-Mapa de riesgo-UO'!AL277</f>
        <v>0</v>
      </c>
      <c r="Q276" s="277">
        <f>'01-Mapa de riesgo-UO'!AP277</f>
        <v>0</v>
      </c>
      <c r="R276" s="450"/>
      <c r="S276" s="457"/>
      <c r="T276" s="457"/>
      <c r="U276" s="114">
        <f>'01-Mapa de riesgo-UO'!AW277</f>
        <v>0</v>
      </c>
      <c r="V276" s="114">
        <f>'01-Mapa de riesgo-UO'!AX277</f>
        <v>0</v>
      </c>
      <c r="W276" s="132">
        <f>IF(U276="COMPARTIR",'01-Mapa de riesgo-UO'!BA277, IF(U276=0, 0,$I$6))</f>
        <v>0</v>
      </c>
      <c r="X276" s="278"/>
      <c r="Y276" s="278"/>
      <c r="Z276" s="278"/>
      <c r="AA276" s="278"/>
      <c r="AB276" s="453"/>
    </row>
    <row r="277" spans="1:28" ht="51" hidden="1" customHeight="1" x14ac:dyDescent="0.2">
      <c r="A277" s="362">
        <v>90</v>
      </c>
      <c r="B277" s="383" t="str">
        <f>'01-Mapa de riesgo-UO'!D278</f>
        <v>EXTENSIÓN_PROYECCIÓN_SOCIAL</v>
      </c>
      <c r="C277" s="458" t="str">
        <f>+'01-Mapa de riesgo-UO'!F278</f>
        <v>NO</v>
      </c>
      <c r="D277" s="383" t="str">
        <f>'01-Mapa de riesgo-UO'!J278</f>
        <v>Operacional</v>
      </c>
      <c r="E277" s="383" t="str">
        <f>'01-Mapa de riesgo-UO'!K278</f>
        <v>Pérdida de la validez de los resultados del laboratorio
(6,4.9)</v>
      </c>
      <c r="F277" s="383" t="str">
        <f>'01-Mapa de riesgo-UO'!L278</f>
        <v xml:space="preserve">Utlizar  equipos de medición que este defectuoso que  afecte la validez de los resultados  por su  exactitud o la incertidumbre </v>
      </c>
      <c r="G277" s="133" t="str">
        <f>'01-Mapa de riesgo-UO'!I278</f>
        <v>Toma de datos con un equipo defectuoso</v>
      </c>
      <c r="H277" s="383" t="str">
        <f>'01-Mapa de riesgo-UO'!M278</f>
        <v>Pérdida de  credibilidad en el laboratorio
Pérdida de la confianza en el laboratorio</v>
      </c>
      <c r="I277" s="450" t="str">
        <f>'01-Mapa de riesgo-UO'!AT278</f>
        <v>LEVE</v>
      </c>
      <c r="J277" s="383" t="str">
        <f>'01-Mapa de riesgo-UO'!AU278</f>
        <v>No  de equipos defectuoss detectados en el laboratorio / Total de equipos</v>
      </c>
      <c r="K277" s="459">
        <v>0</v>
      </c>
      <c r="L277" s="457" t="s">
        <v>1745</v>
      </c>
      <c r="M277" s="276" t="str">
        <f>IF('01-Mapa de riesgo-UO'!S278="No existen", "No existe control para el riesgo",'01-Mapa de riesgo-UO'!W278)</f>
        <v>Revisión de los equipos al ingresar y salir del laboratorio</v>
      </c>
      <c r="N277" s="276">
        <f>'01-Mapa de riesgo-UO'!AB278</f>
        <v>0</v>
      </c>
      <c r="O277" s="276">
        <f>'01-Mapa de riesgo-UO'!AG278</f>
        <v>0</v>
      </c>
      <c r="P277" s="277" t="str">
        <f>'01-Mapa de riesgo-UO'!AL278</f>
        <v>No definida</v>
      </c>
      <c r="Q277" s="277" t="str">
        <f>'01-Mapa de riesgo-UO'!AP278</f>
        <v>Preventivo</v>
      </c>
      <c r="R277" s="450" t="str">
        <f>'01-Mapa de riesgo-UO'!AR278</f>
        <v>ACEPTABLE</v>
      </c>
      <c r="S277" s="457" t="s">
        <v>2954</v>
      </c>
      <c r="T277" s="457"/>
      <c r="U277" s="114" t="str">
        <f>'01-Mapa de riesgo-UO'!AW278</f>
        <v>ASUMIR</v>
      </c>
      <c r="V277" s="114">
        <f>'01-Mapa de riesgo-UO'!AX278</f>
        <v>0</v>
      </c>
      <c r="W277" s="132">
        <f>IF(U277="COMPARTIR",'01-Mapa de riesgo-UO'!BA278, IF(U277=0, 0,$I$6))</f>
        <v>0</v>
      </c>
      <c r="X277" s="278"/>
      <c r="Y277" s="278"/>
      <c r="Z277" s="278"/>
      <c r="AA277" s="278"/>
      <c r="AB277" s="453" t="s">
        <v>648</v>
      </c>
    </row>
    <row r="278" spans="1:28" ht="51" hidden="1" customHeight="1" x14ac:dyDescent="0.2">
      <c r="A278" s="362"/>
      <c r="B278" s="383"/>
      <c r="C278" s="458"/>
      <c r="D278" s="383"/>
      <c r="E278" s="383"/>
      <c r="F278" s="383"/>
      <c r="G278" s="133">
        <f>'01-Mapa de riesgo-UO'!I279</f>
        <v>0</v>
      </c>
      <c r="H278" s="383"/>
      <c r="I278" s="450"/>
      <c r="J278" s="383"/>
      <c r="K278" s="459"/>
      <c r="L278" s="457"/>
      <c r="M278" s="276">
        <f>IF('01-Mapa de riesgo-UO'!S279="No existen", "No existe control para el riesgo",'01-Mapa de riesgo-UO'!W279)</f>
        <v>0</v>
      </c>
      <c r="N278" s="276">
        <f>'01-Mapa de riesgo-UO'!AB279</f>
        <v>0</v>
      </c>
      <c r="O278" s="276">
        <f>'01-Mapa de riesgo-UO'!AG279</f>
        <v>0</v>
      </c>
      <c r="P278" s="277">
        <f>'01-Mapa de riesgo-UO'!AL279</f>
        <v>0</v>
      </c>
      <c r="Q278" s="277">
        <f>'01-Mapa de riesgo-UO'!AP279</f>
        <v>0</v>
      </c>
      <c r="R278" s="450"/>
      <c r="S278" s="457"/>
      <c r="T278" s="457"/>
      <c r="U278" s="114" t="str">
        <f>'01-Mapa de riesgo-UO'!AW279</f>
        <v>ASUMIR</v>
      </c>
      <c r="V278" s="114">
        <f>'01-Mapa de riesgo-UO'!AX279</f>
        <v>0</v>
      </c>
      <c r="W278" s="132">
        <f>IF(U278="COMPARTIR",'01-Mapa de riesgo-UO'!BA279, IF(U278=0, 0,$I$6))</f>
        <v>0</v>
      </c>
      <c r="X278" s="278"/>
      <c r="Y278" s="278"/>
      <c r="Z278" s="278"/>
      <c r="AA278" s="278"/>
      <c r="AB278" s="453"/>
    </row>
    <row r="279" spans="1:28" ht="51" hidden="1" customHeight="1" x14ac:dyDescent="0.2">
      <c r="A279" s="362"/>
      <c r="B279" s="383"/>
      <c r="C279" s="458"/>
      <c r="D279" s="383"/>
      <c r="E279" s="383"/>
      <c r="F279" s="383"/>
      <c r="G279" s="133">
        <f>'01-Mapa de riesgo-UO'!I280</f>
        <v>0</v>
      </c>
      <c r="H279" s="383"/>
      <c r="I279" s="450"/>
      <c r="J279" s="383"/>
      <c r="K279" s="459"/>
      <c r="L279" s="457"/>
      <c r="M279" s="276">
        <f>IF('01-Mapa de riesgo-UO'!S280="No existen", "No existe control para el riesgo",'01-Mapa de riesgo-UO'!W280)</f>
        <v>0</v>
      </c>
      <c r="N279" s="276">
        <f>'01-Mapa de riesgo-UO'!AB280</f>
        <v>0</v>
      </c>
      <c r="O279" s="276">
        <f>'01-Mapa de riesgo-UO'!AG280</f>
        <v>0</v>
      </c>
      <c r="P279" s="277">
        <f>'01-Mapa de riesgo-UO'!AL280</f>
        <v>0</v>
      </c>
      <c r="Q279" s="277">
        <f>'01-Mapa de riesgo-UO'!AP280</f>
        <v>0</v>
      </c>
      <c r="R279" s="450"/>
      <c r="S279" s="457"/>
      <c r="T279" s="457"/>
      <c r="U279" s="114" t="str">
        <f>'01-Mapa de riesgo-UO'!AW280</f>
        <v>ASUMIR</v>
      </c>
      <c r="V279" s="114">
        <f>'01-Mapa de riesgo-UO'!AX280</f>
        <v>0</v>
      </c>
      <c r="W279" s="132">
        <f>IF(U279="COMPARTIR",'01-Mapa de riesgo-UO'!BA280, IF(U279=0, 0,$I$6))</f>
        <v>0</v>
      </c>
      <c r="X279" s="278"/>
      <c r="Y279" s="278"/>
      <c r="Z279" s="278"/>
      <c r="AA279" s="278"/>
      <c r="AB279" s="453"/>
    </row>
    <row r="280" spans="1:28" ht="51" hidden="1" customHeight="1" x14ac:dyDescent="0.2">
      <c r="A280" s="362">
        <v>91</v>
      </c>
      <c r="B280" s="383" t="str">
        <f>'01-Mapa de riesgo-UO'!D281</f>
        <v>EXTENSIÓN_PROYECCIÓN_SOCIAL</v>
      </c>
      <c r="C280" s="458" t="str">
        <f>+'01-Mapa de riesgo-UO'!F281</f>
        <v>NO</v>
      </c>
      <c r="D280" s="383" t="str">
        <f>'01-Mapa de riesgo-UO'!J281</f>
        <v>Operacional</v>
      </c>
      <c r="E280" s="383" t="str">
        <f>'01-Mapa de riesgo-UO'!K281</f>
        <v>Utilización de un método de ensayo inadecuado
(7.2)</v>
      </c>
      <c r="F280" s="383" t="str">
        <f>'01-Mapa de riesgo-UO'!L281</f>
        <v>Verificación / validación del método no es adecuado para el laboratorio</v>
      </c>
      <c r="G280" s="133" t="str">
        <f>'01-Mapa de riesgo-UO'!I281</f>
        <v>En la verificacion/validación del método no se tienen en cuenta todos los factores</v>
      </c>
      <c r="H280" s="383" t="str">
        <f>'01-Mapa de riesgo-UO'!M281</f>
        <v>Pérdida de  credibilidad en el laboratorio
Pérdida de la confianza en el laboratorio</v>
      </c>
      <c r="I280" s="450" t="str">
        <f>'01-Mapa de riesgo-UO'!AT281</f>
        <v>MODERADO</v>
      </c>
      <c r="J280" s="383" t="str">
        <f>'01-Mapa de riesgo-UO'!AU281</f>
        <v>No de variables definidas por el laboratorio en la verificación/validación / No de variables establecidas en el método definido</v>
      </c>
      <c r="K280" s="459">
        <v>0</v>
      </c>
      <c r="L280" s="457" t="s">
        <v>1746</v>
      </c>
      <c r="M280" s="276" t="str">
        <f>IF('01-Mapa de riesgo-UO'!S281="No existen", "No existe control para el riesgo",'01-Mapa de riesgo-UO'!W281)</f>
        <v>Tabla cruzada requisitos de norma de ensayo con cumplimiento en el laboratorio
Informe de verificación/validación del método</v>
      </c>
      <c r="N280" s="276">
        <f>'01-Mapa de riesgo-UO'!AB281</f>
        <v>0</v>
      </c>
      <c r="O280" s="276">
        <f>'01-Mapa de riesgo-UO'!AG281</f>
        <v>0</v>
      </c>
      <c r="P280" s="277" t="str">
        <f>'01-Mapa de riesgo-UO'!AL281</f>
        <v>Anual</v>
      </c>
      <c r="Q280" s="277" t="str">
        <f>'01-Mapa de riesgo-UO'!AP281</f>
        <v>Preventivo</v>
      </c>
      <c r="R280" s="450" t="str">
        <f>'01-Mapa de riesgo-UO'!AR281</f>
        <v>ACEPTABLE</v>
      </c>
      <c r="S280" s="457" t="s">
        <v>2955</v>
      </c>
      <c r="T280" s="457"/>
      <c r="U280" s="114" t="str">
        <f>'01-Mapa de riesgo-UO'!AW281</f>
        <v>REDUCIR</v>
      </c>
      <c r="V280" s="114" t="str">
        <f>'01-Mapa de riesgo-UO'!AX281</f>
        <v xml:space="preserve">Revisar el plan de validación y verificación del metodo </v>
      </c>
      <c r="W280" s="132">
        <f>IF(U280="COMPARTIR",'01-Mapa de riesgo-UO'!BA281, IF(U280=0, 0,$I$6))</f>
        <v>0</v>
      </c>
      <c r="X280" s="278" t="s">
        <v>282</v>
      </c>
      <c r="Y280" s="278" t="s">
        <v>1747</v>
      </c>
      <c r="Z280" s="278" t="s">
        <v>1744</v>
      </c>
      <c r="AA280" s="278"/>
      <c r="AB280" s="453" t="s">
        <v>648</v>
      </c>
    </row>
    <row r="281" spans="1:28" ht="51" hidden="1" customHeight="1" x14ac:dyDescent="0.2">
      <c r="A281" s="362"/>
      <c r="B281" s="383"/>
      <c r="C281" s="458"/>
      <c r="D281" s="383"/>
      <c r="E281" s="383"/>
      <c r="F281" s="383"/>
      <c r="G281" s="133">
        <f>'01-Mapa de riesgo-UO'!I282</f>
        <v>0</v>
      </c>
      <c r="H281" s="383"/>
      <c r="I281" s="450"/>
      <c r="J281" s="383"/>
      <c r="K281" s="459"/>
      <c r="L281" s="457"/>
      <c r="M281" s="276">
        <f>IF('01-Mapa de riesgo-UO'!S282="No existen", "No existe control para el riesgo",'01-Mapa de riesgo-UO'!W282)</f>
        <v>0</v>
      </c>
      <c r="N281" s="276">
        <f>'01-Mapa de riesgo-UO'!AB282</f>
        <v>0</v>
      </c>
      <c r="O281" s="276">
        <f>'01-Mapa de riesgo-UO'!AG282</f>
        <v>0</v>
      </c>
      <c r="P281" s="277">
        <f>'01-Mapa de riesgo-UO'!AL282</f>
        <v>0</v>
      </c>
      <c r="Q281" s="277">
        <f>'01-Mapa de riesgo-UO'!AP282</f>
        <v>0</v>
      </c>
      <c r="R281" s="450"/>
      <c r="S281" s="457"/>
      <c r="T281" s="457"/>
      <c r="U281" s="114">
        <f>'01-Mapa de riesgo-UO'!AW282</f>
        <v>0</v>
      </c>
      <c r="V281" s="114">
        <f>'01-Mapa de riesgo-UO'!AX282</f>
        <v>0</v>
      </c>
      <c r="W281" s="132">
        <f>IF(U281="COMPARTIR",'01-Mapa de riesgo-UO'!BA282, IF(U281=0, 0,$I$6))</f>
        <v>0</v>
      </c>
      <c r="X281" s="278"/>
      <c r="Y281" s="278"/>
      <c r="Z281" s="278"/>
      <c r="AA281" s="278"/>
      <c r="AB281" s="453"/>
    </row>
    <row r="282" spans="1:28" ht="51" hidden="1" customHeight="1" x14ac:dyDescent="0.2">
      <c r="A282" s="362"/>
      <c r="B282" s="383"/>
      <c r="C282" s="458"/>
      <c r="D282" s="383"/>
      <c r="E282" s="383"/>
      <c r="F282" s="383"/>
      <c r="G282" s="133">
        <f>'01-Mapa de riesgo-UO'!I283</f>
        <v>0</v>
      </c>
      <c r="H282" s="383"/>
      <c r="I282" s="450"/>
      <c r="J282" s="383"/>
      <c r="K282" s="459"/>
      <c r="L282" s="457"/>
      <c r="M282" s="276">
        <f>IF('01-Mapa de riesgo-UO'!S283="No existen", "No existe control para el riesgo",'01-Mapa de riesgo-UO'!W283)</f>
        <v>0</v>
      </c>
      <c r="N282" s="276">
        <f>'01-Mapa de riesgo-UO'!AB283</f>
        <v>0</v>
      </c>
      <c r="O282" s="276">
        <f>'01-Mapa de riesgo-UO'!AG283</f>
        <v>0</v>
      </c>
      <c r="P282" s="277">
        <f>'01-Mapa de riesgo-UO'!AL283</f>
        <v>0</v>
      </c>
      <c r="Q282" s="277">
        <f>'01-Mapa de riesgo-UO'!AP283</f>
        <v>0</v>
      </c>
      <c r="R282" s="450"/>
      <c r="S282" s="457"/>
      <c r="T282" s="457"/>
      <c r="U282" s="114">
        <f>'01-Mapa de riesgo-UO'!AW283</f>
        <v>0</v>
      </c>
      <c r="V282" s="114">
        <f>'01-Mapa de riesgo-UO'!AX283</f>
        <v>0</v>
      </c>
      <c r="W282" s="132">
        <f>IF(U282="COMPARTIR",'01-Mapa de riesgo-UO'!BA283, IF(U282=0, 0,$I$6))</f>
        <v>0</v>
      </c>
      <c r="X282" s="278"/>
      <c r="Y282" s="278"/>
      <c r="Z282" s="278"/>
      <c r="AA282" s="278"/>
      <c r="AB282" s="453"/>
    </row>
    <row r="283" spans="1:28" ht="51" hidden="1" customHeight="1" x14ac:dyDescent="0.2">
      <c r="A283" s="362">
        <v>92</v>
      </c>
      <c r="B283" s="383" t="str">
        <f>'01-Mapa de riesgo-UO'!D284</f>
        <v>EXTENSIÓN_PROYECCIÓN_SOCIAL</v>
      </c>
      <c r="C283" s="458" t="str">
        <f>+'01-Mapa de riesgo-UO'!F284</f>
        <v>NO</v>
      </c>
      <c r="D283" s="383" t="str">
        <f>'01-Mapa de riesgo-UO'!J284</f>
        <v>Operacional</v>
      </c>
      <c r="E283" s="383" t="str">
        <f>'01-Mapa de riesgo-UO'!K284</f>
        <v>Pérdida de la validez de los resultados
(7.6)</v>
      </c>
      <c r="F283" s="383"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83" t="str">
        <f>'01-Mapa de riesgo-UO'!M284</f>
        <v>Pérdida de  credibilidad en el laboratorio
Pérdida de la confianza en el laboratorio
No conformidades en audiorías internas y externas</v>
      </c>
      <c r="I283" s="450" t="str">
        <f>'01-Mapa de riesgo-UO'!AT284</f>
        <v>LEVE</v>
      </c>
      <c r="J283" s="383" t="str">
        <f>'01-Mapa de riesgo-UO'!AU284</f>
        <v>No de no conformidades por verificación/validación de métodos / Total de no conformidades</v>
      </c>
      <c r="K283" s="459">
        <v>0</v>
      </c>
      <c r="L283" s="457" t="s">
        <v>1748</v>
      </c>
      <c r="M283" s="276" t="str">
        <f>IF('01-Mapa de riesgo-UO'!S284="No existen", "No existe control para el riesgo",'01-Mapa de riesgo-UO'!W284)</f>
        <v>Verificación del calculo de incertidumbre</v>
      </c>
      <c r="N283" s="276">
        <f>'01-Mapa de riesgo-UO'!AB284</f>
        <v>0</v>
      </c>
      <c r="O283" s="276">
        <f>'01-Mapa de riesgo-UO'!AG284</f>
        <v>0</v>
      </c>
      <c r="P283" s="277" t="str">
        <f>'01-Mapa de riesgo-UO'!AL284</f>
        <v>Anual</v>
      </c>
      <c r="Q283" s="277" t="str">
        <f>'01-Mapa de riesgo-UO'!AP284</f>
        <v>Preventivo</v>
      </c>
      <c r="R283" s="450" t="str">
        <f>'01-Mapa de riesgo-UO'!AR284</f>
        <v>ACEPTABLE</v>
      </c>
      <c r="S283" s="457" t="s">
        <v>2956</v>
      </c>
      <c r="T283" s="457"/>
      <c r="U283" s="114" t="str">
        <f>'01-Mapa de riesgo-UO'!AW284</f>
        <v>ASUMIR</v>
      </c>
      <c r="V283" s="114">
        <f>'01-Mapa de riesgo-UO'!AX284</f>
        <v>0</v>
      </c>
      <c r="W283" s="132">
        <f>IF(U283="COMPARTIR",'01-Mapa de riesgo-UO'!BA284, IF(U283=0, 0,$I$6))</f>
        <v>0</v>
      </c>
      <c r="X283" s="278"/>
      <c r="Y283" s="278"/>
      <c r="Z283" s="278"/>
      <c r="AA283" s="278"/>
      <c r="AB283" s="453" t="s">
        <v>648</v>
      </c>
    </row>
    <row r="284" spans="1:28" ht="51" hidden="1" customHeight="1" x14ac:dyDescent="0.2">
      <c r="A284" s="362"/>
      <c r="B284" s="383"/>
      <c r="C284" s="458"/>
      <c r="D284" s="383"/>
      <c r="E284" s="383"/>
      <c r="F284" s="383"/>
      <c r="G284" s="133">
        <f>'01-Mapa de riesgo-UO'!I285</f>
        <v>0</v>
      </c>
      <c r="H284" s="383"/>
      <c r="I284" s="450"/>
      <c r="J284" s="383"/>
      <c r="K284" s="459"/>
      <c r="L284" s="457"/>
      <c r="M284" s="276">
        <f>IF('01-Mapa de riesgo-UO'!S285="No existen", "No existe control para el riesgo",'01-Mapa de riesgo-UO'!W285)</f>
        <v>0</v>
      </c>
      <c r="N284" s="276">
        <f>'01-Mapa de riesgo-UO'!AB285</f>
        <v>0</v>
      </c>
      <c r="O284" s="276">
        <f>'01-Mapa de riesgo-UO'!AG285</f>
        <v>0</v>
      </c>
      <c r="P284" s="277">
        <f>'01-Mapa de riesgo-UO'!AL285</f>
        <v>0</v>
      </c>
      <c r="Q284" s="277">
        <f>'01-Mapa de riesgo-UO'!AP285</f>
        <v>0</v>
      </c>
      <c r="R284" s="450"/>
      <c r="S284" s="457"/>
      <c r="T284" s="457"/>
      <c r="U284" s="114" t="str">
        <f>'01-Mapa de riesgo-UO'!AW285</f>
        <v>ASUMIR</v>
      </c>
      <c r="V284" s="114">
        <f>'01-Mapa de riesgo-UO'!AX285</f>
        <v>0</v>
      </c>
      <c r="W284" s="132">
        <f>IF(U284="COMPARTIR",'01-Mapa de riesgo-UO'!BA285, IF(U284=0, 0,$I$6))</f>
        <v>0</v>
      </c>
      <c r="X284" s="278"/>
      <c r="Y284" s="278"/>
      <c r="Z284" s="278"/>
      <c r="AA284" s="278"/>
      <c r="AB284" s="453"/>
    </row>
    <row r="285" spans="1:28" ht="51" hidden="1" customHeight="1" x14ac:dyDescent="0.2">
      <c r="A285" s="362"/>
      <c r="B285" s="383"/>
      <c r="C285" s="458"/>
      <c r="D285" s="383"/>
      <c r="E285" s="383"/>
      <c r="F285" s="383"/>
      <c r="G285" s="133">
        <f>'01-Mapa de riesgo-UO'!I286</f>
        <v>0</v>
      </c>
      <c r="H285" s="383"/>
      <c r="I285" s="450"/>
      <c r="J285" s="383"/>
      <c r="K285" s="459"/>
      <c r="L285" s="457"/>
      <c r="M285" s="276">
        <f>IF('01-Mapa de riesgo-UO'!S286="No existen", "No existe control para el riesgo",'01-Mapa de riesgo-UO'!W286)</f>
        <v>0</v>
      </c>
      <c r="N285" s="276">
        <f>'01-Mapa de riesgo-UO'!AB286</f>
        <v>0</v>
      </c>
      <c r="O285" s="276">
        <f>'01-Mapa de riesgo-UO'!AG286</f>
        <v>0</v>
      </c>
      <c r="P285" s="277">
        <f>'01-Mapa de riesgo-UO'!AL286</f>
        <v>0</v>
      </c>
      <c r="Q285" s="277">
        <f>'01-Mapa de riesgo-UO'!AP286</f>
        <v>0</v>
      </c>
      <c r="R285" s="450"/>
      <c r="S285" s="457"/>
      <c r="T285" s="457"/>
      <c r="U285" s="114" t="str">
        <f>'01-Mapa de riesgo-UO'!AW286</f>
        <v>ASUMIR</v>
      </c>
      <c r="V285" s="114">
        <f>'01-Mapa de riesgo-UO'!AX286</f>
        <v>0</v>
      </c>
      <c r="W285" s="132">
        <f>IF(U285="COMPARTIR",'01-Mapa de riesgo-UO'!BA286, IF(U285=0, 0,$I$6))</f>
        <v>0</v>
      </c>
      <c r="X285" s="278"/>
      <c r="Y285" s="278"/>
      <c r="Z285" s="278"/>
      <c r="AA285" s="278"/>
      <c r="AB285" s="453"/>
    </row>
    <row r="286" spans="1:28" ht="51" hidden="1" customHeight="1" x14ac:dyDescent="0.2">
      <c r="A286" s="362">
        <v>93</v>
      </c>
      <c r="B286" s="383" t="str">
        <f>'01-Mapa de riesgo-UO'!D287</f>
        <v>EXTENSIÓN_PROYECCIÓN_SOCIAL</v>
      </c>
      <c r="C286" s="458" t="str">
        <f>+'01-Mapa de riesgo-UO'!F287</f>
        <v>NO</v>
      </c>
      <c r="D286" s="383" t="str">
        <f>'01-Mapa de riesgo-UO'!J287</f>
        <v>Cumplimiento</v>
      </c>
      <c r="E286" s="383" t="str">
        <f>'01-Mapa de riesgo-UO'!K287</f>
        <v>Pérdida de la  acreditación
(7.7)</v>
      </c>
      <c r="F286" s="383" t="str">
        <f>'01-Mapa de riesgo-UO'!L287</f>
        <v>Los resultados de los ensayos de aptitud en los que participa el laboratorio sea insatisfactorio</v>
      </c>
      <c r="G286" s="133" t="str">
        <f>'01-Mapa de riesgo-UO'!I287</f>
        <v>Utilización de una norma inadecuada para los ensayos</v>
      </c>
      <c r="H286" s="383" t="str">
        <f>'01-Mapa de riesgo-UO'!M287</f>
        <v>Pérdida de  credibilidad en el laboratorio
Cierre del laboratorio</v>
      </c>
      <c r="I286" s="450" t="str">
        <f>'01-Mapa de riesgo-UO'!AT287</f>
        <v>LEVE</v>
      </c>
      <c r="J286" s="383" t="str">
        <f>'01-Mapa de riesgo-UO'!AU287</f>
        <v>No ensayos de aptitud con resultados insatisfactorios/ Total de ensayos de aptitud</v>
      </c>
      <c r="K286" s="459">
        <v>0</v>
      </c>
      <c r="L286" s="457" t="s">
        <v>1749</v>
      </c>
      <c r="M286" s="276" t="str">
        <f>IF('01-Mapa de riesgo-UO'!S287="No existen", "No existe control para el riesgo",'01-Mapa de riesgo-UO'!W287)</f>
        <v>Participación en ensayos de aptitud
Plan de aseguramiento de la validez de los resultados</v>
      </c>
      <c r="N286" s="276">
        <f>'01-Mapa de riesgo-UO'!AB287</f>
        <v>0</v>
      </c>
      <c r="O286" s="276">
        <f>'01-Mapa de riesgo-UO'!AG287</f>
        <v>0</v>
      </c>
      <c r="P286" s="277" t="str">
        <f>'01-Mapa de riesgo-UO'!AL287</f>
        <v>Anual</v>
      </c>
      <c r="Q286" s="277" t="str">
        <f>'01-Mapa de riesgo-UO'!AP287</f>
        <v>Preventivo</v>
      </c>
      <c r="R286" s="450" t="str">
        <f>'01-Mapa de riesgo-UO'!AR287</f>
        <v>ACEPTABLE</v>
      </c>
      <c r="S286" s="457" t="s">
        <v>2957</v>
      </c>
      <c r="T286" s="457"/>
      <c r="U286" s="114" t="str">
        <f>'01-Mapa de riesgo-UO'!AW287</f>
        <v>ASUMIR</v>
      </c>
      <c r="V286" s="114">
        <f>'01-Mapa de riesgo-UO'!AX287</f>
        <v>0</v>
      </c>
      <c r="W286" s="132">
        <f>IF(U286="COMPARTIR",'01-Mapa de riesgo-UO'!BA287, IF(U286=0, 0,$I$6))</f>
        <v>0</v>
      </c>
      <c r="X286" s="278"/>
      <c r="Y286" s="278"/>
      <c r="Z286" s="278"/>
      <c r="AA286" s="278"/>
      <c r="AB286" s="453" t="s">
        <v>648</v>
      </c>
    </row>
    <row r="287" spans="1:28" ht="51" hidden="1" customHeight="1" x14ac:dyDescent="0.2">
      <c r="A287" s="362"/>
      <c r="B287" s="383"/>
      <c r="C287" s="458"/>
      <c r="D287" s="383"/>
      <c r="E287" s="383"/>
      <c r="F287" s="383"/>
      <c r="G287" s="133">
        <f>'01-Mapa de riesgo-UO'!I288</f>
        <v>0</v>
      </c>
      <c r="H287" s="383"/>
      <c r="I287" s="450"/>
      <c r="J287" s="383"/>
      <c r="K287" s="459"/>
      <c r="L287" s="457"/>
      <c r="M287" s="276">
        <f>IF('01-Mapa de riesgo-UO'!S288="No existen", "No existe control para el riesgo",'01-Mapa de riesgo-UO'!W288)</f>
        <v>0</v>
      </c>
      <c r="N287" s="276">
        <f>'01-Mapa de riesgo-UO'!AB288</f>
        <v>0</v>
      </c>
      <c r="O287" s="276">
        <f>'01-Mapa de riesgo-UO'!AG288</f>
        <v>0</v>
      </c>
      <c r="P287" s="277">
        <f>'01-Mapa de riesgo-UO'!AL288</f>
        <v>0</v>
      </c>
      <c r="Q287" s="277">
        <f>'01-Mapa de riesgo-UO'!AP288</f>
        <v>0</v>
      </c>
      <c r="R287" s="450"/>
      <c r="S287" s="457"/>
      <c r="T287" s="457"/>
      <c r="U287" s="114" t="str">
        <f>'01-Mapa de riesgo-UO'!AW288</f>
        <v>ASUMIR</v>
      </c>
      <c r="V287" s="114">
        <f>'01-Mapa de riesgo-UO'!AX288</f>
        <v>0</v>
      </c>
      <c r="W287" s="132">
        <f>IF(U287="COMPARTIR",'01-Mapa de riesgo-UO'!BA288, IF(U287=0, 0,$I$6))</f>
        <v>0</v>
      </c>
      <c r="X287" s="278"/>
      <c r="Y287" s="278"/>
      <c r="Z287" s="278"/>
      <c r="AA287" s="278"/>
      <c r="AB287" s="453"/>
    </row>
    <row r="288" spans="1:28" ht="51" hidden="1" customHeight="1" x14ac:dyDescent="0.2">
      <c r="A288" s="362"/>
      <c r="B288" s="383"/>
      <c r="C288" s="458"/>
      <c r="D288" s="383"/>
      <c r="E288" s="383"/>
      <c r="F288" s="383"/>
      <c r="G288" s="133">
        <f>'01-Mapa de riesgo-UO'!I289</f>
        <v>0</v>
      </c>
      <c r="H288" s="383"/>
      <c r="I288" s="450"/>
      <c r="J288" s="383"/>
      <c r="K288" s="459"/>
      <c r="L288" s="457"/>
      <c r="M288" s="276">
        <f>IF('01-Mapa de riesgo-UO'!S289="No existen", "No existe control para el riesgo",'01-Mapa de riesgo-UO'!W289)</f>
        <v>0</v>
      </c>
      <c r="N288" s="276">
        <f>'01-Mapa de riesgo-UO'!AB289</f>
        <v>0</v>
      </c>
      <c r="O288" s="276">
        <f>'01-Mapa de riesgo-UO'!AG289</f>
        <v>0</v>
      </c>
      <c r="P288" s="277">
        <f>'01-Mapa de riesgo-UO'!AL289</f>
        <v>0</v>
      </c>
      <c r="Q288" s="277">
        <f>'01-Mapa de riesgo-UO'!AP289</f>
        <v>0</v>
      </c>
      <c r="R288" s="450"/>
      <c r="S288" s="457"/>
      <c r="T288" s="457"/>
      <c r="U288" s="114" t="str">
        <f>'01-Mapa de riesgo-UO'!AW289</f>
        <v>ASUMIR</v>
      </c>
      <c r="V288" s="114">
        <f>'01-Mapa de riesgo-UO'!AX289</f>
        <v>0</v>
      </c>
      <c r="W288" s="132">
        <f>IF(U288="COMPARTIR",'01-Mapa de riesgo-UO'!BA289, IF(U288=0, 0,$I$6))</f>
        <v>0</v>
      </c>
      <c r="X288" s="278"/>
      <c r="Y288" s="278"/>
      <c r="Z288" s="278"/>
      <c r="AA288" s="278"/>
      <c r="AB288" s="453"/>
    </row>
    <row r="289" spans="1:28" ht="51" hidden="1" customHeight="1" x14ac:dyDescent="0.2">
      <c r="A289" s="362">
        <v>94</v>
      </c>
      <c r="B289" s="383" t="str">
        <f>'01-Mapa de riesgo-UO'!D290</f>
        <v>EXTENSIÓN_PROYECCIÓN_SOCIAL</v>
      </c>
      <c r="C289" s="458" t="str">
        <f>+'01-Mapa de riesgo-UO'!F290</f>
        <v>NO</v>
      </c>
      <c r="D289" s="383" t="str">
        <f>'01-Mapa de riesgo-UO'!J290</f>
        <v>Corrupción</v>
      </c>
      <c r="E289" s="383" t="str">
        <f>'01-Mapa de riesgo-UO'!K290</f>
        <v>Pérdida de la imparcialidad (4.1.3)</v>
      </c>
      <c r="F289" s="383"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83" t="str">
        <f>'01-Mapa de riesgo-UO'!M290</f>
        <v>Pérdida de  credibilidad en el laboratorio
Pérdida de la confianza en el funcionario.
Iniciación de un proceso disciplinario</v>
      </c>
      <c r="I289" s="450" t="str">
        <f>'01-Mapa de riesgo-UO'!AT290</f>
        <v>LEVE</v>
      </c>
      <c r="J289" s="383" t="str">
        <f>'01-Mapa de riesgo-UO'!AU290</f>
        <v>No informes con pérdida de la imparcialidad / No informes expedidos por el laboratorio</v>
      </c>
      <c r="K289" s="459">
        <v>0</v>
      </c>
      <c r="L289" s="457" t="s">
        <v>1740</v>
      </c>
      <c r="M289" s="276" t="str">
        <f>IF('01-Mapa de riesgo-UO'!S290="No existen", "No existe control para el riesgo",'01-Mapa de riesgo-UO'!W290)</f>
        <v>El informe de ensayo/certificado de calibración es aprobado por el Director del laboratorio.</v>
      </c>
      <c r="N289" s="276">
        <f>'01-Mapa de riesgo-UO'!AB290</f>
        <v>0</v>
      </c>
      <c r="O289" s="276" t="str">
        <f>'01-Mapa de riesgo-UO'!AG290</f>
        <v>Director</v>
      </c>
      <c r="P289" s="277" t="str">
        <f>'01-Mapa de riesgo-UO'!AL290</f>
        <v>No definida</v>
      </c>
      <c r="Q289" s="277" t="str">
        <f>'01-Mapa de riesgo-UO'!AP290</f>
        <v>Preventivo</v>
      </c>
      <c r="R289" s="450" t="str">
        <f>'01-Mapa de riesgo-UO'!AR290</f>
        <v>ACEPTABLE</v>
      </c>
      <c r="S289" s="457" t="s">
        <v>2958</v>
      </c>
      <c r="T289" s="457"/>
      <c r="U289" s="114" t="str">
        <f>'01-Mapa de riesgo-UO'!AW290</f>
        <v>ASUMIR</v>
      </c>
      <c r="V289" s="114">
        <f>'01-Mapa de riesgo-UO'!AX290</f>
        <v>0</v>
      </c>
      <c r="W289" s="132">
        <f>IF(U289="COMPARTIR",'01-Mapa de riesgo-UO'!BA290, IF(U289=0, 0,$I$6))</f>
        <v>0</v>
      </c>
      <c r="X289" s="278"/>
      <c r="Y289" s="278"/>
      <c r="Z289" s="278"/>
      <c r="AA289" s="278"/>
      <c r="AB289" s="453" t="s">
        <v>648</v>
      </c>
    </row>
    <row r="290" spans="1:28" ht="51" hidden="1" customHeight="1" x14ac:dyDescent="0.2">
      <c r="A290" s="362"/>
      <c r="B290" s="383"/>
      <c r="C290" s="458"/>
      <c r="D290" s="383"/>
      <c r="E290" s="383"/>
      <c r="F290" s="383"/>
      <c r="G290" s="133">
        <f>'01-Mapa de riesgo-UO'!I291</f>
        <v>0</v>
      </c>
      <c r="H290" s="383"/>
      <c r="I290" s="450"/>
      <c r="J290" s="383"/>
      <c r="K290" s="459"/>
      <c r="L290" s="457"/>
      <c r="M290" s="276" t="str">
        <f>IF('01-Mapa de riesgo-UO'!S291="No existen", "No existe control para el riesgo",'01-Mapa de riesgo-UO'!W291)</f>
        <v>Firma de cada funcionario del:
- Conflicto de interés
- Acta de compromiso ético
-Autorizaciones</v>
      </c>
      <c r="N290" s="276">
        <f>'01-Mapa de riesgo-UO'!AB291</f>
        <v>0</v>
      </c>
      <c r="O290" s="276" t="str">
        <f>'01-Mapa de riesgo-UO'!AG291</f>
        <v>Director</v>
      </c>
      <c r="P290" s="277" t="str">
        <f>'01-Mapa de riesgo-UO'!AL291</f>
        <v>No definida</v>
      </c>
      <c r="Q290" s="277" t="str">
        <f>'01-Mapa de riesgo-UO'!AP291</f>
        <v>Preventivo</v>
      </c>
      <c r="R290" s="450"/>
      <c r="S290" s="457" t="s">
        <v>2959</v>
      </c>
      <c r="T290" s="457"/>
      <c r="U290" s="114" t="str">
        <f>'01-Mapa de riesgo-UO'!AW291</f>
        <v>ASUMIR</v>
      </c>
      <c r="V290" s="114">
        <f>'01-Mapa de riesgo-UO'!AX291</f>
        <v>0</v>
      </c>
      <c r="W290" s="132">
        <f>IF(U290="COMPARTIR",'01-Mapa de riesgo-UO'!BA291, IF(U290=0, 0,$I$6))</f>
        <v>0</v>
      </c>
      <c r="X290" s="278"/>
      <c r="Y290" s="278"/>
      <c r="Z290" s="278"/>
      <c r="AA290" s="278"/>
      <c r="AB290" s="453"/>
    </row>
    <row r="291" spans="1:28" ht="51" hidden="1" customHeight="1" x14ac:dyDescent="0.2">
      <c r="A291" s="362"/>
      <c r="B291" s="383"/>
      <c r="C291" s="458"/>
      <c r="D291" s="383"/>
      <c r="E291" s="383"/>
      <c r="F291" s="383"/>
      <c r="G291" s="133">
        <f>'01-Mapa de riesgo-UO'!I292</f>
        <v>0</v>
      </c>
      <c r="H291" s="383"/>
      <c r="I291" s="450"/>
      <c r="J291" s="383"/>
      <c r="K291" s="459"/>
      <c r="L291" s="457"/>
      <c r="M291" s="276">
        <f>IF('01-Mapa de riesgo-UO'!S292="No existen", "No existe control para el riesgo",'01-Mapa de riesgo-UO'!W292)</f>
        <v>0</v>
      </c>
      <c r="N291" s="276">
        <f>'01-Mapa de riesgo-UO'!AB292</f>
        <v>0</v>
      </c>
      <c r="O291" s="276">
        <f>'01-Mapa de riesgo-UO'!AG292</f>
        <v>0</v>
      </c>
      <c r="P291" s="277">
        <f>'01-Mapa de riesgo-UO'!AL292</f>
        <v>0</v>
      </c>
      <c r="Q291" s="277">
        <f>'01-Mapa de riesgo-UO'!AP292</f>
        <v>0</v>
      </c>
      <c r="R291" s="450"/>
      <c r="S291" s="457"/>
      <c r="T291" s="457"/>
      <c r="U291" s="114" t="str">
        <f>'01-Mapa de riesgo-UO'!AW292</f>
        <v>ASUMIR</v>
      </c>
      <c r="V291" s="114">
        <f>'01-Mapa de riesgo-UO'!AX292</f>
        <v>0</v>
      </c>
      <c r="W291" s="132">
        <f>IF(U291="COMPARTIR",'01-Mapa de riesgo-UO'!BA292, IF(U291=0, 0,$I$6))</f>
        <v>0</v>
      </c>
      <c r="X291" s="278"/>
      <c r="Y291" s="278"/>
      <c r="Z291" s="278"/>
      <c r="AA291" s="278"/>
      <c r="AB291" s="453"/>
    </row>
    <row r="292" spans="1:28" ht="51" hidden="1" customHeight="1" x14ac:dyDescent="0.2">
      <c r="A292" s="362">
        <v>95</v>
      </c>
      <c r="B292" s="383" t="str">
        <f>'01-Mapa de riesgo-UO'!D293</f>
        <v>EXTENSIÓN_PROYECCIÓN_SOCIAL</v>
      </c>
      <c r="C292" s="458" t="str">
        <f>+'01-Mapa de riesgo-UO'!F293</f>
        <v>NO</v>
      </c>
      <c r="D292" s="383" t="str">
        <f>'01-Mapa de riesgo-UO'!J293</f>
        <v>Corrupción</v>
      </c>
      <c r="E292" s="383" t="str">
        <f>'01-Mapa de riesgo-UO'!K293</f>
        <v>Perdida de la imparcialidad 
(4.1.3)</v>
      </c>
      <c r="F292" s="383"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83" t="str">
        <f>'01-Mapa de riesgo-UO'!M293</f>
        <v>Pérdida de  credibilidad en el laboratorio
Pérdida de la confianza en el funcionario.
Iniciación de un proceso disciplinario</v>
      </c>
      <c r="I292" s="450" t="str">
        <f>'01-Mapa de riesgo-UO'!AT293</f>
        <v>LEVE</v>
      </c>
      <c r="J292" s="383" t="str">
        <f>'01-Mapa de riesgo-UO'!AU293</f>
        <v>N° Certificados con pérdida de la imparcialidad/ N° Total de certificados expedidos por el laboratorio*100</v>
      </c>
      <c r="K292" s="459">
        <v>0</v>
      </c>
      <c r="L292" s="457" t="s">
        <v>2960</v>
      </c>
      <c r="M292" s="276" t="str">
        <f>IF('01-Mapa de riesgo-UO'!S293="No existen", "No existe control para el riesgo",'01-Mapa de riesgo-UO'!W293)</f>
        <v>Firma de cada funcionario del:
- Acta de compromiso ético
- Declaración de impedimento</v>
      </c>
      <c r="N292" s="276">
        <f>'01-Mapa de riesgo-UO'!AB293</f>
        <v>0</v>
      </c>
      <c r="O292" s="276" t="str">
        <f>'01-Mapa de riesgo-UO'!AG293</f>
        <v>Auxiliar Administrativo II</v>
      </c>
      <c r="P292" s="277" t="str">
        <f>'01-Mapa de riesgo-UO'!AL293</f>
        <v>Anual</v>
      </c>
      <c r="Q292" s="277" t="str">
        <f>'01-Mapa de riesgo-UO'!AP293</f>
        <v>Preventivo</v>
      </c>
      <c r="R292" s="450" t="str">
        <f>'01-Mapa de riesgo-UO'!AR293</f>
        <v>ACEPTABLE</v>
      </c>
      <c r="S292" s="457" t="s">
        <v>1819</v>
      </c>
      <c r="T292" s="457"/>
      <c r="U292" s="114" t="str">
        <f>'01-Mapa de riesgo-UO'!AW293</f>
        <v>ASUMIR</v>
      </c>
      <c r="V292" s="114">
        <f>'01-Mapa de riesgo-UO'!AX293</f>
        <v>0</v>
      </c>
      <c r="W292" s="132">
        <f>IF(U292="COMPARTIR",'01-Mapa de riesgo-UO'!BA293, IF(U292=0, 0,$I$6))</f>
        <v>0</v>
      </c>
      <c r="X292" s="278"/>
      <c r="Y292" s="278"/>
      <c r="Z292" s="278"/>
      <c r="AA292" s="278"/>
      <c r="AB292" s="453" t="s">
        <v>660</v>
      </c>
    </row>
    <row r="293" spans="1:28" ht="51" hidden="1" customHeight="1" x14ac:dyDescent="0.2">
      <c r="A293" s="362"/>
      <c r="B293" s="383"/>
      <c r="C293" s="458"/>
      <c r="D293" s="383"/>
      <c r="E293" s="383"/>
      <c r="F293" s="383"/>
      <c r="G293" s="133" t="str">
        <f>'01-Mapa de riesgo-UO'!I294</f>
        <v xml:space="preserve">Orden de un superior sobre el resultado del ensayo </v>
      </c>
      <c r="H293" s="383"/>
      <c r="I293" s="450"/>
      <c r="J293" s="383"/>
      <c r="K293" s="459"/>
      <c r="L293" s="457"/>
      <c r="M293" s="276" t="str">
        <f>IF('01-Mapa de riesgo-UO'!S294="No existen", "No existe control para el riesgo",'01-Mapa de riesgo-UO'!W294)</f>
        <v xml:space="preserve"> Funcionarios autorizados para el contacto con el cliente son diferentes a funcionarios autorizados para hacer ensayos.</v>
      </c>
      <c r="N293" s="276">
        <f>'01-Mapa de riesgo-UO'!AB294</f>
        <v>0</v>
      </c>
      <c r="O293" s="276">
        <f>'01-Mapa de riesgo-UO'!AG294</f>
        <v>0</v>
      </c>
      <c r="P293" s="277" t="str">
        <f>'01-Mapa de riesgo-UO'!AL294</f>
        <v>Diaria</v>
      </c>
      <c r="Q293" s="277" t="str">
        <f>'01-Mapa de riesgo-UO'!AP294</f>
        <v>Preventivo</v>
      </c>
      <c r="R293" s="450"/>
      <c r="S293" s="457" t="s">
        <v>1819</v>
      </c>
      <c r="T293" s="457"/>
      <c r="U293" s="114" t="str">
        <f>'01-Mapa de riesgo-UO'!AW294</f>
        <v>ASUMIR</v>
      </c>
      <c r="V293" s="114">
        <f>'01-Mapa de riesgo-UO'!AX294</f>
        <v>0</v>
      </c>
      <c r="W293" s="132">
        <f>IF(U293="COMPARTIR",'01-Mapa de riesgo-UO'!BA294, IF(U293=0, 0,$I$6))</f>
        <v>0</v>
      </c>
      <c r="X293" s="278"/>
      <c r="Y293" s="278"/>
      <c r="Z293" s="278"/>
      <c r="AA293" s="278"/>
      <c r="AB293" s="453"/>
    </row>
    <row r="294" spans="1:28" ht="51" hidden="1" customHeight="1" x14ac:dyDescent="0.2">
      <c r="A294" s="362"/>
      <c r="B294" s="383"/>
      <c r="C294" s="458"/>
      <c r="D294" s="383"/>
      <c r="E294" s="383"/>
      <c r="F294" s="383"/>
      <c r="G294" s="133">
        <f>'01-Mapa de riesgo-UO'!I295</f>
        <v>0</v>
      </c>
      <c r="H294" s="383"/>
      <c r="I294" s="450"/>
      <c r="J294" s="383"/>
      <c r="K294" s="459"/>
      <c r="L294" s="457"/>
      <c r="M294" s="276" t="str">
        <f>IF('01-Mapa de riesgo-UO'!S295="No existen", "No existe control para el riesgo",'01-Mapa de riesgo-UO'!W295)</f>
        <v>Registro del reporte del conflicto de interés</v>
      </c>
      <c r="N294" s="276">
        <f>'01-Mapa de riesgo-UO'!AB295</f>
        <v>0</v>
      </c>
      <c r="O294" s="276" t="str">
        <f>'01-Mapa de riesgo-UO'!AG295</f>
        <v>Auxiliar Administrativo II</v>
      </c>
      <c r="P294" s="277" t="str">
        <f>'01-Mapa de riesgo-UO'!AL295</f>
        <v>Diaria</v>
      </c>
      <c r="Q294" s="277" t="str">
        <f>'01-Mapa de riesgo-UO'!AP295</f>
        <v>Detectivo</v>
      </c>
      <c r="R294" s="450"/>
      <c r="S294" s="457" t="s">
        <v>1819</v>
      </c>
      <c r="T294" s="457"/>
      <c r="U294" s="114" t="str">
        <f>'01-Mapa de riesgo-UO'!AW295</f>
        <v>ASUMIR</v>
      </c>
      <c r="V294" s="114">
        <f>'01-Mapa de riesgo-UO'!AX295</f>
        <v>0</v>
      </c>
      <c r="W294" s="132">
        <f>IF(U294="COMPARTIR",'01-Mapa de riesgo-UO'!BA295, IF(U294=0, 0,$I$6))</f>
        <v>0</v>
      </c>
      <c r="X294" s="278"/>
      <c r="Y294" s="278"/>
      <c r="Z294" s="278"/>
      <c r="AA294" s="278"/>
      <c r="AB294" s="453"/>
    </row>
    <row r="295" spans="1:28" ht="51" hidden="1" customHeight="1" x14ac:dyDescent="0.2">
      <c r="A295" s="362">
        <v>96</v>
      </c>
      <c r="B295" s="383" t="str">
        <f>'01-Mapa de riesgo-UO'!D296</f>
        <v>EXTENSIÓN_PROYECCIÓN_SOCIAL</v>
      </c>
      <c r="C295" s="458" t="str">
        <f>+'01-Mapa de riesgo-UO'!F296</f>
        <v>NO</v>
      </c>
      <c r="D295" s="383" t="str">
        <f>'01-Mapa de riesgo-UO'!J296</f>
        <v>Operacional</v>
      </c>
      <c r="E295" s="383" t="str">
        <f>'01-Mapa de riesgo-UO'!K296</f>
        <v>Pérdida de la validez de los resultados del laboratorio (6.3)</v>
      </c>
      <c r="F295" s="383"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83" t="str">
        <f>'01-Mapa de riesgo-UO'!M296</f>
        <v>Pérdida de  credibilidad en el laboratorio
Pérdida de la confianza en el laboratorio</v>
      </c>
      <c r="I295" s="450" t="str">
        <f>'01-Mapa de riesgo-UO'!AT296</f>
        <v>LEVE</v>
      </c>
      <c r="J295" s="383" t="str">
        <f>'01-Mapa de riesgo-UO'!AU296</f>
        <v>N° eventos en los que se reportaron resultados errados por contaminación cruzada</v>
      </c>
      <c r="K295" s="459">
        <v>0</v>
      </c>
      <c r="L295" s="457" t="s">
        <v>2961</v>
      </c>
      <c r="M295" s="276" t="str">
        <f>IF('01-Mapa de riesgo-UO'!S296="No existen", "No existe control para el riesgo",'01-Mapa de riesgo-UO'!W296)</f>
        <v xml:space="preserve">Separación de áreas PRE y POST PCR para evitar la contaminación cruzada. </v>
      </c>
      <c r="N295" s="276">
        <f>'01-Mapa de riesgo-UO'!AB296</f>
        <v>0</v>
      </c>
      <c r="O295" s="276">
        <f>'01-Mapa de riesgo-UO'!AG296</f>
        <v>0</v>
      </c>
      <c r="P295" s="277" t="str">
        <f>'01-Mapa de riesgo-UO'!AL296</f>
        <v>No definida</v>
      </c>
      <c r="Q295" s="277" t="str">
        <f>'01-Mapa de riesgo-UO'!AP296</f>
        <v>Preventivo</v>
      </c>
      <c r="R295" s="450" t="str">
        <f>'01-Mapa de riesgo-UO'!AR296</f>
        <v>ACEPTABLE</v>
      </c>
      <c r="S295" s="457" t="s">
        <v>1819</v>
      </c>
      <c r="T295" s="457"/>
      <c r="U295" s="114" t="str">
        <f>'01-Mapa de riesgo-UO'!AW296</f>
        <v>ASUMIR</v>
      </c>
      <c r="V295" s="114">
        <f>'01-Mapa de riesgo-UO'!AX296</f>
        <v>0</v>
      </c>
      <c r="W295" s="132">
        <f>IF(U295="COMPARTIR",'01-Mapa de riesgo-UO'!BA296, IF(U295=0, 0,$I$6))</f>
        <v>0</v>
      </c>
      <c r="X295" s="278"/>
      <c r="Y295" s="278"/>
      <c r="Z295" s="278"/>
      <c r="AA295" s="278"/>
      <c r="AB295" s="453" t="s">
        <v>660</v>
      </c>
    </row>
    <row r="296" spans="1:28" ht="51" hidden="1" customHeight="1" x14ac:dyDescent="0.2">
      <c r="A296" s="362"/>
      <c r="B296" s="383"/>
      <c r="C296" s="458"/>
      <c r="D296" s="383"/>
      <c r="E296" s="383"/>
      <c r="F296" s="383"/>
      <c r="G296" s="133">
        <f>'01-Mapa de riesgo-UO'!I297</f>
        <v>0</v>
      </c>
      <c r="H296" s="383"/>
      <c r="I296" s="450"/>
      <c r="J296" s="383"/>
      <c r="K296" s="459"/>
      <c r="L296" s="457"/>
      <c r="M296" s="276" t="str">
        <f>IF('01-Mapa de riesgo-UO'!S297="No existen", "No existe control para el riesgo",'01-Mapa de riesgo-UO'!W297)</f>
        <v xml:space="preserve">Uso de batas de laboratorio diferentes para cada zona.  </v>
      </c>
      <c r="N296" s="276">
        <f>'01-Mapa de riesgo-UO'!AB297</f>
        <v>0</v>
      </c>
      <c r="O296" s="276" t="str">
        <f>'01-Mapa de riesgo-UO'!AG297</f>
        <v>Profesional de laboratorio</v>
      </c>
      <c r="P296" s="277" t="str">
        <f>'01-Mapa de riesgo-UO'!AL297</f>
        <v>Diaria</v>
      </c>
      <c r="Q296" s="277" t="str">
        <f>'01-Mapa de riesgo-UO'!AP297</f>
        <v>Preventivo</v>
      </c>
      <c r="R296" s="450"/>
      <c r="S296" s="457" t="s">
        <v>1819</v>
      </c>
      <c r="T296" s="457"/>
      <c r="U296" s="114" t="str">
        <f>'01-Mapa de riesgo-UO'!AW297</f>
        <v>ASUMIR</v>
      </c>
      <c r="V296" s="114">
        <f>'01-Mapa de riesgo-UO'!AX297</f>
        <v>0</v>
      </c>
      <c r="W296" s="132">
        <f>IF(U296="COMPARTIR",'01-Mapa de riesgo-UO'!BA297, IF(U296=0, 0,$I$6))</f>
        <v>0</v>
      </c>
      <c r="X296" s="278"/>
      <c r="Y296" s="278"/>
      <c r="Z296" s="278"/>
      <c r="AA296" s="278"/>
      <c r="AB296" s="453"/>
    </row>
    <row r="297" spans="1:28" ht="51" hidden="1" customHeight="1" x14ac:dyDescent="0.2">
      <c r="A297" s="362"/>
      <c r="B297" s="383"/>
      <c r="C297" s="458"/>
      <c r="D297" s="383"/>
      <c r="E297" s="383"/>
      <c r="F297" s="383"/>
      <c r="G297" s="133">
        <f>'01-Mapa de riesgo-UO'!I298</f>
        <v>0</v>
      </c>
      <c r="H297" s="383"/>
      <c r="I297" s="450"/>
      <c r="J297" s="383"/>
      <c r="K297" s="459"/>
      <c r="L297" s="457"/>
      <c r="M297" s="276">
        <f>IF('01-Mapa de riesgo-UO'!S298="No existen", "No existe control para el riesgo",'01-Mapa de riesgo-UO'!W298)</f>
        <v>0</v>
      </c>
      <c r="N297" s="276">
        <f>'01-Mapa de riesgo-UO'!AB298</f>
        <v>0</v>
      </c>
      <c r="O297" s="276">
        <f>'01-Mapa de riesgo-UO'!AG298</f>
        <v>0</v>
      </c>
      <c r="P297" s="277">
        <f>'01-Mapa de riesgo-UO'!AL298</f>
        <v>0</v>
      </c>
      <c r="Q297" s="277">
        <f>'01-Mapa de riesgo-UO'!AP298</f>
        <v>0</v>
      </c>
      <c r="R297" s="450"/>
      <c r="S297" s="457"/>
      <c r="T297" s="457"/>
      <c r="U297" s="114" t="str">
        <f>'01-Mapa de riesgo-UO'!AW298</f>
        <v>ASUMIR</v>
      </c>
      <c r="V297" s="114">
        <f>'01-Mapa de riesgo-UO'!AX298</f>
        <v>0</v>
      </c>
      <c r="W297" s="132">
        <f>IF(U297="COMPARTIR",'01-Mapa de riesgo-UO'!BA298, IF(U297=0, 0,$I$6))</f>
        <v>0</v>
      </c>
      <c r="X297" s="278"/>
      <c r="Y297" s="278"/>
      <c r="Z297" s="278"/>
      <c r="AA297" s="278"/>
      <c r="AB297" s="453"/>
    </row>
    <row r="298" spans="1:28" ht="51" hidden="1" customHeight="1" x14ac:dyDescent="0.2">
      <c r="A298" s="362">
        <v>97</v>
      </c>
      <c r="B298" s="383" t="str">
        <f>'01-Mapa de riesgo-UO'!D299</f>
        <v>EXTENSIÓN_PROYECCIÓN_SOCIAL</v>
      </c>
      <c r="C298" s="458" t="str">
        <f>+'01-Mapa de riesgo-UO'!F299</f>
        <v>NO</v>
      </c>
      <c r="D298" s="383" t="str">
        <f>'01-Mapa de riesgo-UO'!J299</f>
        <v>Operacional</v>
      </c>
      <c r="E298" s="383" t="str">
        <f>'01-Mapa de riesgo-UO'!K299</f>
        <v>Pérdida de la validez de los resultados del laboratorio (6.4.6)</v>
      </c>
      <c r="F298" s="383"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83" t="str">
        <f>'01-Mapa de riesgo-UO'!M299</f>
        <v>Pérdida de  credibilidad en el laboratorio
Pérdida de la confianza en el laboratorio</v>
      </c>
      <c r="I298" s="450" t="str">
        <f>'01-Mapa de riesgo-UO'!AT299</f>
        <v>LEVE</v>
      </c>
      <c r="J298" s="383" t="str">
        <f>'01-Mapa de riesgo-UO'!AU299</f>
        <v>N° Eventos cumplidos/N° Eventos programados*100</v>
      </c>
      <c r="K298" s="462">
        <v>1</v>
      </c>
      <c r="L298" s="457" t="s">
        <v>2962</v>
      </c>
      <c r="M298" s="276" t="str">
        <f>IF('01-Mapa de riesgo-UO'!S299="No existen", "No existe control para el riesgo",'01-Mapa de riesgo-UO'!W299)</f>
        <v>Plan de calibración, verificación y mantenimiento anual con fechas de cumplimiento.</v>
      </c>
      <c r="N298" s="276">
        <f>'01-Mapa de riesgo-UO'!AB299</f>
        <v>0</v>
      </c>
      <c r="O298" s="276" t="str">
        <f>'01-Mapa de riesgo-UO'!AG299</f>
        <v>Profesional de laboratorio</v>
      </c>
      <c r="P298" s="277" t="str">
        <f>'01-Mapa de riesgo-UO'!AL299</f>
        <v>Anual</v>
      </c>
      <c r="Q298" s="277" t="str">
        <f>'01-Mapa de riesgo-UO'!AP299</f>
        <v>Preventivo</v>
      </c>
      <c r="R298" s="450" t="str">
        <f>'01-Mapa de riesgo-UO'!AR299</f>
        <v>ACEPTABLE</v>
      </c>
      <c r="S298" s="457" t="s">
        <v>1819</v>
      </c>
      <c r="T298" s="457"/>
      <c r="U298" s="114" t="str">
        <f>'01-Mapa de riesgo-UO'!AW299</f>
        <v>ASUMIR</v>
      </c>
      <c r="V298" s="114">
        <f>'01-Mapa de riesgo-UO'!AX299</f>
        <v>0</v>
      </c>
      <c r="W298" s="132">
        <f>IF(U298="COMPARTIR",'01-Mapa de riesgo-UO'!BA299, IF(U298=0, 0,$I$6))</f>
        <v>0</v>
      </c>
      <c r="X298" s="278"/>
      <c r="Y298" s="278"/>
      <c r="Z298" s="278"/>
      <c r="AA298" s="278"/>
      <c r="AB298" s="453" t="s">
        <v>660</v>
      </c>
    </row>
    <row r="299" spans="1:28" ht="51" hidden="1" customHeight="1" x14ac:dyDescent="0.2">
      <c r="A299" s="362"/>
      <c r="B299" s="383"/>
      <c r="C299" s="458"/>
      <c r="D299" s="383"/>
      <c r="E299" s="383"/>
      <c r="F299" s="383"/>
      <c r="G299" s="133">
        <f>'01-Mapa de riesgo-UO'!I300</f>
        <v>0</v>
      </c>
      <c r="H299" s="383"/>
      <c r="I299" s="450"/>
      <c r="J299" s="383"/>
      <c r="K299" s="459"/>
      <c r="L299" s="457"/>
      <c r="M299" s="276" t="str">
        <f>IF('01-Mapa de riesgo-UO'!S300="No existen", "No existe control para el riesgo",'01-Mapa de riesgo-UO'!W300)</f>
        <v>Indicaciones de los  instructivos 123-LGM-INT-02 ASEGURAMIENTO DE LA VALIDEZ DE LOS RESULTADOS y 123-LGM-INT-08 INSTRUCTIVO PARA POST-PCR  cuando se presenten situaciones de cierre no programado.</v>
      </c>
      <c r="N299" s="276">
        <f>'01-Mapa de riesgo-UO'!AB300</f>
        <v>0</v>
      </c>
      <c r="O299" s="276" t="str">
        <f>'01-Mapa de riesgo-UO'!AG300</f>
        <v>Profesional de laboratorio</v>
      </c>
      <c r="P299" s="277" t="str">
        <f>'01-Mapa de riesgo-UO'!AL300</f>
        <v>Anual</v>
      </c>
      <c r="Q299" s="277" t="str">
        <f>'01-Mapa de riesgo-UO'!AP300</f>
        <v>Preventivo</v>
      </c>
      <c r="R299" s="450"/>
      <c r="S299" s="457" t="s">
        <v>1819</v>
      </c>
      <c r="T299" s="457"/>
      <c r="U299" s="114" t="str">
        <f>'01-Mapa de riesgo-UO'!AW300</f>
        <v>ASUMIR</v>
      </c>
      <c r="V299" s="114">
        <f>'01-Mapa de riesgo-UO'!AX300</f>
        <v>0</v>
      </c>
      <c r="W299" s="132">
        <f>IF(U299="COMPARTIR",'01-Mapa de riesgo-UO'!BA300, IF(U299=0, 0,$I$6))</f>
        <v>0</v>
      </c>
      <c r="X299" s="278"/>
      <c r="Y299" s="278"/>
      <c r="Z299" s="278"/>
      <c r="AA299" s="278"/>
      <c r="AB299" s="453"/>
    </row>
    <row r="300" spans="1:28" ht="51" hidden="1" customHeight="1" x14ac:dyDescent="0.2">
      <c r="A300" s="362"/>
      <c r="B300" s="383"/>
      <c r="C300" s="458"/>
      <c r="D300" s="383"/>
      <c r="E300" s="383"/>
      <c r="F300" s="383"/>
      <c r="G300" s="133">
        <f>'01-Mapa de riesgo-UO'!I301</f>
        <v>0</v>
      </c>
      <c r="H300" s="383"/>
      <c r="I300" s="450"/>
      <c r="J300" s="383"/>
      <c r="K300" s="459"/>
      <c r="L300" s="457"/>
      <c r="M300" s="276">
        <f>IF('01-Mapa de riesgo-UO'!S301="No existen", "No existe control para el riesgo",'01-Mapa de riesgo-UO'!W301)</f>
        <v>0</v>
      </c>
      <c r="N300" s="276">
        <f>'01-Mapa de riesgo-UO'!AB301</f>
        <v>0</v>
      </c>
      <c r="O300" s="276">
        <f>'01-Mapa de riesgo-UO'!AG301</f>
        <v>0</v>
      </c>
      <c r="P300" s="277">
        <f>'01-Mapa de riesgo-UO'!AL301</f>
        <v>0</v>
      </c>
      <c r="Q300" s="277">
        <f>'01-Mapa de riesgo-UO'!AP301</f>
        <v>0</v>
      </c>
      <c r="R300" s="450"/>
      <c r="S300" s="457" t="s">
        <v>1819</v>
      </c>
      <c r="T300" s="457"/>
      <c r="U300" s="114" t="str">
        <f>'01-Mapa de riesgo-UO'!AW301</f>
        <v>ASUMIR</v>
      </c>
      <c r="V300" s="114">
        <f>'01-Mapa de riesgo-UO'!AX301</f>
        <v>0</v>
      </c>
      <c r="W300" s="132">
        <f>IF(U300="COMPARTIR",'01-Mapa de riesgo-UO'!BA301, IF(U300=0, 0,$I$6))</f>
        <v>0</v>
      </c>
      <c r="X300" s="278"/>
      <c r="Y300" s="278"/>
      <c r="Z300" s="278"/>
      <c r="AA300" s="278"/>
      <c r="AB300" s="453"/>
    </row>
    <row r="301" spans="1:28" ht="51" hidden="1" customHeight="1" x14ac:dyDescent="0.2">
      <c r="A301" s="362">
        <v>98</v>
      </c>
      <c r="B301" s="383" t="str">
        <f>'01-Mapa de riesgo-UO'!D302</f>
        <v>EXTENSIÓN_PROYECCIÓN_SOCIAL</v>
      </c>
      <c r="C301" s="458" t="str">
        <f>+'01-Mapa de riesgo-UO'!F302</f>
        <v>NO</v>
      </c>
      <c r="D301" s="383" t="str">
        <f>'01-Mapa de riesgo-UO'!J302</f>
        <v>Operacional</v>
      </c>
      <c r="E301" s="383" t="str">
        <f>'01-Mapa de riesgo-UO'!K302</f>
        <v>Perdida de la validez de los resultados del laboratorio (6.4.9)</v>
      </c>
      <c r="F301" s="383"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83" t="str">
        <f>'01-Mapa de riesgo-UO'!M302</f>
        <v>Pérdida de  credibilidad en el laboratorio
Pérdida de la confianza en el laboratorio</v>
      </c>
      <c r="I301" s="450" t="str">
        <f>'01-Mapa de riesgo-UO'!AT302</f>
        <v>LEVE</v>
      </c>
      <c r="J301" s="383" t="str">
        <f>'01-Mapa de riesgo-UO'!AU302</f>
        <v>N° de equipos defectuosos detectados en el laboratorio/ Total de equipos*100</v>
      </c>
      <c r="K301" s="459">
        <v>0</v>
      </c>
      <c r="L301" s="457" t="s">
        <v>2963</v>
      </c>
      <c r="M301" s="276" t="str">
        <f>IF('01-Mapa de riesgo-UO'!S302="No existen", "No existe control para el riesgo",'01-Mapa de riesgo-UO'!W302)</f>
        <v>Revisión de los equipos al ingresar y salir del laboratorio.</v>
      </c>
      <c r="N301" s="276">
        <f>'01-Mapa de riesgo-UO'!AB302</f>
        <v>0</v>
      </c>
      <c r="O301" s="276" t="str">
        <f>'01-Mapa de riesgo-UO'!AG302</f>
        <v>Profesional de laboratorio</v>
      </c>
      <c r="P301" s="277" t="str">
        <f>'01-Mapa de riesgo-UO'!AL302</f>
        <v>No definida</v>
      </c>
      <c r="Q301" s="277" t="str">
        <f>'01-Mapa de riesgo-UO'!AP302</f>
        <v>Preventivo</v>
      </c>
      <c r="R301" s="450" t="str">
        <f>'01-Mapa de riesgo-UO'!AR302</f>
        <v>ACEPTABLE</v>
      </c>
      <c r="S301" s="457" t="s">
        <v>1819</v>
      </c>
      <c r="T301" s="457"/>
      <c r="U301" s="114" t="str">
        <f>'01-Mapa de riesgo-UO'!AW302</f>
        <v>ASUMIR</v>
      </c>
      <c r="V301" s="114">
        <f>'01-Mapa de riesgo-UO'!AX302</f>
        <v>0</v>
      </c>
      <c r="W301" s="132">
        <f>IF(U301="COMPARTIR",'01-Mapa de riesgo-UO'!BA302, IF(U301=0, 0,$I$6))</f>
        <v>0</v>
      </c>
      <c r="X301" s="278"/>
      <c r="Y301" s="278"/>
      <c r="Z301" s="278"/>
      <c r="AA301" s="278"/>
      <c r="AB301" s="453" t="s">
        <v>660</v>
      </c>
    </row>
    <row r="302" spans="1:28" ht="51" hidden="1" customHeight="1" x14ac:dyDescent="0.2">
      <c r="A302" s="362"/>
      <c r="B302" s="383"/>
      <c r="C302" s="458"/>
      <c r="D302" s="383"/>
      <c r="E302" s="383"/>
      <c r="F302" s="383"/>
      <c r="G302" s="133" t="str">
        <f>'01-Mapa de riesgo-UO'!I303</f>
        <v xml:space="preserve">Condiciones ambientales inadecuadas que no aseguran la validez de los resultados </v>
      </c>
      <c r="H302" s="383"/>
      <c r="I302" s="450"/>
      <c r="J302" s="383"/>
      <c r="K302" s="459"/>
      <c r="L302" s="457"/>
      <c r="M302" s="276" t="str">
        <f>IF('01-Mapa de riesgo-UO'!S303="No existen", "No existe control para el riesgo",'01-Mapa de riesgo-UO'!W303)</f>
        <v xml:space="preserve">Zonas de PRE y POST PCR separadas y con acceso restringido y aire acondicionado en POST PCR para asegurar el buen funcioncionamiento de los equipos.
Carta control de condiciones ambientales   </v>
      </c>
      <c r="N302" s="276">
        <f>'01-Mapa de riesgo-UO'!AB303</f>
        <v>0</v>
      </c>
      <c r="O302" s="276" t="str">
        <f>'01-Mapa de riesgo-UO'!AG303</f>
        <v>Profesional de laboratorio</v>
      </c>
      <c r="P302" s="277" t="str">
        <f>'01-Mapa de riesgo-UO'!AL303</f>
        <v>Diaria</v>
      </c>
      <c r="Q302" s="277" t="str">
        <f>'01-Mapa de riesgo-UO'!AP303</f>
        <v>Preventivo</v>
      </c>
      <c r="R302" s="450"/>
      <c r="S302" s="457"/>
      <c r="T302" s="457"/>
      <c r="U302" s="114" t="str">
        <f>'01-Mapa de riesgo-UO'!AW303</f>
        <v>ASUMIR</v>
      </c>
      <c r="V302" s="114">
        <f>'01-Mapa de riesgo-UO'!AX303</f>
        <v>0</v>
      </c>
      <c r="W302" s="132">
        <f>IF(U302="COMPARTIR",'01-Mapa de riesgo-UO'!BA303, IF(U302=0, 0,$I$6))</f>
        <v>0</v>
      </c>
      <c r="X302" s="278"/>
      <c r="Y302" s="278"/>
      <c r="Z302" s="278"/>
      <c r="AA302" s="278"/>
      <c r="AB302" s="453"/>
    </row>
    <row r="303" spans="1:28" ht="51" hidden="1" customHeight="1" x14ac:dyDescent="0.2">
      <c r="A303" s="362"/>
      <c r="B303" s="383"/>
      <c r="C303" s="458"/>
      <c r="D303" s="383"/>
      <c r="E303" s="383"/>
      <c r="F303" s="383"/>
      <c r="G303" s="133">
        <f>'01-Mapa de riesgo-UO'!I304</f>
        <v>0</v>
      </c>
      <c r="H303" s="383"/>
      <c r="I303" s="450"/>
      <c r="J303" s="383"/>
      <c r="K303" s="459"/>
      <c r="L303" s="457"/>
      <c r="M303" s="276">
        <f>IF('01-Mapa de riesgo-UO'!S304="No existen", "No existe control para el riesgo",'01-Mapa de riesgo-UO'!W304)</f>
        <v>0</v>
      </c>
      <c r="N303" s="276">
        <f>'01-Mapa de riesgo-UO'!AB304</f>
        <v>0</v>
      </c>
      <c r="O303" s="276">
        <f>'01-Mapa de riesgo-UO'!AG304</f>
        <v>0</v>
      </c>
      <c r="P303" s="277">
        <f>'01-Mapa de riesgo-UO'!AL304</f>
        <v>0</v>
      </c>
      <c r="Q303" s="277">
        <f>'01-Mapa de riesgo-UO'!AP304</f>
        <v>0</v>
      </c>
      <c r="R303" s="450"/>
      <c r="S303" s="457"/>
      <c r="T303" s="457"/>
      <c r="U303" s="114" t="str">
        <f>'01-Mapa de riesgo-UO'!AW304</f>
        <v>ASUMIR</v>
      </c>
      <c r="V303" s="114">
        <f>'01-Mapa de riesgo-UO'!AX304</f>
        <v>0</v>
      </c>
      <c r="W303" s="132">
        <f>IF(U303="COMPARTIR",'01-Mapa de riesgo-UO'!BA304, IF(U303=0, 0,$I$6))</f>
        <v>0</v>
      </c>
      <c r="X303" s="278"/>
      <c r="Y303" s="278"/>
      <c r="Z303" s="278"/>
      <c r="AA303" s="278"/>
      <c r="AB303" s="453"/>
    </row>
    <row r="304" spans="1:28" ht="51" hidden="1" customHeight="1" x14ac:dyDescent="0.2">
      <c r="A304" s="362">
        <v>99</v>
      </c>
      <c r="B304" s="383" t="str">
        <f>'01-Mapa de riesgo-UO'!D305</f>
        <v>EXTENSIÓN_PROYECCIÓN_SOCIAL</v>
      </c>
      <c r="C304" s="458" t="str">
        <f>+'01-Mapa de riesgo-UO'!F305</f>
        <v>NO</v>
      </c>
      <c r="D304" s="383" t="str">
        <f>'01-Mapa de riesgo-UO'!J305</f>
        <v>Operacional</v>
      </c>
      <c r="E304" s="383" t="str">
        <f>'01-Mapa de riesgo-UO'!K305</f>
        <v>Reportar un resultado errado</v>
      </c>
      <c r="F304" s="383"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83" t="str">
        <f>'01-Mapa de riesgo-UO'!M305</f>
        <v xml:space="preserve">Proceso legal y disciplinario
Pérdida de  credibilidad en el laboratorio
Pérdida de la confianza en el laboratorio
</v>
      </c>
      <c r="I304" s="450" t="str">
        <f>'01-Mapa de riesgo-UO'!AT305</f>
        <v>LEVE</v>
      </c>
      <c r="J304" s="383" t="str">
        <f>'01-Mapa de riesgo-UO'!AU305</f>
        <v>N° de  informes con regla decisión equivocada/ N° de informes totales*100</v>
      </c>
      <c r="K304" s="459">
        <v>0</v>
      </c>
      <c r="L304" s="457" t="s">
        <v>1820</v>
      </c>
      <c r="M304" s="276" t="str">
        <f>IF('01-Mapa de riesgo-UO'!S305="No existen", "No existe control para el riesgo",'01-Mapa de riesgo-UO'!W305)</f>
        <v>La regla de decisión del laboratorio incluye las recomendaciones internacionales y el poder de exclusión acumulado supera el 99,99%.</v>
      </c>
      <c r="N304" s="276">
        <f>'01-Mapa de riesgo-UO'!AB305</f>
        <v>0</v>
      </c>
      <c r="O304" s="276" t="str">
        <f>'01-Mapa de riesgo-UO'!AG305</f>
        <v>Profesional de laboratorio</v>
      </c>
      <c r="P304" s="277" t="str">
        <f>'01-Mapa de riesgo-UO'!AL305</f>
        <v>Diaria</v>
      </c>
      <c r="Q304" s="277" t="str">
        <f>'01-Mapa de riesgo-UO'!AP305</f>
        <v>Preventivo</v>
      </c>
      <c r="R304" s="450" t="str">
        <f>'01-Mapa de riesgo-UO'!AR305</f>
        <v>FUERTE</v>
      </c>
      <c r="S304" s="457" t="s">
        <v>1819</v>
      </c>
      <c r="T304" s="457"/>
      <c r="U304" s="114" t="str">
        <f>'01-Mapa de riesgo-UO'!AW305</f>
        <v>ASUMIR</v>
      </c>
      <c r="V304" s="114">
        <f>'01-Mapa de riesgo-UO'!AX305</f>
        <v>0</v>
      </c>
      <c r="W304" s="132">
        <f>IF(U304="COMPARTIR",'01-Mapa de riesgo-UO'!BA305, IF(U304=0, 0,$I$6))</f>
        <v>0</v>
      </c>
      <c r="X304" s="278"/>
      <c r="Y304" s="278"/>
      <c r="Z304" s="278"/>
      <c r="AA304" s="278"/>
      <c r="AB304" s="453" t="s">
        <v>660</v>
      </c>
    </row>
    <row r="305" spans="1:28" ht="51" hidden="1" customHeight="1" x14ac:dyDescent="0.2">
      <c r="A305" s="362"/>
      <c r="B305" s="383"/>
      <c r="C305" s="458"/>
      <c r="D305" s="383"/>
      <c r="E305" s="383"/>
      <c r="F305" s="383"/>
      <c r="G305" s="133" t="str">
        <f>'01-Mapa de riesgo-UO'!I306</f>
        <v xml:space="preserve">Cadena de custodia inadecuada </v>
      </c>
      <c r="H305" s="383"/>
      <c r="I305" s="450"/>
      <c r="J305" s="383"/>
      <c r="K305" s="459"/>
      <c r="L305" s="457"/>
      <c r="M305" s="276" t="str">
        <f>IF('01-Mapa de riesgo-UO'!S306="No existen", "No existe control para el riesgo",'01-Mapa de riesgo-UO'!W306)</f>
        <v>Proceso realizado en parejas 
proceso de codificación establecido.</v>
      </c>
      <c r="N305" s="276">
        <f>'01-Mapa de riesgo-UO'!AB306</f>
        <v>0</v>
      </c>
      <c r="O305" s="276" t="str">
        <f>'01-Mapa de riesgo-UO'!AG306</f>
        <v>Auxiliar Administrativo II</v>
      </c>
      <c r="P305" s="277" t="str">
        <f>'01-Mapa de riesgo-UO'!AL306</f>
        <v>Diaria</v>
      </c>
      <c r="Q305" s="277" t="str">
        <f>'01-Mapa de riesgo-UO'!AP306</f>
        <v>Preventivo</v>
      </c>
      <c r="R305" s="450"/>
      <c r="S305" s="457" t="s">
        <v>1819</v>
      </c>
      <c r="T305" s="457"/>
      <c r="U305" s="114" t="str">
        <f>'01-Mapa de riesgo-UO'!AW306</f>
        <v>ASUMIR</v>
      </c>
      <c r="V305" s="114">
        <f>'01-Mapa de riesgo-UO'!AX306</f>
        <v>0</v>
      </c>
      <c r="W305" s="132">
        <f>IF(U305="COMPARTIR",'01-Mapa de riesgo-UO'!BA306, IF(U305=0, 0,$I$6))</f>
        <v>0</v>
      </c>
      <c r="X305" s="278"/>
      <c r="Y305" s="278"/>
      <c r="Z305" s="278"/>
      <c r="AA305" s="278"/>
      <c r="AB305" s="453"/>
    </row>
    <row r="306" spans="1:28" ht="51" hidden="1" customHeight="1" x14ac:dyDescent="0.2">
      <c r="A306" s="362"/>
      <c r="B306" s="383"/>
      <c r="C306" s="458"/>
      <c r="D306" s="383"/>
      <c r="E306" s="383"/>
      <c r="F306" s="383"/>
      <c r="G306" s="133">
        <f>'01-Mapa de riesgo-UO'!I307</f>
        <v>0</v>
      </c>
      <c r="H306" s="383"/>
      <c r="I306" s="450"/>
      <c r="J306" s="383"/>
      <c r="K306" s="459"/>
      <c r="L306" s="457"/>
      <c r="M306" s="276">
        <f>IF('01-Mapa de riesgo-UO'!S307="No existen", "No existe control para el riesgo",'01-Mapa de riesgo-UO'!W307)</f>
        <v>0</v>
      </c>
      <c r="N306" s="276">
        <f>'01-Mapa de riesgo-UO'!AB307</f>
        <v>0</v>
      </c>
      <c r="O306" s="276">
        <f>'01-Mapa de riesgo-UO'!AG307</f>
        <v>0</v>
      </c>
      <c r="P306" s="277">
        <f>'01-Mapa de riesgo-UO'!AL307</f>
        <v>0</v>
      </c>
      <c r="Q306" s="277">
        <f>'01-Mapa de riesgo-UO'!AP307</f>
        <v>0</v>
      </c>
      <c r="R306" s="450"/>
      <c r="S306" s="457"/>
      <c r="T306" s="457"/>
      <c r="U306" s="114" t="str">
        <f>'01-Mapa de riesgo-UO'!AW307</f>
        <v>ASUMIR</v>
      </c>
      <c r="V306" s="114">
        <f>'01-Mapa de riesgo-UO'!AX307</f>
        <v>0</v>
      </c>
      <c r="W306" s="132">
        <f>IF(U306="COMPARTIR",'01-Mapa de riesgo-UO'!BA307, IF(U306=0, 0,$I$6))</f>
        <v>0</v>
      </c>
      <c r="X306" s="278"/>
      <c r="Y306" s="278"/>
      <c r="Z306" s="278"/>
      <c r="AA306" s="278"/>
      <c r="AB306" s="453"/>
    </row>
    <row r="307" spans="1:28" ht="51" hidden="1" customHeight="1" x14ac:dyDescent="0.2">
      <c r="A307" s="362">
        <v>100</v>
      </c>
      <c r="B307" s="383" t="str">
        <f>'01-Mapa de riesgo-UO'!D308</f>
        <v>EXTENSIÓN_PROYECCIÓN_SOCIAL</v>
      </c>
      <c r="C307" s="458" t="str">
        <f>+'01-Mapa de riesgo-UO'!F308</f>
        <v>NO</v>
      </c>
      <c r="D307" s="383" t="str">
        <f>'01-Mapa de riesgo-UO'!J308</f>
        <v>Operacional</v>
      </c>
      <c r="E307" s="383" t="str">
        <f>'01-Mapa de riesgo-UO'!K308</f>
        <v>Utilización de un método de calibración/ensayo inadecuado (7.2)</v>
      </c>
      <c r="F307" s="383" t="str">
        <f>'01-Mapa de riesgo-UO'!L308</f>
        <v>Verificación/validación del método no es adecuado para el laboratorio</v>
      </c>
      <c r="G307" s="133" t="str">
        <f>'01-Mapa de riesgo-UO'!I308</f>
        <v xml:space="preserve">En la verificación/validación del método no se tuvieron en cuenta todos los factores </v>
      </c>
      <c r="H307" s="383" t="str">
        <f>'01-Mapa de riesgo-UO'!M308</f>
        <v>Pérdida de  credibilidad en el laboratorio
Pérdida de la confianza en el laboratorio
Hallazgos de no conformidades en audiorías internas y externas</v>
      </c>
      <c r="I307" s="450" t="str">
        <f>'01-Mapa de riesgo-UO'!AT308</f>
        <v>LEVE</v>
      </c>
      <c r="J307" s="383" t="str">
        <f>'01-Mapa de riesgo-UO'!AU308</f>
        <v>N° de variables definidas por el laboratorio en la verificación/validación / N° de variables establecidas en el método definido*100</v>
      </c>
      <c r="K307" s="462">
        <v>1</v>
      </c>
      <c r="L307" s="457" t="s">
        <v>2964</v>
      </c>
      <c r="M307" s="276" t="str">
        <f>IF('01-Mapa de riesgo-UO'!S308="No existen", "No existe control para el riesgo",'01-Mapa de riesgo-UO'!W308)</f>
        <v>Tabla cruzada requisitos de norma de ensayo con cumplimiento en el laboratorio.
Informe de verificación/validación del método.</v>
      </c>
      <c r="N307" s="276">
        <f>'01-Mapa de riesgo-UO'!AB308</f>
        <v>0</v>
      </c>
      <c r="O307" s="276" t="str">
        <f>'01-Mapa de riesgo-UO'!AG308</f>
        <v>Profesional de laboratorio</v>
      </c>
      <c r="P307" s="277" t="str">
        <f>'01-Mapa de riesgo-UO'!AL308</f>
        <v>Anual</v>
      </c>
      <c r="Q307" s="277" t="str">
        <f>'01-Mapa de riesgo-UO'!AP308</f>
        <v>Preventivo</v>
      </c>
      <c r="R307" s="450" t="str">
        <f>'01-Mapa de riesgo-UO'!AR308</f>
        <v>ACEPTABLE</v>
      </c>
      <c r="S307" s="457" t="s">
        <v>1819</v>
      </c>
      <c r="T307" s="457"/>
      <c r="U307" s="114" t="str">
        <f>'01-Mapa de riesgo-UO'!AW308</f>
        <v>ASUMIR</v>
      </c>
      <c r="V307" s="114">
        <f>'01-Mapa de riesgo-UO'!AX308</f>
        <v>0</v>
      </c>
      <c r="W307" s="132">
        <f>IF(U307="COMPARTIR",'01-Mapa de riesgo-UO'!BA308, IF(U307=0, 0,$I$6))</f>
        <v>0</v>
      </c>
      <c r="X307" s="278"/>
      <c r="Y307" s="278"/>
      <c r="Z307" s="278"/>
      <c r="AA307" s="278"/>
      <c r="AB307" s="453" t="s">
        <v>660</v>
      </c>
    </row>
    <row r="308" spans="1:28" ht="51" hidden="1" customHeight="1" x14ac:dyDescent="0.2">
      <c r="A308" s="362"/>
      <c r="B308" s="383"/>
      <c r="C308" s="458"/>
      <c r="D308" s="383"/>
      <c r="E308" s="383"/>
      <c r="F308" s="383"/>
      <c r="G308" s="133">
        <f>'01-Mapa de riesgo-UO'!I309</f>
        <v>0</v>
      </c>
      <c r="H308" s="383"/>
      <c r="I308" s="450"/>
      <c r="J308" s="383"/>
      <c r="K308" s="459"/>
      <c r="L308" s="457"/>
      <c r="M308" s="276">
        <f>IF('01-Mapa de riesgo-UO'!S309="No existen", "No existe control para el riesgo",'01-Mapa de riesgo-UO'!W309)</f>
        <v>0</v>
      </c>
      <c r="N308" s="276">
        <f>'01-Mapa de riesgo-UO'!AB309</f>
        <v>0</v>
      </c>
      <c r="O308" s="276">
        <f>'01-Mapa de riesgo-UO'!AG309</f>
        <v>0</v>
      </c>
      <c r="P308" s="277">
        <f>'01-Mapa de riesgo-UO'!AL309</f>
        <v>0</v>
      </c>
      <c r="Q308" s="277">
        <f>'01-Mapa de riesgo-UO'!AP309</f>
        <v>0</v>
      </c>
      <c r="R308" s="450"/>
      <c r="S308" s="457"/>
      <c r="T308" s="457"/>
      <c r="U308" s="114" t="str">
        <f>'01-Mapa de riesgo-UO'!AW309</f>
        <v>ASUMIR</v>
      </c>
      <c r="V308" s="114">
        <f>'01-Mapa de riesgo-UO'!AX309</f>
        <v>0</v>
      </c>
      <c r="W308" s="132">
        <f>IF(U308="COMPARTIR",'01-Mapa de riesgo-UO'!BA309, IF(U308=0, 0,$I$6))</f>
        <v>0</v>
      </c>
      <c r="X308" s="278"/>
      <c r="Y308" s="278"/>
      <c r="Z308" s="278"/>
      <c r="AA308" s="278"/>
      <c r="AB308" s="453"/>
    </row>
    <row r="309" spans="1:28" ht="51" hidden="1" customHeight="1" x14ac:dyDescent="0.2">
      <c r="A309" s="362"/>
      <c r="B309" s="383"/>
      <c r="C309" s="458"/>
      <c r="D309" s="383"/>
      <c r="E309" s="383"/>
      <c r="F309" s="383"/>
      <c r="G309" s="133">
        <f>'01-Mapa de riesgo-UO'!I310</f>
        <v>0</v>
      </c>
      <c r="H309" s="383"/>
      <c r="I309" s="450"/>
      <c r="J309" s="383"/>
      <c r="K309" s="459"/>
      <c r="L309" s="457"/>
      <c r="M309" s="276">
        <f>IF('01-Mapa de riesgo-UO'!S310="No existen", "No existe control para el riesgo",'01-Mapa de riesgo-UO'!W310)</f>
        <v>0</v>
      </c>
      <c r="N309" s="276">
        <f>'01-Mapa de riesgo-UO'!AB310</f>
        <v>0</v>
      </c>
      <c r="O309" s="276">
        <f>'01-Mapa de riesgo-UO'!AG310</f>
        <v>0</v>
      </c>
      <c r="P309" s="277">
        <f>'01-Mapa de riesgo-UO'!AL310</f>
        <v>0</v>
      </c>
      <c r="Q309" s="277">
        <f>'01-Mapa de riesgo-UO'!AP310</f>
        <v>0</v>
      </c>
      <c r="R309" s="450"/>
      <c r="S309" s="457"/>
      <c r="T309" s="457"/>
      <c r="U309" s="114" t="str">
        <f>'01-Mapa de riesgo-UO'!AW310</f>
        <v>ASUMIR</v>
      </c>
      <c r="V309" s="114">
        <f>'01-Mapa de riesgo-UO'!AX310</f>
        <v>0</v>
      </c>
      <c r="W309" s="132">
        <f>IF(U309="COMPARTIR",'01-Mapa de riesgo-UO'!BA310, IF(U309=0, 0,$I$6))</f>
        <v>0</v>
      </c>
      <c r="X309" s="278"/>
      <c r="Y309" s="278"/>
      <c r="Z309" s="278"/>
      <c r="AA309" s="278"/>
      <c r="AB309" s="453"/>
    </row>
    <row r="310" spans="1:28" ht="51" hidden="1" customHeight="1" x14ac:dyDescent="0.2">
      <c r="A310" s="362">
        <v>101</v>
      </c>
      <c r="B310" s="383" t="str">
        <f>'01-Mapa de riesgo-UO'!D311</f>
        <v>EXTENSIÓN_PROYECCIÓN_SOCIAL</v>
      </c>
      <c r="C310" s="458" t="str">
        <f>+'01-Mapa de riesgo-UO'!F311</f>
        <v>NO</v>
      </c>
      <c r="D310" s="383" t="str">
        <f>'01-Mapa de riesgo-UO'!J311</f>
        <v>Operacional</v>
      </c>
      <c r="E310" s="383" t="str">
        <f>'01-Mapa de riesgo-UO'!K311</f>
        <v>Pérdida de la validéz de los resultados (7.6)</v>
      </c>
      <c r="F310" s="383"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83" t="str">
        <f>'01-Mapa de riesgo-UO'!M311</f>
        <v>Pérdida de  credibilidad en el laboratorio
Pérdida de la confianza en el laboratorio
No conformidades en audiorías internas y externas</v>
      </c>
      <c r="I310" s="450" t="str">
        <f>'01-Mapa de riesgo-UO'!AT311</f>
        <v>LEVE</v>
      </c>
      <c r="J310" s="383" t="str">
        <f>'01-Mapa de riesgo-UO'!AU311</f>
        <v>N° de no conformidades por verificación/validacion de métodos</v>
      </c>
      <c r="K310" s="459">
        <v>0</v>
      </c>
      <c r="L310" s="457" t="s">
        <v>2965</v>
      </c>
      <c r="M310" s="276" t="str">
        <f>IF('01-Mapa de riesgo-UO'!S311="No existen", "No existe control para el riesgo",'01-Mapa de riesgo-UO'!W311)</f>
        <v>Verificación de la estimación de la  incertidumbre.</v>
      </c>
      <c r="N310" s="276">
        <f>'01-Mapa de riesgo-UO'!AB311</f>
        <v>0</v>
      </c>
      <c r="O310" s="276" t="str">
        <f>'01-Mapa de riesgo-UO'!AG311</f>
        <v>Profesional de laboratorio</v>
      </c>
      <c r="P310" s="277" t="str">
        <f>'01-Mapa de riesgo-UO'!AL311</f>
        <v>No definida</v>
      </c>
      <c r="Q310" s="277" t="str">
        <f>'01-Mapa de riesgo-UO'!AP311</f>
        <v>Preventivo</v>
      </c>
      <c r="R310" s="450" t="str">
        <f>'01-Mapa de riesgo-UO'!AR311</f>
        <v>ACEPTABLE</v>
      </c>
      <c r="S310" s="457" t="s">
        <v>1819</v>
      </c>
      <c r="T310" s="457"/>
      <c r="U310" s="114" t="str">
        <f>'01-Mapa de riesgo-UO'!AW311</f>
        <v>ASUMIR</v>
      </c>
      <c r="V310" s="114">
        <f>'01-Mapa de riesgo-UO'!AX311</f>
        <v>0</v>
      </c>
      <c r="W310" s="132">
        <f>IF(U310="COMPARTIR",'01-Mapa de riesgo-UO'!BA311, IF(U310=0, 0,$I$6))</f>
        <v>0</v>
      </c>
      <c r="X310" s="278"/>
      <c r="Y310" s="278"/>
      <c r="Z310" s="278"/>
      <c r="AA310" s="278"/>
      <c r="AB310" s="453" t="s">
        <v>660</v>
      </c>
    </row>
    <row r="311" spans="1:28" ht="51" hidden="1" customHeight="1" x14ac:dyDescent="0.2">
      <c r="A311" s="362"/>
      <c r="B311" s="383"/>
      <c r="C311" s="458"/>
      <c r="D311" s="383"/>
      <c r="E311" s="383"/>
      <c r="F311" s="383"/>
      <c r="G311" s="133">
        <f>'01-Mapa de riesgo-UO'!I312</f>
        <v>0</v>
      </c>
      <c r="H311" s="383"/>
      <c r="I311" s="450"/>
      <c r="J311" s="383"/>
      <c r="K311" s="459"/>
      <c r="L311" s="457"/>
      <c r="M311" s="276">
        <f>IF('01-Mapa de riesgo-UO'!S312="No existen", "No existe control para el riesgo",'01-Mapa de riesgo-UO'!W312)</f>
        <v>0</v>
      </c>
      <c r="N311" s="276">
        <f>'01-Mapa de riesgo-UO'!AB312</f>
        <v>0</v>
      </c>
      <c r="O311" s="276">
        <f>'01-Mapa de riesgo-UO'!AG312</f>
        <v>0</v>
      </c>
      <c r="P311" s="277">
        <f>'01-Mapa de riesgo-UO'!AL312</f>
        <v>0</v>
      </c>
      <c r="Q311" s="277">
        <f>'01-Mapa de riesgo-UO'!AP312</f>
        <v>0</v>
      </c>
      <c r="R311" s="450"/>
      <c r="S311" s="457"/>
      <c r="T311" s="457"/>
      <c r="U311" s="114" t="str">
        <f>'01-Mapa de riesgo-UO'!AW312</f>
        <v>ASUMIR</v>
      </c>
      <c r="V311" s="114">
        <f>'01-Mapa de riesgo-UO'!AX312</f>
        <v>0</v>
      </c>
      <c r="W311" s="132">
        <f>IF(U311="COMPARTIR",'01-Mapa de riesgo-UO'!BA312, IF(U311=0, 0,$I$6))</f>
        <v>0</v>
      </c>
      <c r="X311" s="278"/>
      <c r="Y311" s="278"/>
      <c r="Z311" s="278"/>
      <c r="AA311" s="278"/>
      <c r="AB311" s="453"/>
    </row>
    <row r="312" spans="1:28" ht="51" hidden="1" customHeight="1" x14ac:dyDescent="0.2">
      <c r="A312" s="362"/>
      <c r="B312" s="383"/>
      <c r="C312" s="458"/>
      <c r="D312" s="383"/>
      <c r="E312" s="383"/>
      <c r="F312" s="383"/>
      <c r="G312" s="133">
        <f>'01-Mapa de riesgo-UO'!I313</f>
        <v>0</v>
      </c>
      <c r="H312" s="383"/>
      <c r="I312" s="450"/>
      <c r="J312" s="383"/>
      <c r="K312" s="459"/>
      <c r="L312" s="457"/>
      <c r="M312" s="276">
        <f>IF('01-Mapa de riesgo-UO'!S313="No existen", "No existe control para el riesgo",'01-Mapa de riesgo-UO'!W313)</f>
        <v>0</v>
      </c>
      <c r="N312" s="276">
        <f>'01-Mapa de riesgo-UO'!AB313</f>
        <v>0</v>
      </c>
      <c r="O312" s="276">
        <f>'01-Mapa de riesgo-UO'!AG313</f>
        <v>0</v>
      </c>
      <c r="P312" s="277">
        <f>'01-Mapa de riesgo-UO'!AL313</f>
        <v>0</v>
      </c>
      <c r="Q312" s="277">
        <f>'01-Mapa de riesgo-UO'!AP313</f>
        <v>0</v>
      </c>
      <c r="R312" s="450"/>
      <c r="S312" s="457"/>
      <c r="T312" s="457"/>
      <c r="U312" s="114" t="str">
        <f>'01-Mapa de riesgo-UO'!AW313</f>
        <v>ASUMIR</v>
      </c>
      <c r="V312" s="114">
        <f>'01-Mapa de riesgo-UO'!AX313</f>
        <v>0</v>
      </c>
      <c r="W312" s="132">
        <f>IF(U312="COMPARTIR",'01-Mapa de riesgo-UO'!BA313, IF(U312=0, 0,$I$6))</f>
        <v>0</v>
      </c>
      <c r="X312" s="278"/>
      <c r="Y312" s="278"/>
      <c r="Z312" s="278"/>
      <c r="AA312" s="278"/>
      <c r="AB312" s="453"/>
    </row>
    <row r="313" spans="1:28" ht="51" hidden="1" customHeight="1" x14ac:dyDescent="0.2">
      <c r="A313" s="362">
        <v>102</v>
      </c>
      <c r="B313" s="383" t="str">
        <f>'01-Mapa de riesgo-UO'!D314</f>
        <v>EXTENSIÓN_PROYECCIÓN_SOCIAL</v>
      </c>
      <c r="C313" s="458" t="str">
        <f>+'01-Mapa de riesgo-UO'!F314</f>
        <v>NO</v>
      </c>
      <c r="D313" s="383" t="str">
        <f>'01-Mapa de riesgo-UO'!J314</f>
        <v>Cumplimiento</v>
      </c>
      <c r="E313" s="383" t="str">
        <f>'01-Mapa de riesgo-UO'!K314</f>
        <v>Reducción del alcance de la acreditación, por ensayos de aptitud insatisfactorios (7.7)</v>
      </c>
      <c r="F313" s="383"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83" t="str">
        <f>'01-Mapa de riesgo-UO'!M314</f>
        <v>Pérdida de  credibilidad en el laboratorio
Cierre del laboratorio</v>
      </c>
      <c r="I313" s="450" t="str">
        <f>'01-Mapa de riesgo-UO'!AT314</f>
        <v>LEVE</v>
      </c>
      <c r="J313" s="383" t="str">
        <f>'01-Mapa de riesgo-UO'!AU314</f>
        <v>N° ensayos de aptitud con resultados insatisfactorios/ Total de ensayos de aptitud*100</v>
      </c>
      <c r="K313" s="459">
        <v>0</v>
      </c>
      <c r="L313" s="457" t="s">
        <v>2966</v>
      </c>
      <c r="M313" s="276" t="str">
        <f>IF('01-Mapa de riesgo-UO'!S314="No existen", "No existe control para el riesgo",'01-Mapa de riesgo-UO'!W314)</f>
        <v>Participación en ensayos de aptitud.
Plan de aseguramiento de la validez de los resultados.</v>
      </c>
      <c r="N313" s="276">
        <f>'01-Mapa de riesgo-UO'!AB314</f>
        <v>0</v>
      </c>
      <c r="O313" s="276" t="str">
        <f>'01-Mapa de riesgo-UO'!AG314</f>
        <v>Profesional de laboratorio</v>
      </c>
      <c r="P313" s="277" t="str">
        <f>'01-Mapa de riesgo-UO'!AL314</f>
        <v>Anual</v>
      </c>
      <c r="Q313" s="277" t="str">
        <f>'01-Mapa de riesgo-UO'!AP314</f>
        <v>Preventivo</v>
      </c>
      <c r="R313" s="450" t="str">
        <f>'01-Mapa de riesgo-UO'!AR314</f>
        <v>ACEPTABLE</v>
      </c>
      <c r="S313" s="457" t="s">
        <v>1819</v>
      </c>
      <c r="T313" s="457"/>
      <c r="U313" s="114" t="str">
        <f>'01-Mapa de riesgo-UO'!AW314</f>
        <v>ASUMIR</v>
      </c>
      <c r="V313" s="114">
        <f>'01-Mapa de riesgo-UO'!AX314</f>
        <v>0</v>
      </c>
      <c r="W313" s="132">
        <f>IF(U313="COMPARTIR",'01-Mapa de riesgo-UO'!BA314, IF(U313=0, 0,$I$6))</f>
        <v>0</v>
      </c>
      <c r="X313" s="278"/>
      <c r="Y313" s="278"/>
      <c r="Z313" s="278"/>
      <c r="AA313" s="278"/>
      <c r="AB313" s="453" t="s">
        <v>660</v>
      </c>
    </row>
    <row r="314" spans="1:28" ht="51" hidden="1" customHeight="1" x14ac:dyDescent="0.2">
      <c r="A314" s="362"/>
      <c r="B314" s="383"/>
      <c r="C314" s="458"/>
      <c r="D314" s="383"/>
      <c r="E314" s="383"/>
      <c r="F314" s="383"/>
      <c r="G314" s="133" t="str">
        <f>'01-Mapa de riesgo-UO'!I315</f>
        <v xml:space="preserve">Utilización de equipos con resultados defectuosos  </v>
      </c>
      <c r="H314" s="383"/>
      <c r="I314" s="450"/>
      <c r="J314" s="383"/>
      <c r="K314" s="459"/>
      <c r="L314" s="457"/>
      <c r="M314" s="276">
        <f>IF('01-Mapa de riesgo-UO'!S315="No existen", "No existe control para el riesgo",'01-Mapa de riesgo-UO'!W315)</f>
        <v>0</v>
      </c>
      <c r="N314" s="276">
        <f>'01-Mapa de riesgo-UO'!AB315</f>
        <v>0</v>
      </c>
      <c r="O314" s="276">
        <f>'01-Mapa de riesgo-UO'!AG315</f>
        <v>0</v>
      </c>
      <c r="P314" s="277">
        <f>'01-Mapa de riesgo-UO'!AL315</f>
        <v>0</v>
      </c>
      <c r="Q314" s="277">
        <f>'01-Mapa de riesgo-UO'!AP315</f>
        <v>0</v>
      </c>
      <c r="R314" s="450"/>
      <c r="S314" s="457"/>
      <c r="T314" s="457"/>
      <c r="U314" s="114" t="str">
        <f>'01-Mapa de riesgo-UO'!AW315</f>
        <v>ASUMIR</v>
      </c>
      <c r="V314" s="114">
        <f>'01-Mapa de riesgo-UO'!AX315</f>
        <v>0</v>
      </c>
      <c r="W314" s="132">
        <f>IF(U314="COMPARTIR",'01-Mapa de riesgo-UO'!BA315, IF(U314=0, 0,$I$6))</f>
        <v>0</v>
      </c>
      <c r="X314" s="278"/>
      <c r="Y314" s="278"/>
      <c r="Z314" s="278"/>
      <c r="AA314" s="278"/>
      <c r="AB314" s="453"/>
    </row>
    <row r="315" spans="1:28" ht="51" hidden="1" customHeight="1" x14ac:dyDescent="0.2">
      <c r="A315" s="362"/>
      <c r="B315" s="383"/>
      <c r="C315" s="458"/>
      <c r="D315" s="383"/>
      <c r="E315" s="383"/>
      <c r="F315" s="383"/>
      <c r="G315" s="133">
        <f>'01-Mapa de riesgo-UO'!I316</f>
        <v>0</v>
      </c>
      <c r="H315" s="383"/>
      <c r="I315" s="450"/>
      <c r="J315" s="383"/>
      <c r="K315" s="459"/>
      <c r="L315" s="457"/>
      <c r="M315" s="276">
        <f>IF('01-Mapa de riesgo-UO'!S316="No existen", "No existe control para el riesgo",'01-Mapa de riesgo-UO'!W316)</f>
        <v>0</v>
      </c>
      <c r="N315" s="276">
        <f>'01-Mapa de riesgo-UO'!AB316</f>
        <v>0</v>
      </c>
      <c r="O315" s="276">
        <f>'01-Mapa de riesgo-UO'!AG316</f>
        <v>0</v>
      </c>
      <c r="P315" s="277">
        <f>'01-Mapa de riesgo-UO'!AL316</f>
        <v>0</v>
      </c>
      <c r="Q315" s="277">
        <f>'01-Mapa de riesgo-UO'!AP316</f>
        <v>0</v>
      </c>
      <c r="R315" s="450"/>
      <c r="S315" s="457"/>
      <c r="T315" s="457"/>
      <c r="U315" s="114" t="str">
        <f>'01-Mapa de riesgo-UO'!AW316</f>
        <v>ASUMIR</v>
      </c>
      <c r="V315" s="114">
        <f>'01-Mapa de riesgo-UO'!AX316</f>
        <v>0</v>
      </c>
      <c r="W315" s="132">
        <f>IF(U315="COMPARTIR",'01-Mapa de riesgo-UO'!BA316, IF(U315=0, 0,$I$6))</f>
        <v>0</v>
      </c>
      <c r="X315" s="278"/>
      <c r="Y315" s="278"/>
      <c r="Z315" s="278"/>
      <c r="AA315" s="278"/>
      <c r="AB315" s="453"/>
    </row>
    <row r="316" spans="1:28" ht="51" hidden="1" customHeight="1" x14ac:dyDescent="0.2">
      <c r="A316" s="362">
        <v>103</v>
      </c>
      <c r="B316" s="383" t="str">
        <f>'01-Mapa de riesgo-UO'!D317</f>
        <v>EXTENSIÓN_PROYECCIÓN_SOCIAL</v>
      </c>
      <c r="C316" s="458" t="str">
        <f>+'01-Mapa de riesgo-UO'!F317</f>
        <v>NO</v>
      </c>
      <c r="D316" s="383" t="str">
        <f>'01-Mapa de riesgo-UO'!J317</f>
        <v>Imagen</v>
      </c>
      <c r="E316" s="383" t="str">
        <f>'01-Mapa de riesgo-UO'!K317</f>
        <v xml:space="preserve">Informes de resultados incompletos o con datos errados </v>
      </c>
      <c r="F316" s="383" t="str">
        <f>'01-Mapa de riesgo-UO'!L317</f>
        <v>Emitir informes de resultados con datos errados</v>
      </c>
      <c r="G316" s="133" t="str">
        <f>'01-Mapa de riesgo-UO'!I317</f>
        <v xml:space="preserve">Suministro de la información errada por parte del cliente </v>
      </c>
      <c r="H316" s="383" t="str">
        <f>'01-Mapa de riesgo-UO'!M317</f>
        <v xml:space="preserve">Pérdida de  credibilidad en el laboratorio
Pérdida de la confianza en el laboratorio
Demandas legales  
Pérdida o suspensión de la acreditación </v>
      </c>
      <c r="I316" s="450" t="str">
        <f>'01-Mapa de riesgo-UO'!AT317</f>
        <v>MODERADO</v>
      </c>
      <c r="J316" s="383" t="str">
        <f>'01-Mapa de riesgo-UO'!AU317</f>
        <v xml:space="preserve">N° Certificados emitidos con error/ N° Total de certificados expedidos*100 </v>
      </c>
      <c r="K316" s="462">
        <v>0</v>
      </c>
      <c r="L316" s="457" t="s">
        <v>2967</v>
      </c>
      <c r="M316" s="276" t="str">
        <f>IF('01-Mapa de riesgo-UO'!S317="No existen", "No existe control para el riesgo",'01-Mapa de riesgo-UO'!W317)</f>
        <v xml:space="preserve">Validación del grupo mediante registro fotográfico en formato 123-LGM-F430 CONSENTIMIENTO INFORMADO. 
 (esto es opcional).
                 </v>
      </c>
      <c r="N316" s="276">
        <f>'01-Mapa de riesgo-UO'!AB317</f>
        <v>0</v>
      </c>
      <c r="O316" s="276" t="str">
        <f>'01-Mapa de riesgo-UO'!AG317</f>
        <v xml:space="preserve">Auxiliar administrativo I </v>
      </c>
      <c r="P316" s="277" t="str">
        <f>'01-Mapa de riesgo-UO'!AL317</f>
        <v>Diaria</v>
      </c>
      <c r="Q316" s="277" t="str">
        <f>'01-Mapa de riesgo-UO'!AP317</f>
        <v>Preventivo</v>
      </c>
      <c r="R316" s="450" t="str">
        <f>'01-Mapa de riesgo-UO'!AR317</f>
        <v>ACEPTABLE</v>
      </c>
      <c r="S316" s="457" t="s">
        <v>1819</v>
      </c>
      <c r="T316" s="457"/>
      <c r="U316" s="114" t="str">
        <f>'01-Mapa de riesgo-UO'!AW317</f>
        <v>TRANSFERIR</v>
      </c>
      <c r="V316" s="114" t="str">
        <f>'01-Mapa de riesgo-UO'!AX317</f>
        <v>Incluir registro fotográfico en el formato 123-LGM-F43 CONSENTIMIENTO INFORMADO
(esto es opcional)
Realizar acompañamiento a los laboratorios clinicos.
Incluir nota de responsabilidad de datos, información y muestras del cliente desde la recepción de las muestras en el LGM.</v>
      </c>
      <c r="W316" s="132">
        <f>IF(U316="COMPARTIR",'01-Mapa de riesgo-UO'!BA317, IF(U316=0, 0,$I$6))</f>
        <v>0</v>
      </c>
      <c r="X316" s="278" t="s">
        <v>642</v>
      </c>
      <c r="Y316" s="278" t="s">
        <v>1821</v>
      </c>
      <c r="Z316" s="278" t="s">
        <v>645</v>
      </c>
      <c r="AA316" s="278" t="s">
        <v>1822</v>
      </c>
      <c r="AB316" s="453" t="s">
        <v>660</v>
      </c>
    </row>
    <row r="317" spans="1:28" ht="51" hidden="1" customHeight="1" x14ac:dyDescent="0.2">
      <c r="A317" s="362"/>
      <c r="B317" s="383"/>
      <c r="C317" s="458"/>
      <c r="D317" s="383"/>
      <c r="E317" s="383"/>
      <c r="F317" s="383"/>
      <c r="G317" s="133" t="str">
        <f>'01-Mapa de riesgo-UO'!I318</f>
        <v>Excel con función de autocompletar. 
No se realiza revision de la información de los laboratorios clinicos al momento de ingreso</v>
      </c>
      <c r="H317" s="383"/>
      <c r="I317" s="450"/>
      <c r="J317" s="383"/>
      <c r="K317" s="459"/>
      <c r="L317" s="457"/>
      <c r="M317" s="276" t="str">
        <f>IF('01-Mapa de riesgo-UO'!S318="No existen", "No existe control para el riesgo",'01-Mapa de riesgo-UO'!W318)</f>
        <v>Ajustar el aplicativo de paternidad para establecer el mecanismo de revisión de las direcciones de los laboratorios al momento del ingreso de los casos.
Ingreso de casos en parejas. 
Incluir en el formato 123-LGM-F45 SOLICITUD DE PRUEBA datos de dirección del solicitante.</v>
      </c>
      <c r="N317" s="276">
        <f>'01-Mapa de riesgo-UO'!AB318</f>
        <v>0</v>
      </c>
      <c r="O317" s="276" t="str">
        <f>'01-Mapa de riesgo-UO'!AG318</f>
        <v xml:space="preserve">Auxiliar administrativo I </v>
      </c>
      <c r="P317" s="277" t="str">
        <f>'01-Mapa de riesgo-UO'!AL318</f>
        <v>Diaria</v>
      </c>
      <c r="Q317" s="277" t="str">
        <f>'01-Mapa de riesgo-UO'!AP318</f>
        <v>Detectivo</v>
      </c>
      <c r="R317" s="450"/>
      <c r="S317" s="457" t="s">
        <v>1819</v>
      </c>
      <c r="T317" s="457"/>
      <c r="U317" s="114" t="str">
        <f>'01-Mapa de riesgo-UO'!AW318</f>
        <v>REDUCIR</v>
      </c>
      <c r="V317" s="114" t="str">
        <f>'01-Mapa de riesgo-UO'!AX318</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317" s="132">
        <f>IF(U317="COMPARTIR",'01-Mapa de riesgo-UO'!BA318, IF(U317=0, 0,$I$6))</f>
        <v>0</v>
      </c>
      <c r="X317" s="278" t="s">
        <v>642</v>
      </c>
      <c r="Y317" s="278" t="s">
        <v>1823</v>
      </c>
      <c r="Z317" s="278" t="s">
        <v>645</v>
      </c>
      <c r="AA317" s="278" t="s">
        <v>1824</v>
      </c>
      <c r="AB317" s="453"/>
    </row>
    <row r="318" spans="1:28" ht="87.75" hidden="1" customHeight="1" x14ac:dyDescent="0.2">
      <c r="A318" s="362"/>
      <c r="B318" s="383"/>
      <c r="C318" s="458"/>
      <c r="D318" s="383"/>
      <c r="E318" s="383"/>
      <c r="F318" s="383"/>
      <c r="G318" s="133" t="str">
        <f>'01-Mapa de riesgo-UO'!I319</f>
        <v xml:space="preserve">Interpretación inadecuada de la norma </v>
      </c>
      <c r="H318" s="383"/>
      <c r="I318" s="450"/>
      <c r="J318" s="383"/>
      <c r="K318" s="459"/>
      <c r="L318" s="457"/>
      <c r="M318" s="276" t="str">
        <f>IF('01-Mapa de riesgo-UO'!S319="No existen", "No existe control para el riesgo",'01-Mapa de riesgo-UO'!W319)</f>
        <v>Revisar en la  tabla cruzada del LGM los requisitos de la NTC-ISO IEC 17025-2017 y los RACs del ONAC
Socialización con el equipo la publicación del alcance</v>
      </c>
      <c r="N318" s="276">
        <f>'01-Mapa de riesgo-UO'!AB319</f>
        <v>0</v>
      </c>
      <c r="O318" s="276" t="str">
        <f>'01-Mapa de riesgo-UO'!AG319</f>
        <v xml:space="preserve">Profesional de laboratorio </v>
      </c>
      <c r="P318" s="277" t="str">
        <f>'01-Mapa de riesgo-UO'!AL319</f>
        <v>Anual</v>
      </c>
      <c r="Q318" s="277" t="str">
        <f>'01-Mapa de riesgo-UO'!AP319</f>
        <v>Preventivo</v>
      </c>
      <c r="R318" s="450"/>
      <c r="S318" s="457" t="s">
        <v>1819</v>
      </c>
      <c r="T318" s="457"/>
      <c r="U318" s="114" t="str">
        <f>'01-Mapa de riesgo-UO'!AW319</f>
        <v>REDUCIR</v>
      </c>
      <c r="V318" s="114" t="str">
        <f>'01-Mapa de riesgo-UO'!AX319</f>
        <v xml:space="preserve">Realizar   la revisión de las  normas técnicas del laboratorio. 
Socializar la publicación del alcance de la acreditación </v>
      </c>
      <c r="W318" s="132">
        <f>IF(U318="COMPARTIR",'01-Mapa de riesgo-UO'!BA319, IF(U318=0, 0,$I$6))</f>
        <v>0</v>
      </c>
      <c r="X318" s="278" t="s">
        <v>282</v>
      </c>
      <c r="Y318" s="278" t="s">
        <v>1825</v>
      </c>
      <c r="Z318" s="278" t="s">
        <v>643</v>
      </c>
      <c r="AA318" s="278"/>
      <c r="AB318" s="453"/>
    </row>
    <row r="319" spans="1:28" ht="51" hidden="1" customHeight="1" x14ac:dyDescent="0.2">
      <c r="A319" s="362">
        <v>104</v>
      </c>
      <c r="B319" s="383" t="str">
        <f>'01-Mapa de riesgo-UO'!D320</f>
        <v>EXTENSIÓN_PROYECCIÓN_SOCIAL</v>
      </c>
      <c r="C319" s="458" t="str">
        <f>+'01-Mapa de riesgo-UO'!F320</f>
        <v>NO</v>
      </c>
      <c r="D319" s="383" t="str">
        <f>'01-Mapa de riesgo-UO'!J320</f>
        <v>Corrupción</v>
      </c>
      <c r="E319" s="383" t="str">
        <f>'01-Mapa de riesgo-UO'!K320</f>
        <v>Pérdida de la imparcialidad
(4.1.3)</v>
      </c>
      <c r="F319" s="383"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83" t="str">
        <f>'01-Mapa de riesgo-UO'!M320</f>
        <v>Pérdida de  credibilidad en el laboratorio
Pérdida de la confianza en el funcionario
Iniciación de un proceso disciplinario</v>
      </c>
      <c r="I319" s="450" t="str">
        <f>'01-Mapa de riesgo-UO'!AT320</f>
        <v>LEVE</v>
      </c>
      <c r="J319" s="383" t="str">
        <f>'01-Mapa de riesgo-UO'!AU320</f>
        <v>Número certificados con pérdida de la imparcialidad / Número certificados expedidos por el laboratorio</v>
      </c>
      <c r="K319" s="459">
        <v>0</v>
      </c>
      <c r="L319" s="457" t="s">
        <v>1897</v>
      </c>
      <c r="M319" s="276" t="str">
        <f>IF('01-Mapa de riesgo-UO'!S320="No existen", "No existe control para el riesgo",'01-Mapa de riesgo-UO'!W320)</f>
        <v>Firmar por parte de cada funcionario los siguientes formatos:
- Conflicto de interés
- Acta de compromiso ético
- Declaración de impedimento</v>
      </c>
      <c r="N319" s="276">
        <f>'01-Mapa de riesgo-UO'!AB320</f>
        <v>0</v>
      </c>
      <c r="O319" s="276" t="str">
        <f>'01-Mapa de riesgo-UO'!AG320</f>
        <v>Contratista</v>
      </c>
      <c r="P319" s="277" t="str">
        <f>'01-Mapa de riesgo-UO'!AL320</f>
        <v>Anual</v>
      </c>
      <c r="Q319" s="277" t="str">
        <f>'01-Mapa de riesgo-UO'!AP320</f>
        <v>Preventivo</v>
      </c>
      <c r="R319" s="450" t="str">
        <f>'01-Mapa de riesgo-UO'!AR320</f>
        <v>ACEPTABLE</v>
      </c>
      <c r="S319" s="457" t="s">
        <v>2025</v>
      </c>
      <c r="T319" s="457"/>
      <c r="U319" s="114" t="str">
        <f>'01-Mapa de riesgo-UO'!AW320</f>
        <v>ASUMIR</v>
      </c>
      <c r="V319" s="114">
        <f>'01-Mapa de riesgo-UO'!AX320</f>
        <v>0</v>
      </c>
      <c r="W319" s="132">
        <f>IF(U319="COMPARTIR",'01-Mapa de riesgo-UO'!BA320, IF(U319=0, 0,$I$6))</f>
        <v>0</v>
      </c>
      <c r="X319" s="278"/>
      <c r="Y319" s="278"/>
      <c r="Z319" s="278"/>
      <c r="AA319" s="278"/>
      <c r="AB319" s="453" t="s">
        <v>660</v>
      </c>
    </row>
    <row r="320" spans="1:28" ht="51" hidden="1" customHeight="1" x14ac:dyDescent="0.2">
      <c r="A320" s="362"/>
      <c r="B320" s="383"/>
      <c r="C320" s="458"/>
      <c r="D320" s="383"/>
      <c r="E320" s="383"/>
      <c r="F320" s="383"/>
      <c r="G320" s="133" t="str">
        <f>'01-Mapa de riesgo-UO'!I321</f>
        <v>Conflicto de interés, al prestar servicios de calibración entre las dependencias de la Universidad</v>
      </c>
      <c r="H320" s="383"/>
      <c r="I320" s="450"/>
      <c r="J320" s="383"/>
      <c r="K320" s="459"/>
      <c r="L320" s="457"/>
      <c r="M320" s="276">
        <f>IF('01-Mapa de riesgo-UO'!S321="No existen", "No existe control para el riesgo",'01-Mapa de riesgo-UO'!W321)</f>
        <v>0</v>
      </c>
      <c r="N320" s="276">
        <f>'01-Mapa de riesgo-UO'!AB321</f>
        <v>0</v>
      </c>
      <c r="O320" s="276">
        <f>'01-Mapa de riesgo-UO'!AG321</f>
        <v>0</v>
      </c>
      <c r="P320" s="277">
        <f>'01-Mapa de riesgo-UO'!AL321</f>
        <v>0</v>
      </c>
      <c r="Q320" s="277">
        <f>'01-Mapa de riesgo-UO'!AP321</f>
        <v>0</v>
      </c>
      <c r="R320" s="450"/>
      <c r="S320" s="457"/>
      <c r="T320" s="457"/>
      <c r="U320" s="114" t="str">
        <f>'01-Mapa de riesgo-UO'!AW321</f>
        <v>ASUMIR</v>
      </c>
      <c r="V320" s="114">
        <f>'01-Mapa de riesgo-UO'!AX321</f>
        <v>0</v>
      </c>
      <c r="W320" s="132">
        <f>IF(U320="COMPARTIR",'01-Mapa de riesgo-UO'!BA321, IF(U320=0, 0,$I$6))</f>
        <v>0</v>
      </c>
      <c r="X320" s="278"/>
      <c r="Y320" s="278"/>
      <c r="Z320" s="278"/>
      <c r="AA320" s="278"/>
      <c r="AB320" s="453"/>
    </row>
    <row r="321" spans="1:28" ht="51" hidden="1" customHeight="1" x14ac:dyDescent="0.2">
      <c r="A321" s="362"/>
      <c r="B321" s="383"/>
      <c r="C321" s="458"/>
      <c r="D321" s="383"/>
      <c r="E321" s="383"/>
      <c r="F321" s="383"/>
      <c r="G321" s="133">
        <f>'01-Mapa de riesgo-UO'!I322</f>
        <v>0</v>
      </c>
      <c r="H321" s="383"/>
      <c r="I321" s="450"/>
      <c r="J321" s="383"/>
      <c r="K321" s="459"/>
      <c r="L321" s="457"/>
      <c r="M321" s="276">
        <f>IF('01-Mapa de riesgo-UO'!S322="No existen", "No existe control para el riesgo",'01-Mapa de riesgo-UO'!W322)</f>
        <v>0</v>
      </c>
      <c r="N321" s="276">
        <f>'01-Mapa de riesgo-UO'!AB322</f>
        <v>0</v>
      </c>
      <c r="O321" s="276">
        <f>'01-Mapa de riesgo-UO'!AG322</f>
        <v>0</v>
      </c>
      <c r="P321" s="277">
        <f>'01-Mapa de riesgo-UO'!AL322</f>
        <v>0</v>
      </c>
      <c r="Q321" s="277">
        <f>'01-Mapa de riesgo-UO'!AP322</f>
        <v>0</v>
      </c>
      <c r="R321" s="450"/>
      <c r="S321" s="457"/>
      <c r="T321" s="457"/>
      <c r="U321" s="114" t="str">
        <f>'01-Mapa de riesgo-UO'!AW322</f>
        <v>ASUMIR</v>
      </c>
      <c r="V321" s="114">
        <f>'01-Mapa de riesgo-UO'!AX322</f>
        <v>0</v>
      </c>
      <c r="W321" s="132">
        <f>IF(U321="COMPARTIR",'01-Mapa de riesgo-UO'!BA322, IF(U321=0, 0,$I$6))</f>
        <v>0</v>
      </c>
      <c r="X321" s="278"/>
      <c r="Y321" s="278"/>
      <c r="Z321" s="278"/>
      <c r="AA321" s="278"/>
      <c r="AB321" s="453"/>
    </row>
    <row r="322" spans="1:28" ht="51" hidden="1" customHeight="1" x14ac:dyDescent="0.2">
      <c r="A322" s="362">
        <v>105</v>
      </c>
      <c r="B322" s="383" t="str">
        <f>'01-Mapa de riesgo-UO'!D323</f>
        <v>EXTENSIÓN_PROYECCIÓN_SOCIAL</v>
      </c>
      <c r="C322" s="458" t="str">
        <f>+'01-Mapa de riesgo-UO'!F323</f>
        <v>NO</v>
      </c>
      <c r="D322" s="383" t="str">
        <f>'01-Mapa de riesgo-UO'!J323</f>
        <v>Operacional</v>
      </c>
      <c r="E322" s="383" t="str">
        <f>'01-Mapa de riesgo-UO'!K323</f>
        <v>Pérdida de la validez de los resultados del laboratorio
(6.3)</v>
      </c>
      <c r="F322" s="383" t="str">
        <f>'01-Mapa de riesgo-UO'!L323</f>
        <v>Tener condiciones ambientales inadecuadas puede afectar la validez de los resultados</v>
      </c>
      <c r="G322" s="133" t="str">
        <f>'01-Mapa de riesgo-UO'!I323</f>
        <v>Condiciones ambientales inadecuadas para las calibraciones</v>
      </c>
      <c r="H322" s="383" t="str">
        <f>'01-Mapa de riesgo-UO'!M323</f>
        <v xml:space="preserve">Pérdida de credibilidad en el laboratorio
Pérdida de la confianza en el laboratorio
              </v>
      </c>
      <c r="I322" s="450" t="str">
        <f>'01-Mapa de riesgo-UO'!AT323</f>
        <v>LEVE</v>
      </c>
      <c r="J322" s="383" t="str">
        <f>'01-Mapa de riesgo-UO'!AU323</f>
        <v>Número de veces en que las condiciones ambientales del laboratorio se salieron de los límites establecidos para la calibración / Número de calibraciones realizadas en la vigencia</v>
      </c>
      <c r="K322" s="459">
        <v>0</v>
      </c>
      <c r="L322" s="457" t="s">
        <v>1898</v>
      </c>
      <c r="M322" s="276" t="str">
        <f>IF('01-Mapa de riesgo-UO'!S323="No existen", "No existe control para el riesgo",'01-Mapa de riesgo-UO'!W323)</f>
        <v>Controlar las condiciones ambientales del laboratorio durante las calibraciones</v>
      </c>
      <c r="N322" s="276">
        <f>'01-Mapa de riesgo-UO'!AB323</f>
        <v>0</v>
      </c>
      <c r="O322" s="276" t="str">
        <f>'01-Mapa de riesgo-UO'!AG323</f>
        <v>Contratista</v>
      </c>
      <c r="P322" s="277" t="str">
        <f>'01-Mapa de riesgo-UO'!AL323</f>
        <v>Diaria</v>
      </c>
      <c r="Q322" s="277" t="str">
        <f>'01-Mapa de riesgo-UO'!AP323</f>
        <v>Preventivo</v>
      </c>
      <c r="R322" s="450" t="str">
        <f>'01-Mapa de riesgo-UO'!AR323</f>
        <v>ACEPTABLE</v>
      </c>
      <c r="S322" s="457" t="s">
        <v>2025</v>
      </c>
      <c r="T322" s="457"/>
      <c r="U322" s="114" t="str">
        <f>'01-Mapa de riesgo-UO'!AW323</f>
        <v>ASUMIR</v>
      </c>
      <c r="V322" s="114">
        <f>'01-Mapa de riesgo-UO'!AX323</f>
        <v>0</v>
      </c>
      <c r="W322" s="132">
        <f>IF(U322="COMPARTIR",'01-Mapa de riesgo-UO'!BA323, IF(U322=0, 0,$I$6))</f>
        <v>0</v>
      </c>
      <c r="X322" s="278"/>
      <c r="Y322" s="278"/>
      <c r="Z322" s="278"/>
      <c r="AA322" s="278"/>
      <c r="AB322" s="453" t="s">
        <v>660</v>
      </c>
    </row>
    <row r="323" spans="1:28" ht="51" hidden="1" customHeight="1" x14ac:dyDescent="0.2">
      <c r="A323" s="362"/>
      <c r="B323" s="383"/>
      <c r="C323" s="458"/>
      <c r="D323" s="383"/>
      <c r="E323" s="383"/>
      <c r="F323" s="383"/>
      <c r="G323" s="133">
        <f>'01-Mapa de riesgo-UO'!I324</f>
        <v>0</v>
      </c>
      <c r="H323" s="383"/>
      <c r="I323" s="450"/>
      <c r="J323" s="383"/>
      <c r="K323" s="459"/>
      <c r="L323" s="457"/>
      <c r="M323" s="276">
        <f>IF('01-Mapa de riesgo-UO'!S324="No existen", "No existe control para el riesgo",'01-Mapa de riesgo-UO'!W324)</f>
        <v>0</v>
      </c>
      <c r="N323" s="276">
        <f>'01-Mapa de riesgo-UO'!AB324</f>
        <v>0</v>
      </c>
      <c r="O323" s="276">
        <f>'01-Mapa de riesgo-UO'!AG324</f>
        <v>0</v>
      </c>
      <c r="P323" s="277">
        <f>'01-Mapa de riesgo-UO'!AL324</f>
        <v>0</v>
      </c>
      <c r="Q323" s="277">
        <f>'01-Mapa de riesgo-UO'!AP324</f>
        <v>0</v>
      </c>
      <c r="R323" s="450"/>
      <c r="S323" s="457"/>
      <c r="T323" s="457"/>
      <c r="U323" s="114" t="str">
        <f>'01-Mapa de riesgo-UO'!AW324</f>
        <v>ASUMIR</v>
      </c>
      <c r="V323" s="114">
        <f>'01-Mapa de riesgo-UO'!AX324</f>
        <v>0</v>
      </c>
      <c r="W323" s="132">
        <f>IF(U323="COMPARTIR",'01-Mapa de riesgo-UO'!BA324, IF(U323=0, 0,$I$6))</f>
        <v>0</v>
      </c>
      <c r="X323" s="278"/>
      <c r="Y323" s="278"/>
      <c r="Z323" s="278"/>
      <c r="AA323" s="278"/>
      <c r="AB323" s="453"/>
    </row>
    <row r="324" spans="1:28" ht="51" hidden="1" customHeight="1" x14ac:dyDescent="0.2">
      <c r="A324" s="362"/>
      <c r="B324" s="383"/>
      <c r="C324" s="458"/>
      <c r="D324" s="383"/>
      <c r="E324" s="383"/>
      <c r="F324" s="383"/>
      <c r="G324" s="133">
        <f>'01-Mapa de riesgo-UO'!I325</f>
        <v>0</v>
      </c>
      <c r="H324" s="383"/>
      <c r="I324" s="450"/>
      <c r="J324" s="383"/>
      <c r="K324" s="459"/>
      <c r="L324" s="457"/>
      <c r="M324" s="276">
        <f>IF('01-Mapa de riesgo-UO'!S325="No existen", "No existe control para el riesgo",'01-Mapa de riesgo-UO'!W325)</f>
        <v>0</v>
      </c>
      <c r="N324" s="276">
        <f>'01-Mapa de riesgo-UO'!AB325</f>
        <v>0</v>
      </c>
      <c r="O324" s="276">
        <f>'01-Mapa de riesgo-UO'!AG325</f>
        <v>0</v>
      </c>
      <c r="P324" s="277">
        <f>'01-Mapa de riesgo-UO'!AL325</f>
        <v>0</v>
      </c>
      <c r="Q324" s="277">
        <f>'01-Mapa de riesgo-UO'!AP325</f>
        <v>0</v>
      </c>
      <c r="R324" s="450"/>
      <c r="S324" s="457"/>
      <c r="T324" s="457"/>
      <c r="U324" s="114" t="str">
        <f>'01-Mapa de riesgo-UO'!AW325</f>
        <v>ASUMIR</v>
      </c>
      <c r="V324" s="114">
        <f>'01-Mapa de riesgo-UO'!AX325</f>
        <v>0</v>
      </c>
      <c r="W324" s="132">
        <f>IF(U324="COMPARTIR",'01-Mapa de riesgo-UO'!BA325, IF(U324=0, 0,$I$6))</f>
        <v>0</v>
      </c>
      <c r="X324" s="278"/>
      <c r="Y324" s="278"/>
      <c r="Z324" s="278"/>
      <c r="AA324" s="278"/>
      <c r="AB324" s="453"/>
    </row>
    <row r="325" spans="1:28" ht="51" hidden="1" customHeight="1" x14ac:dyDescent="0.2">
      <c r="A325" s="362">
        <v>106</v>
      </c>
      <c r="B325" s="383" t="str">
        <f>'01-Mapa de riesgo-UO'!D326</f>
        <v>EXTENSIÓN_PROYECCIÓN_SOCIAL</v>
      </c>
      <c r="C325" s="458" t="str">
        <f>+'01-Mapa de riesgo-UO'!F326</f>
        <v>NO</v>
      </c>
      <c r="D325" s="383" t="str">
        <f>'01-Mapa de riesgo-UO'!J326</f>
        <v>Operacional</v>
      </c>
      <c r="E325" s="383" t="str">
        <f>'01-Mapa de riesgo-UO'!K326</f>
        <v>Pérdida de la validez de los resultados del laboratorio
(6.4)</v>
      </c>
      <c r="F325" s="383"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83" t="str">
        <f>'01-Mapa de riesgo-UO'!M326</f>
        <v>Pérdida de credibilidad en el laboratorio                                                                                                                                                      Pérdida de la confianza en el laboratorio</v>
      </c>
      <c r="I325" s="450" t="str">
        <f>'01-Mapa de riesgo-UO'!AT326</f>
        <v>LEVE</v>
      </c>
      <c r="J325" s="383" t="str">
        <f>'01-Mapa de riesgo-UO'!AU326</f>
        <v>% de cumplimiento del plan de calibración, verificación y mantenimiento</v>
      </c>
      <c r="K325" s="462">
        <v>1</v>
      </c>
      <c r="L325" s="457" t="s">
        <v>1899</v>
      </c>
      <c r="M325" s="276" t="str">
        <f>IF('01-Mapa de riesgo-UO'!S326="No existen", "No existe control para el riesgo",'01-Mapa de riesgo-UO'!W326)</f>
        <v>Cumplir con la programación establecida en el Plan de calibración, verificación y mantenimiento del laboratorio en cada vigencia</v>
      </c>
      <c r="N325" s="276">
        <f>'01-Mapa de riesgo-UO'!AB326</f>
        <v>0</v>
      </c>
      <c r="O325" s="276" t="str">
        <f>'01-Mapa de riesgo-UO'!AG326</f>
        <v>Transitorio</v>
      </c>
      <c r="P325" s="277" t="str">
        <f>'01-Mapa de riesgo-UO'!AL326</f>
        <v>Anual</v>
      </c>
      <c r="Q325" s="277" t="str">
        <f>'01-Mapa de riesgo-UO'!AP326</f>
        <v>Preventivo</v>
      </c>
      <c r="R325" s="450" t="str">
        <f>'01-Mapa de riesgo-UO'!AR326</f>
        <v>ACEPTABLE</v>
      </c>
      <c r="S325" s="457" t="s">
        <v>2025</v>
      </c>
      <c r="T325" s="457"/>
      <c r="U325" s="114" t="str">
        <f>'01-Mapa de riesgo-UO'!AW326</f>
        <v>ASUMIR</v>
      </c>
      <c r="V325" s="114">
        <f>'01-Mapa de riesgo-UO'!AX326</f>
        <v>0</v>
      </c>
      <c r="W325" s="132">
        <f>IF(U325="COMPARTIR",'01-Mapa de riesgo-UO'!BA326, IF(U325=0, 0,$I$6))</f>
        <v>0</v>
      </c>
      <c r="X325" s="278"/>
      <c r="Y325" s="278"/>
      <c r="Z325" s="278"/>
      <c r="AA325" s="278"/>
      <c r="AB325" s="453" t="s">
        <v>660</v>
      </c>
    </row>
    <row r="326" spans="1:28" ht="51" hidden="1" customHeight="1" x14ac:dyDescent="0.2">
      <c r="A326" s="362"/>
      <c r="B326" s="383"/>
      <c r="C326" s="458"/>
      <c r="D326" s="383"/>
      <c r="E326" s="383"/>
      <c r="F326" s="383"/>
      <c r="G326" s="133">
        <f>'01-Mapa de riesgo-UO'!I327</f>
        <v>0</v>
      </c>
      <c r="H326" s="383"/>
      <c r="I326" s="450"/>
      <c r="J326" s="383"/>
      <c r="K326" s="459"/>
      <c r="L326" s="457"/>
      <c r="M326" s="276">
        <f>IF('01-Mapa de riesgo-UO'!S327="No existen", "No existe control para el riesgo",'01-Mapa de riesgo-UO'!W327)</f>
        <v>0</v>
      </c>
      <c r="N326" s="276">
        <f>'01-Mapa de riesgo-UO'!AB327</f>
        <v>0</v>
      </c>
      <c r="O326" s="276">
        <f>'01-Mapa de riesgo-UO'!AG327</f>
        <v>0</v>
      </c>
      <c r="P326" s="277">
        <f>'01-Mapa de riesgo-UO'!AL327</f>
        <v>0</v>
      </c>
      <c r="Q326" s="277">
        <f>'01-Mapa de riesgo-UO'!AP327</f>
        <v>0</v>
      </c>
      <c r="R326" s="450"/>
      <c r="S326" s="457"/>
      <c r="T326" s="457"/>
      <c r="U326" s="114" t="str">
        <f>'01-Mapa de riesgo-UO'!AW327</f>
        <v>ASUMIR</v>
      </c>
      <c r="V326" s="114">
        <f>'01-Mapa de riesgo-UO'!AX327</f>
        <v>0</v>
      </c>
      <c r="W326" s="132">
        <f>IF(U326="COMPARTIR",'01-Mapa de riesgo-UO'!BA327, IF(U326=0, 0,$I$6))</f>
        <v>0</v>
      </c>
      <c r="X326" s="278"/>
      <c r="Y326" s="278"/>
      <c r="Z326" s="278"/>
      <c r="AA326" s="278"/>
      <c r="AB326" s="453"/>
    </row>
    <row r="327" spans="1:28" ht="51" hidden="1" customHeight="1" x14ac:dyDescent="0.2">
      <c r="A327" s="362"/>
      <c r="B327" s="383"/>
      <c r="C327" s="458"/>
      <c r="D327" s="383"/>
      <c r="E327" s="383"/>
      <c r="F327" s="383"/>
      <c r="G327" s="133">
        <f>'01-Mapa de riesgo-UO'!I328</f>
        <v>0</v>
      </c>
      <c r="H327" s="383"/>
      <c r="I327" s="450"/>
      <c r="J327" s="383"/>
      <c r="K327" s="459"/>
      <c r="L327" s="457"/>
      <c r="M327" s="276">
        <f>IF('01-Mapa de riesgo-UO'!S328="No existen", "No existe control para el riesgo",'01-Mapa de riesgo-UO'!W328)</f>
        <v>0</v>
      </c>
      <c r="N327" s="276">
        <f>'01-Mapa de riesgo-UO'!AB328</f>
        <v>0</v>
      </c>
      <c r="O327" s="276">
        <f>'01-Mapa de riesgo-UO'!AG328</f>
        <v>0</v>
      </c>
      <c r="P327" s="277">
        <f>'01-Mapa de riesgo-UO'!AL328</f>
        <v>0</v>
      </c>
      <c r="Q327" s="277">
        <f>'01-Mapa de riesgo-UO'!AP328</f>
        <v>0</v>
      </c>
      <c r="R327" s="450"/>
      <c r="S327" s="457"/>
      <c r="T327" s="457"/>
      <c r="U327" s="114" t="str">
        <f>'01-Mapa de riesgo-UO'!AW328</f>
        <v>ASUMIR</v>
      </c>
      <c r="V327" s="114">
        <f>'01-Mapa de riesgo-UO'!AX328</f>
        <v>0</v>
      </c>
      <c r="W327" s="132">
        <f>IF(U327="COMPARTIR",'01-Mapa de riesgo-UO'!BA328, IF(U327=0, 0,$I$6))</f>
        <v>0</v>
      </c>
      <c r="X327" s="278"/>
      <c r="Y327" s="278"/>
      <c r="Z327" s="278"/>
      <c r="AA327" s="278"/>
      <c r="AB327" s="453"/>
    </row>
    <row r="328" spans="1:28" ht="51" hidden="1" customHeight="1" x14ac:dyDescent="0.2">
      <c r="A328" s="362">
        <v>107</v>
      </c>
      <c r="B328" s="383" t="str">
        <f>'01-Mapa de riesgo-UO'!D329</f>
        <v>EXTENSIÓN_PROYECCIÓN_SOCIAL</v>
      </c>
      <c r="C328" s="458" t="str">
        <f>+'01-Mapa de riesgo-UO'!F329</f>
        <v>NO</v>
      </c>
      <c r="D328" s="383" t="str">
        <f>'01-Mapa de riesgo-UO'!J329</f>
        <v>Operacional</v>
      </c>
      <c r="E328" s="383" t="str">
        <f>'01-Mapa de riesgo-UO'!K329</f>
        <v>Pérdida de la validez de los resultados del laboratorio
(6.4.9)</v>
      </c>
      <c r="F328" s="383"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83" t="str">
        <f>'01-Mapa de riesgo-UO'!M329</f>
        <v>Pérdida de  credibilidad en el laboratorio
Pérdida de la confianza en el laboratorio</v>
      </c>
      <c r="I328" s="450" t="str">
        <f>'01-Mapa de riesgo-UO'!AT329</f>
        <v>LEVE</v>
      </c>
      <c r="J328" s="383" t="str">
        <f>'01-Mapa de riesgo-UO'!AU329</f>
        <v>Número de equipos defectuosos detectados en el laboratorio / Total de equipos</v>
      </c>
      <c r="K328" s="459">
        <v>0</v>
      </c>
      <c r="L328" s="457" t="s">
        <v>1900</v>
      </c>
      <c r="M328" s="276" t="str">
        <f>IF('01-Mapa de riesgo-UO'!S329="No existen", "No existe control para el riesgo",'01-Mapa de riesgo-UO'!W329)</f>
        <v>Realizar las comprobaciones intermedias de los patrones de calibración según la programación del Plan de calibración, verificación y mantenimiento del laboratorio</v>
      </c>
      <c r="N328" s="276">
        <f>'01-Mapa de riesgo-UO'!AB329</f>
        <v>0</v>
      </c>
      <c r="O328" s="276" t="str">
        <f>'01-Mapa de riesgo-UO'!AG329</f>
        <v>Transitorio</v>
      </c>
      <c r="P328" s="277" t="str">
        <f>'01-Mapa de riesgo-UO'!AL329</f>
        <v>Trimestral</v>
      </c>
      <c r="Q328" s="277" t="str">
        <f>'01-Mapa de riesgo-UO'!AP329</f>
        <v>Preventivo</v>
      </c>
      <c r="R328" s="450" t="str">
        <f>'01-Mapa de riesgo-UO'!AR329</f>
        <v>ACEPTABLE</v>
      </c>
      <c r="S328" s="457" t="s">
        <v>2025</v>
      </c>
      <c r="T328" s="457"/>
      <c r="U328" s="114" t="str">
        <f>'01-Mapa de riesgo-UO'!AW329</f>
        <v>ASUMIR</v>
      </c>
      <c r="V328" s="114">
        <f>'01-Mapa de riesgo-UO'!AX329</f>
        <v>0</v>
      </c>
      <c r="W328" s="132">
        <f>IF(U328="COMPARTIR",'01-Mapa de riesgo-UO'!BA329, IF(U328=0, 0,$I$6))</f>
        <v>0</v>
      </c>
      <c r="X328" s="278"/>
      <c r="Y328" s="278"/>
      <c r="Z328" s="278"/>
      <c r="AA328" s="278"/>
      <c r="AB328" s="453" t="s">
        <v>660</v>
      </c>
    </row>
    <row r="329" spans="1:28" ht="51" hidden="1" customHeight="1" x14ac:dyDescent="0.2">
      <c r="A329" s="362"/>
      <c r="B329" s="383"/>
      <c r="C329" s="458"/>
      <c r="D329" s="383"/>
      <c r="E329" s="383"/>
      <c r="F329" s="383"/>
      <c r="G329" s="133">
        <f>'01-Mapa de riesgo-UO'!I330</f>
        <v>0</v>
      </c>
      <c r="H329" s="383"/>
      <c r="I329" s="450"/>
      <c r="J329" s="383"/>
      <c r="K329" s="459"/>
      <c r="L329" s="457"/>
      <c r="M329" s="276" t="str">
        <f>IF('01-Mapa de riesgo-UO'!S330="No existen", "No existe control para el riesgo",'01-Mapa de riesgo-UO'!W330)</f>
        <v>Revisión de los certificados de calibración de los patrones  utilizando la Regla de Decisión establecida por el laboratorio</v>
      </c>
      <c r="N329" s="276">
        <f>'01-Mapa de riesgo-UO'!AB330</f>
        <v>0</v>
      </c>
      <c r="O329" s="276" t="str">
        <f>'01-Mapa de riesgo-UO'!AG330</f>
        <v>Transitorio</v>
      </c>
      <c r="P329" s="277" t="str">
        <f>'01-Mapa de riesgo-UO'!AL330</f>
        <v>No definida</v>
      </c>
      <c r="Q329" s="277" t="str">
        <f>'01-Mapa de riesgo-UO'!AP330</f>
        <v>Preventivo</v>
      </c>
      <c r="R329" s="450"/>
      <c r="S329" s="457" t="s">
        <v>2025</v>
      </c>
      <c r="T329" s="457"/>
      <c r="U329" s="114" t="str">
        <f>'01-Mapa de riesgo-UO'!AW330</f>
        <v>ASUMIR</v>
      </c>
      <c r="V329" s="114">
        <f>'01-Mapa de riesgo-UO'!AX330</f>
        <v>0</v>
      </c>
      <c r="W329" s="132">
        <f>IF(U329="COMPARTIR",'01-Mapa de riesgo-UO'!BA330, IF(U329=0, 0,$I$6))</f>
        <v>0</v>
      </c>
      <c r="X329" s="278"/>
      <c r="Y329" s="278"/>
      <c r="Z329" s="278"/>
      <c r="AA329" s="278"/>
      <c r="AB329" s="453"/>
    </row>
    <row r="330" spans="1:28" ht="51" hidden="1" customHeight="1" x14ac:dyDescent="0.2">
      <c r="A330" s="362"/>
      <c r="B330" s="383"/>
      <c r="C330" s="458"/>
      <c r="D330" s="383"/>
      <c r="E330" s="383"/>
      <c r="F330" s="383"/>
      <c r="G330" s="133">
        <f>'01-Mapa de riesgo-UO'!I331</f>
        <v>0</v>
      </c>
      <c r="H330" s="383"/>
      <c r="I330" s="450"/>
      <c r="J330" s="383"/>
      <c r="K330" s="459"/>
      <c r="L330" s="457"/>
      <c r="M330" s="276">
        <f>IF('01-Mapa de riesgo-UO'!S331="No existen", "No existe control para el riesgo",'01-Mapa de riesgo-UO'!W331)</f>
        <v>0</v>
      </c>
      <c r="N330" s="276">
        <f>'01-Mapa de riesgo-UO'!AB331</f>
        <v>0</v>
      </c>
      <c r="O330" s="276">
        <f>'01-Mapa de riesgo-UO'!AG331</f>
        <v>0</v>
      </c>
      <c r="P330" s="277">
        <f>'01-Mapa de riesgo-UO'!AL331</f>
        <v>0</v>
      </c>
      <c r="Q330" s="277">
        <f>'01-Mapa de riesgo-UO'!AP331</f>
        <v>0</v>
      </c>
      <c r="R330" s="450"/>
      <c r="S330" s="457"/>
      <c r="T330" s="457"/>
      <c r="U330" s="114" t="str">
        <f>'01-Mapa de riesgo-UO'!AW331</f>
        <v>ASUMIR</v>
      </c>
      <c r="V330" s="114">
        <f>'01-Mapa de riesgo-UO'!AX331</f>
        <v>0</v>
      </c>
      <c r="W330" s="132">
        <f>IF(U330="COMPARTIR",'01-Mapa de riesgo-UO'!BA331, IF(U330=0, 0,$I$6))</f>
        <v>0</v>
      </c>
      <c r="X330" s="278"/>
      <c r="Y330" s="278"/>
      <c r="Z330" s="278"/>
      <c r="AA330" s="278"/>
      <c r="AB330" s="453"/>
    </row>
    <row r="331" spans="1:28" ht="51" hidden="1" customHeight="1" x14ac:dyDescent="0.2">
      <c r="A331" s="362">
        <v>108</v>
      </c>
      <c r="B331" s="383" t="str">
        <f>'01-Mapa de riesgo-UO'!D332</f>
        <v>EXTENSIÓN_PROYECCIÓN_SOCIAL</v>
      </c>
      <c r="C331" s="458" t="str">
        <f>+'01-Mapa de riesgo-UO'!F332</f>
        <v>NO</v>
      </c>
      <c r="D331" s="383" t="str">
        <f>'01-Mapa de riesgo-UO'!J332</f>
        <v>Operacional</v>
      </c>
      <c r="E331" s="383" t="str">
        <f>'01-Mapa de riesgo-UO'!K332</f>
        <v>Emisión de una Declaración de Conformidad Errada
(7.8.6)</v>
      </c>
      <c r="F331" s="383"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83" t="str">
        <f>'01-Mapa de riesgo-UO'!M332</f>
        <v>Pérdida de  credibilidad en el laboratorio
Pérdida de la confianza en el laboratorio</v>
      </c>
      <c r="I331" s="450" t="str">
        <f>'01-Mapa de riesgo-UO'!AT332</f>
        <v>MODERADO</v>
      </c>
      <c r="J331" s="383" t="str">
        <f>'01-Mapa de riesgo-UO'!AU332</f>
        <v>Número de certificados con declaración de conformidad equivocada / Número de certificados con declaración de conformidad</v>
      </c>
      <c r="K331" s="459">
        <v>0</v>
      </c>
      <c r="L331" s="457" t="s">
        <v>1901</v>
      </c>
      <c r="M331" s="276" t="str">
        <f>IF('01-Mapa de riesgo-UO'!S332="No existen", "No existe control para el riesgo",'01-Mapa de riesgo-UO'!W332)</f>
        <v>Documentar las diferentes Reglas de Decisión existentes para realizar la Declaración de Conformidad</v>
      </c>
      <c r="N331" s="276">
        <f>'01-Mapa de riesgo-UO'!AB332</f>
        <v>0</v>
      </c>
      <c r="O331" s="276" t="str">
        <f>'01-Mapa de riesgo-UO'!AG332</f>
        <v>Transitorio</v>
      </c>
      <c r="P331" s="277" t="str">
        <f>'01-Mapa de riesgo-UO'!AL332</f>
        <v>No definida</v>
      </c>
      <c r="Q331" s="277" t="str">
        <f>'01-Mapa de riesgo-UO'!AP332</f>
        <v>Preventivo</v>
      </c>
      <c r="R331" s="450" t="str">
        <f>'01-Mapa de riesgo-UO'!AR332</f>
        <v>ACEPTABLE</v>
      </c>
      <c r="S331" s="457" t="s">
        <v>2025</v>
      </c>
      <c r="T331" s="457"/>
      <c r="U331" s="114" t="str">
        <f>'01-Mapa de riesgo-UO'!AW332</f>
        <v>REDUCIR</v>
      </c>
      <c r="V331" s="114" t="str">
        <f>'01-Mapa de riesgo-UO'!AX332</f>
        <v>Hacer las gráficas de los resultados de calibración con la Regla de Decisión aplicada para revisar la declaración de conformidad emitida en los certificados de calibración</v>
      </c>
      <c r="W331" s="132">
        <f>IF(U331="COMPARTIR",'01-Mapa de riesgo-UO'!BA332, IF(U331=0, 0,$I$6))</f>
        <v>0</v>
      </c>
      <c r="X331" s="278" t="s">
        <v>282</v>
      </c>
      <c r="Y331" s="278" t="s">
        <v>2026</v>
      </c>
      <c r="Z331" s="278" t="s">
        <v>643</v>
      </c>
      <c r="AA331" s="278"/>
      <c r="AB331" s="453" t="s">
        <v>648</v>
      </c>
    </row>
    <row r="332" spans="1:28" ht="51" hidden="1" customHeight="1" x14ac:dyDescent="0.2">
      <c r="A332" s="362"/>
      <c r="B332" s="383"/>
      <c r="C332" s="458"/>
      <c r="D332" s="383"/>
      <c r="E332" s="383"/>
      <c r="F332" s="383"/>
      <c r="G332" s="133">
        <f>'01-Mapa de riesgo-UO'!I333</f>
        <v>0</v>
      </c>
      <c r="H332" s="383"/>
      <c r="I332" s="450"/>
      <c r="J332" s="383"/>
      <c r="K332" s="459"/>
      <c r="L332" s="457"/>
      <c r="M332" s="276" t="str">
        <f>IF('01-Mapa de riesgo-UO'!S333="No existen", "No existe control para el riesgo",'01-Mapa de riesgo-UO'!W333)</f>
        <v>Programar las diferentes reglas de decisión en los Formatos de Registro y Estimación de Incertidumbre                                                     123-LME-F25 y 123-LME-F77</v>
      </c>
      <c r="N332" s="276">
        <f>'01-Mapa de riesgo-UO'!AB333</f>
        <v>0</v>
      </c>
      <c r="O332" s="276" t="str">
        <f>'01-Mapa de riesgo-UO'!AG333</f>
        <v>Transitorio</v>
      </c>
      <c r="P332" s="277" t="str">
        <f>'01-Mapa de riesgo-UO'!AL333</f>
        <v>No definida</v>
      </c>
      <c r="Q332" s="277" t="str">
        <f>'01-Mapa de riesgo-UO'!AP333</f>
        <v>Preventivo</v>
      </c>
      <c r="R332" s="450"/>
      <c r="S332" s="457" t="s">
        <v>2025</v>
      </c>
      <c r="T332" s="457"/>
      <c r="U332" s="114">
        <f>'01-Mapa de riesgo-UO'!AW333</f>
        <v>0</v>
      </c>
      <c r="V332" s="114">
        <f>'01-Mapa de riesgo-UO'!AX333</f>
        <v>0</v>
      </c>
      <c r="W332" s="132">
        <f>IF(U332="COMPARTIR",'01-Mapa de riesgo-UO'!BA333, IF(U332=0, 0,$I$6))</f>
        <v>0</v>
      </c>
      <c r="X332" s="278"/>
      <c r="Y332" s="278"/>
      <c r="Z332" s="278"/>
      <c r="AA332" s="278"/>
      <c r="AB332" s="453"/>
    </row>
    <row r="333" spans="1:28" ht="51" hidden="1" customHeight="1" x14ac:dyDescent="0.2">
      <c r="A333" s="362"/>
      <c r="B333" s="383"/>
      <c r="C333" s="458"/>
      <c r="D333" s="383"/>
      <c r="E333" s="383"/>
      <c r="F333" s="383"/>
      <c r="G333" s="133">
        <f>'01-Mapa de riesgo-UO'!I334</f>
        <v>0</v>
      </c>
      <c r="H333" s="383"/>
      <c r="I333" s="450"/>
      <c r="J333" s="383"/>
      <c r="K333" s="459"/>
      <c r="L333" s="457"/>
      <c r="M333" s="276" t="str">
        <f>IF('01-Mapa de riesgo-UO'!S334="No existen", "No existe control para el riesgo",'01-Mapa de riesgo-UO'!W334)</f>
        <v>Revisión de los certificados de calibración antes de ser emitidos</v>
      </c>
      <c r="N333" s="276">
        <f>'01-Mapa de riesgo-UO'!AB334</f>
        <v>0</v>
      </c>
      <c r="O333" s="276" t="str">
        <f>'01-Mapa de riesgo-UO'!AG334</f>
        <v>Transitorio</v>
      </c>
      <c r="P333" s="277" t="str">
        <f>'01-Mapa de riesgo-UO'!AL334</f>
        <v>No definida</v>
      </c>
      <c r="Q333" s="277" t="str">
        <f>'01-Mapa de riesgo-UO'!AP334</f>
        <v>Preventivo</v>
      </c>
      <c r="R333" s="450"/>
      <c r="S333" s="457" t="s">
        <v>2025</v>
      </c>
      <c r="T333" s="457"/>
      <c r="U333" s="114">
        <f>'01-Mapa de riesgo-UO'!AW334</f>
        <v>0</v>
      </c>
      <c r="V333" s="114">
        <f>'01-Mapa de riesgo-UO'!AX334</f>
        <v>0</v>
      </c>
      <c r="W333" s="132">
        <f>IF(U333="COMPARTIR",'01-Mapa de riesgo-UO'!BA334, IF(U333=0, 0,$I$6))</f>
        <v>0</v>
      </c>
      <c r="X333" s="278"/>
      <c r="Y333" s="278"/>
      <c r="Z333" s="278"/>
      <c r="AA333" s="278"/>
      <c r="AB333" s="453"/>
    </row>
    <row r="334" spans="1:28" ht="51" hidden="1" customHeight="1" x14ac:dyDescent="0.2">
      <c r="A334" s="362">
        <v>109</v>
      </c>
      <c r="B334" s="383" t="str">
        <f>'01-Mapa de riesgo-UO'!D335</f>
        <v>EXTENSIÓN_PROYECCIÓN_SOCIAL</v>
      </c>
      <c r="C334" s="458" t="str">
        <f>+'01-Mapa de riesgo-UO'!F335</f>
        <v>NO</v>
      </c>
      <c r="D334" s="383" t="str">
        <f>'01-Mapa de riesgo-UO'!J335</f>
        <v>Operacional</v>
      </c>
      <c r="E334" s="383" t="str">
        <f>'01-Mapa de riesgo-UO'!K335</f>
        <v>Aplicación de un método de calibración inadecuado
(7.2)</v>
      </c>
      <c r="F334" s="383" t="str">
        <f>'01-Mapa de riesgo-UO'!L335</f>
        <v>Verificación del método es inapropiada para el laboratorio</v>
      </c>
      <c r="G334" s="133" t="str">
        <f>'01-Mapa de riesgo-UO'!I335</f>
        <v>En la verificación / validación del método no se tuvieron en cuenta todos los factores</v>
      </c>
      <c r="H334" s="383" t="str">
        <f>'01-Mapa de riesgo-UO'!M335</f>
        <v>Pérdida de  credibilidad en el laboratorio
Pérdida de la confianza en el laboratorio
No conformidades en auditorías internas y externas</v>
      </c>
      <c r="I334" s="450" t="str">
        <f>'01-Mapa de riesgo-UO'!AT335</f>
        <v>MODERADO</v>
      </c>
      <c r="J334" s="383" t="str">
        <f>'01-Mapa de riesgo-UO'!AU335</f>
        <v>Número de magnitudes definidas por el laboratorio en la verificación / Número de magnitudes establecidas en el documento normativo</v>
      </c>
      <c r="K334" s="459">
        <v>1</v>
      </c>
      <c r="L334" s="457" t="s">
        <v>1902</v>
      </c>
      <c r="M334" s="276" t="str">
        <f>IF('01-Mapa de riesgo-UO'!S335="No existen", "No existe control para el riesgo",'01-Mapa de riesgo-UO'!W335)</f>
        <v>Verificar por medio de una Tabla cruzada el cumplimiento de los requisitos del documento normativo de calibración en el laboratorio</v>
      </c>
      <c r="N334" s="276">
        <f>'01-Mapa de riesgo-UO'!AB335</f>
        <v>0</v>
      </c>
      <c r="O334" s="276" t="str">
        <f>'01-Mapa de riesgo-UO'!AG335</f>
        <v>Transitorio</v>
      </c>
      <c r="P334" s="277" t="str">
        <f>'01-Mapa de riesgo-UO'!AL335</f>
        <v>No definida</v>
      </c>
      <c r="Q334" s="277" t="str">
        <f>'01-Mapa de riesgo-UO'!AP335</f>
        <v>Preventivo</v>
      </c>
      <c r="R334" s="450" t="str">
        <f>'01-Mapa de riesgo-UO'!AR335</f>
        <v>ACEPTABLE</v>
      </c>
      <c r="S334" s="457" t="s">
        <v>2025</v>
      </c>
      <c r="T334" s="457"/>
      <c r="U334" s="114" t="str">
        <f>'01-Mapa de riesgo-UO'!AW335</f>
        <v>REDUCIR</v>
      </c>
      <c r="V334" s="114" t="str">
        <f>'01-Mapa de riesgo-UO'!AX335</f>
        <v>Realizar el seguimiento de las normas técnicas utilizadas por el laboratorio para los métodos de calibración</v>
      </c>
      <c r="W334" s="132">
        <f>IF(U334="COMPARTIR",'01-Mapa de riesgo-UO'!BA335, IF(U334=0, 0,$I$6))</f>
        <v>0</v>
      </c>
      <c r="X334" s="278" t="s">
        <v>642</v>
      </c>
      <c r="Y334" s="278" t="s">
        <v>2968</v>
      </c>
      <c r="Z334" s="278" t="s">
        <v>645</v>
      </c>
      <c r="AA334" s="278" t="s">
        <v>2969</v>
      </c>
      <c r="AB334" s="453" t="s">
        <v>660</v>
      </c>
    </row>
    <row r="335" spans="1:28" ht="51" hidden="1" customHeight="1" x14ac:dyDescent="0.2">
      <c r="A335" s="362"/>
      <c r="B335" s="383"/>
      <c r="C335" s="458"/>
      <c r="D335" s="383"/>
      <c r="E335" s="383"/>
      <c r="F335" s="383"/>
      <c r="G335" s="133">
        <f>'01-Mapa de riesgo-UO'!I336</f>
        <v>0</v>
      </c>
      <c r="H335" s="383"/>
      <c r="I335" s="450"/>
      <c r="J335" s="383"/>
      <c r="K335" s="459"/>
      <c r="L335" s="457"/>
      <c r="M335" s="276" t="str">
        <f>IF('01-Mapa de riesgo-UO'!S336="No existen", "No existe control para el riesgo",'01-Mapa de riesgo-UO'!W336)</f>
        <v>Realizar la verificación de cada uno de los métodos del laboratorio</v>
      </c>
      <c r="N335" s="276">
        <f>'01-Mapa de riesgo-UO'!AB336</f>
        <v>0</v>
      </c>
      <c r="O335" s="276" t="str">
        <f>'01-Mapa de riesgo-UO'!AG336</f>
        <v>Transitorio</v>
      </c>
      <c r="P335" s="277" t="str">
        <f>'01-Mapa de riesgo-UO'!AL336</f>
        <v>No definida</v>
      </c>
      <c r="Q335" s="277" t="str">
        <f>'01-Mapa de riesgo-UO'!AP336</f>
        <v>Preventivo</v>
      </c>
      <c r="R335" s="450"/>
      <c r="S335" s="457" t="s">
        <v>2025</v>
      </c>
      <c r="T335" s="457"/>
      <c r="U335" s="114">
        <f>'01-Mapa de riesgo-UO'!AW336</f>
        <v>0</v>
      </c>
      <c r="V335" s="114">
        <f>'01-Mapa de riesgo-UO'!AX336</f>
        <v>0</v>
      </c>
      <c r="W335" s="132">
        <f>IF(U335="COMPARTIR",'01-Mapa de riesgo-UO'!BA336, IF(U335=0, 0,$I$6))</f>
        <v>0</v>
      </c>
      <c r="X335" s="278"/>
      <c r="Y335" s="278"/>
      <c r="Z335" s="278"/>
      <c r="AA335" s="278"/>
      <c r="AB335" s="453"/>
    </row>
    <row r="336" spans="1:28" ht="51" hidden="1" customHeight="1" x14ac:dyDescent="0.2">
      <c r="A336" s="362"/>
      <c r="B336" s="383"/>
      <c r="C336" s="458"/>
      <c r="D336" s="383"/>
      <c r="E336" s="383"/>
      <c r="F336" s="383"/>
      <c r="G336" s="133">
        <f>'01-Mapa de riesgo-UO'!I337</f>
        <v>0</v>
      </c>
      <c r="H336" s="383"/>
      <c r="I336" s="450"/>
      <c r="J336" s="383"/>
      <c r="K336" s="459"/>
      <c r="L336" s="457"/>
      <c r="M336" s="276">
        <f>IF('01-Mapa de riesgo-UO'!S337="No existen", "No existe control para el riesgo",'01-Mapa de riesgo-UO'!W337)</f>
        <v>0</v>
      </c>
      <c r="N336" s="276">
        <f>'01-Mapa de riesgo-UO'!AB337</f>
        <v>0</v>
      </c>
      <c r="O336" s="276">
        <f>'01-Mapa de riesgo-UO'!AG337</f>
        <v>0</v>
      </c>
      <c r="P336" s="277">
        <f>'01-Mapa de riesgo-UO'!AL337</f>
        <v>0</v>
      </c>
      <c r="Q336" s="277">
        <f>'01-Mapa de riesgo-UO'!AP337</f>
        <v>0</v>
      </c>
      <c r="R336" s="450"/>
      <c r="S336" s="457"/>
      <c r="T336" s="457"/>
      <c r="U336" s="114">
        <f>'01-Mapa de riesgo-UO'!AW337</f>
        <v>0</v>
      </c>
      <c r="V336" s="114">
        <f>'01-Mapa de riesgo-UO'!AX337</f>
        <v>0</v>
      </c>
      <c r="W336" s="132">
        <f>IF(U336="COMPARTIR",'01-Mapa de riesgo-UO'!BA337, IF(U336=0, 0,$I$6))</f>
        <v>0</v>
      </c>
      <c r="X336" s="278"/>
      <c r="Y336" s="278"/>
      <c r="Z336" s="278"/>
      <c r="AA336" s="278"/>
      <c r="AB336" s="453"/>
    </row>
    <row r="337" spans="1:28" ht="51" hidden="1" customHeight="1" x14ac:dyDescent="0.2">
      <c r="A337" s="362">
        <v>110</v>
      </c>
      <c r="B337" s="383" t="str">
        <f>'01-Mapa de riesgo-UO'!D338</f>
        <v>EXTENSIÓN_PROYECCIÓN_SOCIAL</v>
      </c>
      <c r="C337" s="458" t="str">
        <f>+'01-Mapa de riesgo-UO'!F338</f>
        <v>NO</v>
      </c>
      <c r="D337" s="383" t="str">
        <f>'01-Mapa de riesgo-UO'!J338</f>
        <v>Operacional</v>
      </c>
      <c r="E337" s="383" t="str">
        <f>'01-Mapa de riesgo-UO'!K338</f>
        <v>Pérdida de la validez de los resultados
(7.7)</v>
      </c>
      <c r="F337" s="383"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83" t="str">
        <f>'01-Mapa de riesgo-UO'!M338</f>
        <v>Pérdida de  credibilidad en el laboratorio
Pérdida de la confianza en el laboratorio
No conformidades en auditorías internas y externas</v>
      </c>
      <c r="I337" s="450" t="str">
        <f>'01-Mapa de riesgo-UO'!AT338</f>
        <v>MODERADO</v>
      </c>
      <c r="J337" s="383" t="str">
        <f>'01-Mapa de riesgo-UO'!AU338</f>
        <v>Número de No Conformidades por estimación de incertidumbre / Total de No Conformidades</v>
      </c>
      <c r="K337" s="459">
        <v>0</v>
      </c>
      <c r="L337" s="457" t="s">
        <v>1903</v>
      </c>
      <c r="M337" s="276" t="str">
        <f>IF('01-Mapa de riesgo-UO'!S338="No existen", "No existe control para el riesgo",'01-Mapa de riesgo-UO'!W338)</f>
        <v>Verificar mediante una tabla cruzada que todas las componentes de incertidumbre descritas en el documento normativo para cada uno de los métodos de calibración del laboratorio se encuentren incluidas dentro del presupuesto de incertidumbre</v>
      </c>
      <c r="N337" s="276">
        <f>'01-Mapa de riesgo-UO'!AB338</f>
        <v>0</v>
      </c>
      <c r="O337" s="276" t="str">
        <f>'01-Mapa de riesgo-UO'!AG338</f>
        <v>Transitorio</v>
      </c>
      <c r="P337" s="277" t="str">
        <f>'01-Mapa de riesgo-UO'!AL338</f>
        <v>No definida</v>
      </c>
      <c r="Q337" s="277" t="str">
        <f>'01-Mapa de riesgo-UO'!AP338</f>
        <v>Preventivo</v>
      </c>
      <c r="R337" s="450" t="str">
        <f>'01-Mapa de riesgo-UO'!AR338</f>
        <v>ACEPTABLE</v>
      </c>
      <c r="S337" s="457" t="s">
        <v>2025</v>
      </c>
      <c r="T337" s="457"/>
      <c r="U337" s="114" t="str">
        <f>'01-Mapa de riesgo-UO'!AW338</f>
        <v>REDUCIR</v>
      </c>
      <c r="V337" s="114" t="str">
        <f>'01-Mapa de riesgo-UO'!AX338</f>
        <v>Realizar el seguimiento de las normas técnicas utilizadas por el laboratorio para los métodos de calibración</v>
      </c>
      <c r="W337" s="132">
        <f>IF(U337="COMPARTIR",'01-Mapa de riesgo-UO'!BA338, IF(U337=0, 0,$I$6))</f>
        <v>0</v>
      </c>
      <c r="X337" s="278" t="s">
        <v>642</v>
      </c>
      <c r="Y337" s="278" t="s">
        <v>2970</v>
      </c>
      <c r="Z337" s="278" t="s">
        <v>645</v>
      </c>
      <c r="AA337" s="278" t="s">
        <v>2971</v>
      </c>
      <c r="AB337" s="453" t="s">
        <v>660</v>
      </c>
    </row>
    <row r="338" spans="1:28" ht="51" hidden="1" customHeight="1" x14ac:dyDescent="0.2">
      <c r="A338" s="362"/>
      <c r="B338" s="383"/>
      <c r="C338" s="458"/>
      <c r="D338" s="383"/>
      <c r="E338" s="383"/>
      <c r="F338" s="383"/>
      <c r="G338" s="133">
        <f>'01-Mapa de riesgo-UO'!I339</f>
        <v>0</v>
      </c>
      <c r="H338" s="383"/>
      <c r="I338" s="450"/>
      <c r="J338" s="383"/>
      <c r="K338" s="459"/>
      <c r="L338" s="457"/>
      <c r="M338" s="276" t="str">
        <f>IF('01-Mapa de riesgo-UO'!S339="No existen", "No existe control para el riesgo",'01-Mapa de riesgo-UO'!W339)</f>
        <v>Estudiar las posibles magnitudes de influencia que pueden influir sobre la incertidumbre de medición para los métodos No Normalizados del laboratorio</v>
      </c>
      <c r="N338" s="276">
        <f>'01-Mapa de riesgo-UO'!AB339</f>
        <v>0</v>
      </c>
      <c r="O338" s="276" t="str">
        <f>'01-Mapa de riesgo-UO'!AG339</f>
        <v>Transitorio</v>
      </c>
      <c r="P338" s="277" t="str">
        <f>'01-Mapa de riesgo-UO'!AL339</f>
        <v>No definida</v>
      </c>
      <c r="Q338" s="277" t="str">
        <f>'01-Mapa de riesgo-UO'!AP339</f>
        <v>Preventivo</v>
      </c>
      <c r="R338" s="450"/>
      <c r="S338" s="457" t="s">
        <v>2025</v>
      </c>
      <c r="T338" s="457"/>
      <c r="U338" s="114">
        <f>'01-Mapa de riesgo-UO'!AW339</f>
        <v>0</v>
      </c>
      <c r="V338" s="114">
        <f>'01-Mapa de riesgo-UO'!AX339</f>
        <v>0</v>
      </c>
      <c r="W338" s="132">
        <f>IF(U338="COMPARTIR",'01-Mapa de riesgo-UO'!BA339, IF(U338=0, 0,$I$6))</f>
        <v>0</v>
      </c>
      <c r="X338" s="278"/>
      <c r="Y338" s="278"/>
      <c r="Z338" s="278"/>
      <c r="AA338" s="278"/>
      <c r="AB338" s="453"/>
    </row>
    <row r="339" spans="1:28" ht="51" hidden="1" customHeight="1" x14ac:dyDescent="0.2">
      <c r="A339" s="362"/>
      <c r="B339" s="383"/>
      <c r="C339" s="458"/>
      <c r="D339" s="383"/>
      <c r="E339" s="383"/>
      <c r="F339" s="383"/>
      <c r="G339" s="133">
        <f>'01-Mapa de riesgo-UO'!I340</f>
        <v>0</v>
      </c>
      <c r="H339" s="383"/>
      <c r="I339" s="450"/>
      <c r="J339" s="383"/>
      <c r="K339" s="459"/>
      <c r="L339" s="457"/>
      <c r="M339" s="276">
        <f>IF('01-Mapa de riesgo-UO'!S340="No existen", "No existe control para el riesgo",'01-Mapa de riesgo-UO'!W340)</f>
        <v>0</v>
      </c>
      <c r="N339" s="276">
        <f>'01-Mapa de riesgo-UO'!AB340</f>
        <v>0</v>
      </c>
      <c r="O339" s="276">
        <f>'01-Mapa de riesgo-UO'!AG340</f>
        <v>0</v>
      </c>
      <c r="P339" s="277">
        <f>'01-Mapa de riesgo-UO'!AL340</f>
        <v>0</v>
      </c>
      <c r="Q339" s="277">
        <f>'01-Mapa de riesgo-UO'!AP340</f>
        <v>0</v>
      </c>
      <c r="R339" s="450"/>
      <c r="S339" s="457"/>
      <c r="T339" s="457"/>
      <c r="U339" s="114">
        <f>'01-Mapa de riesgo-UO'!AW340</f>
        <v>0</v>
      </c>
      <c r="V339" s="114">
        <f>'01-Mapa de riesgo-UO'!AX340</f>
        <v>0</v>
      </c>
      <c r="W339" s="132">
        <f>IF(U339="COMPARTIR",'01-Mapa de riesgo-UO'!BA340, IF(U339=0, 0,$I$6))</f>
        <v>0</v>
      </c>
      <c r="X339" s="278"/>
      <c r="Y339" s="278"/>
      <c r="Z339" s="278"/>
      <c r="AA339" s="278"/>
      <c r="AB339" s="453"/>
    </row>
    <row r="340" spans="1:28" ht="51" hidden="1" customHeight="1" x14ac:dyDescent="0.2">
      <c r="A340" s="362">
        <v>111</v>
      </c>
      <c r="B340" s="383" t="str">
        <f>'01-Mapa de riesgo-UO'!D341</f>
        <v>EXTENSIÓN_PROYECCIÓN_SOCIAL</v>
      </c>
      <c r="C340" s="458" t="str">
        <f>+'01-Mapa de riesgo-UO'!F341</f>
        <v>NO</v>
      </c>
      <c r="D340" s="383" t="str">
        <f>'01-Mapa de riesgo-UO'!J341</f>
        <v>Cumplimiento</v>
      </c>
      <c r="E340" s="383" t="str">
        <f>'01-Mapa de riesgo-UO'!K341</f>
        <v xml:space="preserve">Resultados Insatisfactorios de la Participación en Ensayos de Aptitud </v>
      </c>
      <c r="F340" s="383" t="str">
        <f>'01-Mapa de riesgo-UO'!L341</f>
        <v>Los resultados de los ensayos de aptitud en los que participa el laboratorio son insatisfactorios</v>
      </c>
      <c r="G340" s="133" t="str">
        <f>'01-Mapa de riesgo-UO'!I341</f>
        <v>Utilización de una norma inadecuada para las calibraciones</v>
      </c>
      <c r="H340" s="383" t="str">
        <f>'01-Mapa de riesgo-UO'!M341</f>
        <v>Pérdida de  credibilidad en el laboratorio
Cierre del laboratorio</v>
      </c>
      <c r="I340" s="450" t="str">
        <f>'01-Mapa de riesgo-UO'!AT341</f>
        <v>LEVE</v>
      </c>
      <c r="J340" s="383" t="str">
        <f>'01-Mapa de riesgo-UO'!AU341</f>
        <v>Número ensayos no satisfactorios / Número ensayos total</v>
      </c>
      <c r="K340" s="459">
        <v>0</v>
      </c>
      <c r="L340" s="457" t="s">
        <v>2027</v>
      </c>
      <c r="M340" s="276" t="str">
        <f>IF('01-Mapa de riesgo-UO'!S341="No existen", "No existe control para el riesgo",'01-Mapa de riesgo-UO'!W341)</f>
        <v>Cumplir con la programación establecida en el Plan de calibración, verificación y mantenimiento del laboratorio en cada vigencia</v>
      </c>
      <c r="N340" s="276">
        <f>'01-Mapa de riesgo-UO'!AB341</f>
        <v>0</v>
      </c>
      <c r="O340" s="276" t="str">
        <f>'01-Mapa de riesgo-UO'!AG341</f>
        <v>Transitorio</v>
      </c>
      <c r="P340" s="277" t="str">
        <f>'01-Mapa de riesgo-UO'!AL341</f>
        <v>Trimestral</v>
      </c>
      <c r="Q340" s="277" t="str">
        <f>'01-Mapa de riesgo-UO'!AP341</f>
        <v>Preventivo</v>
      </c>
      <c r="R340" s="450" t="str">
        <f>'01-Mapa de riesgo-UO'!AR341</f>
        <v>ACEPTABLE</v>
      </c>
      <c r="S340" s="457" t="s">
        <v>2025</v>
      </c>
      <c r="T340" s="457"/>
      <c r="U340" s="114" t="str">
        <f>'01-Mapa de riesgo-UO'!AW341</f>
        <v>ASUMIR</v>
      </c>
      <c r="V340" s="114">
        <f>'01-Mapa de riesgo-UO'!AX341</f>
        <v>0</v>
      </c>
      <c r="W340" s="132">
        <f>IF(U340="COMPARTIR",'01-Mapa de riesgo-UO'!BA341, IF(U340=0, 0,$I$6))</f>
        <v>0</v>
      </c>
      <c r="X340" s="278"/>
      <c r="Y340" s="278"/>
      <c r="Z340" s="278"/>
      <c r="AA340" s="278"/>
      <c r="AB340" s="453" t="s">
        <v>660</v>
      </c>
    </row>
    <row r="341" spans="1:28" ht="51" hidden="1" customHeight="1" x14ac:dyDescent="0.2">
      <c r="A341" s="362"/>
      <c r="B341" s="383"/>
      <c r="C341" s="458"/>
      <c r="D341" s="383"/>
      <c r="E341" s="383"/>
      <c r="F341" s="383"/>
      <c r="G341" s="133">
        <f>'01-Mapa de riesgo-UO'!I342</f>
        <v>0</v>
      </c>
      <c r="H341" s="383"/>
      <c r="I341" s="450"/>
      <c r="J341" s="383"/>
      <c r="K341" s="459"/>
      <c r="L341" s="457"/>
      <c r="M341" s="276" t="str">
        <f>IF('01-Mapa de riesgo-UO'!S342="No existen", "No existe control para el riesgo",'01-Mapa de riesgo-UO'!W342)</f>
        <v>Cumplir con el Programa Anual de Capacitación y la Supervisión del Personal del laboratorio</v>
      </c>
      <c r="N341" s="276">
        <f>'01-Mapa de riesgo-UO'!AB342</f>
        <v>0</v>
      </c>
      <c r="O341" s="276" t="str">
        <f>'01-Mapa de riesgo-UO'!AG342</f>
        <v>Transitorio</v>
      </c>
      <c r="P341" s="277" t="str">
        <f>'01-Mapa de riesgo-UO'!AL342</f>
        <v>Anual</v>
      </c>
      <c r="Q341" s="277" t="str">
        <f>'01-Mapa de riesgo-UO'!AP342</f>
        <v>Preventivo</v>
      </c>
      <c r="R341" s="450"/>
      <c r="S341" s="457" t="s">
        <v>2025</v>
      </c>
      <c r="T341" s="457"/>
      <c r="U341" s="114" t="str">
        <f>'01-Mapa de riesgo-UO'!AW342</f>
        <v>ASUMIR</v>
      </c>
      <c r="V341" s="114">
        <f>'01-Mapa de riesgo-UO'!AX342</f>
        <v>0</v>
      </c>
      <c r="W341" s="132">
        <f>IF(U341="COMPARTIR",'01-Mapa de riesgo-UO'!BA342, IF(U341=0, 0,$I$6))</f>
        <v>0</v>
      </c>
      <c r="X341" s="278"/>
      <c r="Y341" s="278"/>
      <c r="Z341" s="278"/>
      <c r="AA341" s="278"/>
      <c r="AB341" s="453"/>
    </row>
    <row r="342" spans="1:28" ht="51" hidden="1" customHeight="1" x14ac:dyDescent="0.2">
      <c r="A342" s="362"/>
      <c r="B342" s="383"/>
      <c r="C342" s="458"/>
      <c r="D342" s="383"/>
      <c r="E342" s="383"/>
      <c r="F342" s="383"/>
      <c r="G342" s="133">
        <f>'01-Mapa de riesgo-UO'!I343</f>
        <v>0</v>
      </c>
      <c r="H342" s="383"/>
      <c r="I342" s="450"/>
      <c r="J342" s="383"/>
      <c r="K342" s="459"/>
      <c r="L342" s="457"/>
      <c r="M342" s="276" t="str">
        <f>IF('01-Mapa de riesgo-UO'!S343="No existen", "No existe control para el riesgo",'01-Mapa de riesgo-UO'!W343)</f>
        <v>Aplicar métodos de calibración apropiados para el uso previsto</v>
      </c>
      <c r="N342" s="276">
        <f>'01-Mapa de riesgo-UO'!AB343</f>
        <v>0</v>
      </c>
      <c r="O342" s="276" t="str">
        <f>'01-Mapa de riesgo-UO'!AG343</f>
        <v>Transitorio</v>
      </c>
      <c r="P342" s="277" t="str">
        <f>'01-Mapa de riesgo-UO'!AL343</f>
        <v>Semestral</v>
      </c>
      <c r="Q342" s="277" t="str">
        <f>'01-Mapa de riesgo-UO'!AP343</f>
        <v>Preventivo</v>
      </c>
      <c r="R342" s="450"/>
      <c r="S342" s="457" t="s">
        <v>2025</v>
      </c>
      <c r="T342" s="457"/>
      <c r="U342" s="114" t="str">
        <f>'01-Mapa de riesgo-UO'!AW343</f>
        <v>ASUMIR</v>
      </c>
      <c r="V342" s="114">
        <f>'01-Mapa de riesgo-UO'!AX343</f>
        <v>0</v>
      </c>
      <c r="W342" s="132">
        <f>IF(U342="COMPARTIR",'01-Mapa de riesgo-UO'!BA343, IF(U342=0, 0,$I$6))</f>
        <v>0</v>
      </c>
      <c r="X342" s="278"/>
      <c r="Y342" s="278"/>
      <c r="Z342" s="278"/>
      <c r="AA342" s="278"/>
      <c r="AB342" s="453"/>
    </row>
    <row r="343" spans="1:28" ht="51" hidden="1" customHeight="1" x14ac:dyDescent="0.2">
      <c r="A343" s="362">
        <v>112</v>
      </c>
      <c r="B343" s="383" t="str">
        <f>'01-Mapa de riesgo-UO'!D344</f>
        <v>EXTENSIÓN_PROYECCIÓN_SOCIAL</v>
      </c>
      <c r="C343" s="458" t="str">
        <f>+'01-Mapa de riesgo-UO'!F344</f>
        <v>NO</v>
      </c>
      <c r="D343" s="383" t="str">
        <f>'01-Mapa de riesgo-UO'!J344</f>
        <v>Operacional</v>
      </c>
      <c r="E343" s="383" t="str">
        <f>'01-Mapa de riesgo-UO'!K344</f>
        <v>Interrupción del servicio de calibración</v>
      </c>
      <c r="F343" s="383"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83" t="str">
        <f>'01-Mapa de riesgo-UO'!M344</f>
        <v>Cierre del laboratorio                Incumplimiento con los clientes</v>
      </c>
      <c r="I343" s="450" t="str">
        <f>'01-Mapa de riesgo-UO'!AT344</f>
        <v>MODERADO</v>
      </c>
      <c r="J343" s="383" t="str">
        <f>'01-Mapa de riesgo-UO'!AU344</f>
        <v>Número de reparaciones en el equipo de aire acondicionado o en el deshumidificador por vigencia</v>
      </c>
      <c r="K343" s="459">
        <v>0</v>
      </c>
      <c r="L343" s="457" t="s">
        <v>1904</v>
      </c>
      <c r="M343" s="276" t="str">
        <f>IF('01-Mapa de riesgo-UO'!S344="No existen", "No existe control para el riesgo",'01-Mapa de riesgo-UO'!W344)</f>
        <v>Solicitar al área de Servicios Institucionales el mantenimiento preventivo del aire acondicionado y del deshumidificador</v>
      </c>
      <c r="N343" s="276">
        <f>'01-Mapa de riesgo-UO'!AB344</f>
        <v>0</v>
      </c>
      <c r="O343" s="276" t="str">
        <f>'01-Mapa de riesgo-UO'!AG344</f>
        <v>Órdenes de Servicio</v>
      </c>
      <c r="P343" s="277" t="str">
        <f>'01-Mapa de riesgo-UO'!AL344</f>
        <v>Anual</v>
      </c>
      <c r="Q343" s="277" t="str">
        <f>'01-Mapa de riesgo-UO'!AP344</f>
        <v>Preventivo</v>
      </c>
      <c r="R343" s="450" t="str">
        <f>'01-Mapa de riesgo-UO'!AR344</f>
        <v>ACEPTABLE</v>
      </c>
      <c r="S343" s="457" t="s">
        <v>2025</v>
      </c>
      <c r="T343" s="457"/>
      <c r="U343" s="114" t="str">
        <f>'01-Mapa de riesgo-UO'!AW344</f>
        <v>COMPARTIR</v>
      </c>
      <c r="V343" s="114" t="str">
        <f>'01-Mapa de riesgo-UO'!AX344</f>
        <v>Solicitar al área de Servicios Institucionales el mantenimiento de los equipos: aire acondicionado y deshumidificador cada 6 meses</v>
      </c>
      <c r="W343" s="132" t="str">
        <f>IF(U343="COMPARTIR",'01-Mapa de riesgo-UO'!BA344, IF(U343=0, 0,$I$6))</f>
        <v xml:space="preserve">Servicios Institucionales </v>
      </c>
      <c r="X343" s="278" t="s">
        <v>642</v>
      </c>
      <c r="Y343" s="278" t="s">
        <v>2972</v>
      </c>
      <c r="Z343" s="278" t="s">
        <v>645</v>
      </c>
      <c r="AA343" s="158"/>
      <c r="AB343" s="453" t="s">
        <v>660</v>
      </c>
    </row>
    <row r="344" spans="1:28" ht="51" hidden="1" customHeight="1" x14ac:dyDescent="0.2">
      <c r="A344" s="362"/>
      <c r="B344" s="383"/>
      <c r="C344" s="458"/>
      <c r="D344" s="383"/>
      <c r="E344" s="383"/>
      <c r="F344" s="383"/>
      <c r="G344" s="133">
        <f>'01-Mapa de riesgo-UO'!I345</f>
        <v>0</v>
      </c>
      <c r="H344" s="383"/>
      <c r="I344" s="450"/>
      <c r="J344" s="383"/>
      <c r="K344" s="459"/>
      <c r="L344" s="457"/>
      <c r="M344" s="276">
        <f>IF('01-Mapa de riesgo-UO'!S345="No existen", "No existe control para el riesgo",'01-Mapa de riesgo-UO'!W345)</f>
        <v>0</v>
      </c>
      <c r="N344" s="276">
        <f>'01-Mapa de riesgo-UO'!AB345</f>
        <v>0</v>
      </c>
      <c r="O344" s="276">
        <f>'01-Mapa de riesgo-UO'!AG345</f>
        <v>0</v>
      </c>
      <c r="P344" s="277">
        <f>'01-Mapa de riesgo-UO'!AL345</f>
        <v>0</v>
      </c>
      <c r="Q344" s="277">
        <f>'01-Mapa de riesgo-UO'!AP345</f>
        <v>0</v>
      </c>
      <c r="R344" s="450"/>
      <c r="S344" s="457"/>
      <c r="T344" s="457"/>
      <c r="U344" s="114">
        <f>'01-Mapa de riesgo-UO'!AW345</f>
        <v>0</v>
      </c>
      <c r="V344" s="114">
        <f>'01-Mapa de riesgo-UO'!AX345</f>
        <v>0</v>
      </c>
      <c r="W344" s="132">
        <f>IF(U344="COMPARTIR",'01-Mapa de riesgo-UO'!BA345, IF(U344=0, 0,$I$6))</f>
        <v>0</v>
      </c>
      <c r="X344" s="278"/>
      <c r="Y344" s="278"/>
      <c r="Z344" s="278"/>
      <c r="AA344" s="278"/>
      <c r="AB344" s="453"/>
    </row>
    <row r="345" spans="1:28" ht="51" hidden="1" customHeight="1" x14ac:dyDescent="0.2">
      <c r="A345" s="362"/>
      <c r="B345" s="383"/>
      <c r="C345" s="458"/>
      <c r="D345" s="383"/>
      <c r="E345" s="383"/>
      <c r="F345" s="383"/>
      <c r="G345" s="133">
        <f>'01-Mapa de riesgo-UO'!I346</f>
        <v>0</v>
      </c>
      <c r="H345" s="383"/>
      <c r="I345" s="450"/>
      <c r="J345" s="383"/>
      <c r="K345" s="459"/>
      <c r="L345" s="457"/>
      <c r="M345" s="276">
        <f>IF('01-Mapa de riesgo-UO'!S346="No existen", "No existe control para el riesgo",'01-Mapa de riesgo-UO'!W346)</f>
        <v>0</v>
      </c>
      <c r="N345" s="276">
        <f>'01-Mapa de riesgo-UO'!AB346</f>
        <v>0</v>
      </c>
      <c r="O345" s="276">
        <f>'01-Mapa de riesgo-UO'!AG346</f>
        <v>0</v>
      </c>
      <c r="P345" s="277">
        <f>'01-Mapa de riesgo-UO'!AL346</f>
        <v>0</v>
      </c>
      <c r="Q345" s="277">
        <f>'01-Mapa de riesgo-UO'!AP346</f>
        <v>0</v>
      </c>
      <c r="R345" s="450"/>
      <c r="S345" s="457"/>
      <c r="T345" s="457"/>
      <c r="U345" s="114">
        <f>'01-Mapa de riesgo-UO'!AW346</f>
        <v>0</v>
      </c>
      <c r="V345" s="114">
        <f>'01-Mapa de riesgo-UO'!AX346</f>
        <v>0</v>
      </c>
      <c r="W345" s="132">
        <f>IF(U345="COMPARTIR",'01-Mapa de riesgo-UO'!BA346, IF(U345=0, 0,$I$6))</f>
        <v>0</v>
      </c>
      <c r="X345" s="278"/>
      <c r="Y345" s="278"/>
      <c r="Z345" s="278"/>
      <c r="AA345" s="278"/>
      <c r="AB345" s="453"/>
    </row>
    <row r="346" spans="1:28" ht="51" hidden="1" customHeight="1" x14ac:dyDescent="0.2">
      <c r="A346" s="362">
        <v>113</v>
      </c>
      <c r="B346" s="383" t="str">
        <f>'01-Mapa de riesgo-UO'!D347</f>
        <v>EXTENSIÓN_PROYECCIÓN_SOCIAL</v>
      </c>
      <c r="C346" s="458" t="str">
        <f>+'01-Mapa de riesgo-UO'!F347</f>
        <v>NO</v>
      </c>
      <c r="D346" s="383" t="str">
        <f>'01-Mapa de riesgo-UO'!J347</f>
        <v>Operacional</v>
      </c>
      <c r="E346" s="383" t="str">
        <f>'01-Mapa de riesgo-UO'!K347</f>
        <v>Interrupción del servicio de calibración</v>
      </c>
      <c r="F346" s="383"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83" t="str">
        <f>'01-Mapa de riesgo-UO'!M347</f>
        <v>Cierre del laboratorio                Incumplimiento con los clientes</v>
      </c>
      <c r="I346" s="450" t="str">
        <f>'01-Mapa de riesgo-UO'!AT347</f>
        <v>MODERADO</v>
      </c>
      <c r="J346" s="383" t="str">
        <f>'01-Mapa de riesgo-UO'!AU347</f>
        <v>Número de equipos que participan en las calibraciones averiados por año / Número total de equipos que participan en las calibraciones</v>
      </c>
      <c r="K346" s="462">
        <v>0</v>
      </c>
      <c r="L346" s="457" t="s">
        <v>1905</v>
      </c>
      <c r="M346" s="276" t="str">
        <f>IF('01-Mapa de riesgo-UO'!S347="No existen", "No existe control para el riesgo",'01-Mapa de riesgo-UO'!W347)</f>
        <v>Aplicar oportuna y correctamente el Instructivo de Instalaciones y Condiciones Ambientales</v>
      </c>
      <c r="N346" s="276">
        <f>'01-Mapa de riesgo-UO'!AB347</f>
        <v>0</v>
      </c>
      <c r="O346" s="276" t="str">
        <f>'01-Mapa de riesgo-UO'!AG347</f>
        <v>Transitorio</v>
      </c>
      <c r="P346" s="277" t="str">
        <f>'01-Mapa de riesgo-UO'!AL347</f>
        <v>No definida</v>
      </c>
      <c r="Q346" s="277" t="str">
        <f>'01-Mapa de riesgo-UO'!AP347</f>
        <v>Preventivo</v>
      </c>
      <c r="R346" s="450" t="str">
        <f>'01-Mapa de riesgo-UO'!AR347</f>
        <v>ACEPTABLE</v>
      </c>
      <c r="S346" s="457" t="s">
        <v>2025</v>
      </c>
      <c r="T346" s="457"/>
      <c r="U346" s="114" t="str">
        <f>'01-Mapa de riesgo-UO'!AW347</f>
        <v>REDUCIR</v>
      </c>
      <c r="V346" s="114" t="str">
        <f>'01-Mapa de riesgo-UO'!AX347</f>
        <v xml:space="preserve">Cumplir con las calibraciones y comprobaciones intermedias programadas por el laboratorio </v>
      </c>
      <c r="W346" s="132">
        <f>IF(U346="COMPARTIR",'01-Mapa de riesgo-UO'!BA347, IF(U346=0, 0,$I$6))</f>
        <v>0</v>
      </c>
      <c r="X346" s="278" t="s">
        <v>642</v>
      </c>
      <c r="Y346" s="278" t="s">
        <v>2028</v>
      </c>
      <c r="Z346" s="278" t="s">
        <v>645</v>
      </c>
      <c r="AA346" s="158"/>
      <c r="AB346" s="453" t="s">
        <v>660</v>
      </c>
    </row>
    <row r="347" spans="1:28" ht="51" hidden="1" customHeight="1" x14ac:dyDescent="0.2">
      <c r="A347" s="362"/>
      <c r="B347" s="383"/>
      <c r="C347" s="458"/>
      <c r="D347" s="383"/>
      <c r="E347" s="383"/>
      <c r="F347" s="383"/>
      <c r="G347" s="133">
        <f>'01-Mapa de riesgo-UO'!I348</f>
        <v>0</v>
      </c>
      <c r="H347" s="383"/>
      <c r="I347" s="450"/>
      <c r="J347" s="383"/>
      <c r="K347" s="459"/>
      <c r="L347" s="457"/>
      <c r="M347" s="276" t="str">
        <f>IF('01-Mapa de riesgo-UO'!S348="No existen", "No existe control para el riesgo",'01-Mapa de riesgo-UO'!W348)</f>
        <v>Cumplir con la programación establecida en el Plan de calibración, verificación y mantenimiento del laboratorio en cada vigencia</v>
      </c>
      <c r="N347" s="276">
        <f>'01-Mapa de riesgo-UO'!AB348</f>
        <v>0</v>
      </c>
      <c r="O347" s="276" t="str">
        <f>'01-Mapa de riesgo-UO'!AG348</f>
        <v>Contratista</v>
      </c>
      <c r="P347" s="277" t="str">
        <f>'01-Mapa de riesgo-UO'!AL348</f>
        <v>Trimestral</v>
      </c>
      <c r="Q347" s="277" t="str">
        <f>'01-Mapa de riesgo-UO'!AP348</f>
        <v>Preventivo</v>
      </c>
      <c r="R347" s="450"/>
      <c r="S347" s="457" t="s">
        <v>2025</v>
      </c>
      <c r="T347" s="457"/>
      <c r="U347" s="114">
        <f>'01-Mapa de riesgo-UO'!AW348</f>
        <v>0</v>
      </c>
      <c r="V347" s="114">
        <f>'01-Mapa de riesgo-UO'!AX348</f>
        <v>0</v>
      </c>
      <c r="W347" s="132">
        <f>IF(U347="COMPARTIR",'01-Mapa de riesgo-UO'!BA348, IF(U347=0, 0,$I$6))</f>
        <v>0</v>
      </c>
      <c r="X347" s="278"/>
      <c r="Y347" s="278"/>
      <c r="Z347" s="278"/>
      <c r="AA347" s="278"/>
      <c r="AB347" s="453"/>
    </row>
    <row r="348" spans="1:28" ht="51" hidden="1" customHeight="1" x14ac:dyDescent="0.2">
      <c r="A348" s="362"/>
      <c r="B348" s="383"/>
      <c r="C348" s="458"/>
      <c r="D348" s="383"/>
      <c r="E348" s="383"/>
      <c r="F348" s="383"/>
      <c r="G348" s="133">
        <f>'01-Mapa de riesgo-UO'!I349</f>
        <v>0</v>
      </c>
      <c r="H348" s="383"/>
      <c r="I348" s="450"/>
      <c r="J348" s="383"/>
      <c r="K348" s="459"/>
      <c r="L348" s="457"/>
      <c r="M348" s="276">
        <f>IF('01-Mapa de riesgo-UO'!S349="No existen", "No existe control para el riesgo",'01-Mapa de riesgo-UO'!W349)</f>
        <v>0</v>
      </c>
      <c r="N348" s="276">
        <f>'01-Mapa de riesgo-UO'!AB349</f>
        <v>0</v>
      </c>
      <c r="O348" s="276">
        <f>'01-Mapa de riesgo-UO'!AG349</f>
        <v>0</v>
      </c>
      <c r="P348" s="277">
        <f>'01-Mapa de riesgo-UO'!AL349</f>
        <v>0</v>
      </c>
      <c r="Q348" s="277">
        <f>'01-Mapa de riesgo-UO'!AP349</f>
        <v>0</v>
      </c>
      <c r="R348" s="450"/>
      <c r="S348" s="457"/>
      <c r="T348" s="457"/>
      <c r="U348" s="114">
        <f>'01-Mapa de riesgo-UO'!AW349</f>
        <v>0</v>
      </c>
      <c r="V348" s="114">
        <f>'01-Mapa de riesgo-UO'!AX349</f>
        <v>0</v>
      </c>
      <c r="W348" s="132">
        <f>IF(U348="COMPARTIR",'01-Mapa de riesgo-UO'!BA349, IF(U348=0, 0,$I$6))</f>
        <v>0</v>
      </c>
      <c r="X348" s="278"/>
      <c r="Y348" s="278"/>
      <c r="Z348" s="278"/>
      <c r="AA348" s="278"/>
      <c r="AB348" s="453"/>
    </row>
    <row r="349" spans="1:28" ht="51" hidden="1" customHeight="1" x14ac:dyDescent="0.2">
      <c r="A349" s="362">
        <v>114</v>
      </c>
      <c r="B349" s="383" t="str">
        <f>'01-Mapa de riesgo-UO'!D350</f>
        <v>EXTENSIÓN_PROYECCIÓN_SOCIAL</v>
      </c>
      <c r="C349" s="458" t="str">
        <f>+'01-Mapa de riesgo-UO'!F350</f>
        <v>NO</v>
      </c>
      <c r="D349" s="383" t="str">
        <f>'01-Mapa de riesgo-UO'!J350</f>
        <v>Operacional</v>
      </c>
      <c r="E349" s="383" t="str">
        <f>'01-Mapa de riesgo-UO'!K350</f>
        <v>Interrupción del servicio de calibración</v>
      </c>
      <c r="F349" s="383" t="str">
        <f>'01-Mapa de riesgo-UO'!L350</f>
        <v>El laboratorio no puede prestar sus servicios porque no cuenta con el personal clave para realizar las calibraciones</v>
      </c>
      <c r="G349" s="133" t="str">
        <f>'01-Mapa de riesgo-UO'!I350</f>
        <v>Ausencia de Personal clave para realizar las calibraciones</v>
      </c>
      <c r="H349" s="383" t="str">
        <f>'01-Mapa de riesgo-UO'!M350</f>
        <v>Cierre del laboratorio                Incumplimiento con los clientes</v>
      </c>
      <c r="I349" s="450" t="str">
        <f>'01-Mapa de riesgo-UO'!AT350</f>
        <v>MODERADO</v>
      </c>
      <c r="J349" s="383" t="str">
        <f>'01-Mapa de riesgo-UO'!AU350</f>
        <v>Número de días de ausencia del personal clave por vigencia/Número de días por vigencia</v>
      </c>
      <c r="K349" s="462">
        <v>0</v>
      </c>
      <c r="L349" s="457" t="s">
        <v>1906</v>
      </c>
      <c r="M349" s="276" t="str">
        <f>IF('01-Mapa de riesgo-UO'!S350="No existen", "No existe control para el riesgo",'01-Mapa de riesgo-UO'!W350)</f>
        <v xml:space="preserve">Tener sustitutos para cada uno de los cargos del laboratorio </v>
      </c>
      <c r="N349" s="276">
        <f>'01-Mapa de riesgo-UO'!AB350</f>
        <v>0</v>
      </c>
      <c r="O349" s="276" t="str">
        <f>'01-Mapa de riesgo-UO'!AG350</f>
        <v>Transitorio Contratista</v>
      </c>
      <c r="P349" s="277" t="str">
        <f>'01-Mapa de riesgo-UO'!AL350</f>
        <v>Anual</v>
      </c>
      <c r="Q349" s="277" t="str">
        <f>'01-Mapa de riesgo-UO'!AP350</f>
        <v>Preventivo</v>
      </c>
      <c r="R349" s="450" t="str">
        <f>'01-Mapa de riesgo-UO'!AR350</f>
        <v>ACEPTABLE</v>
      </c>
      <c r="S349" s="457" t="s">
        <v>2029</v>
      </c>
      <c r="T349" s="457"/>
      <c r="U349" s="114" t="str">
        <f>'01-Mapa de riesgo-UO'!AW350</f>
        <v>REDUCIR</v>
      </c>
      <c r="V349" s="114" t="str">
        <f>'01-Mapa de riesgo-UO'!AX350</f>
        <v>Entrenar y Capacitar estudiantes de diferentes programas de la universidad en todo lo referente a las calibraciones</v>
      </c>
      <c r="W349" s="132">
        <f>IF(U349="COMPARTIR",'01-Mapa de riesgo-UO'!BA350, IF(U349=0, 0,$I$6))</f>
        <v>0</v>
      </c>
      <c r="X349" s="278" t="s">
        <v>642</v>
      </c>
      <c r="Y349" s="278" t="s">
        <v>2030</v>
      </c>
      <c r="Z349" s="278" t="s">
        <v>645</v>
      </c>
      <c r="AA349" s="158"/>
      <c r="AB349" s="453" t="s">
        <v>660</v>
      </c>
    </row>
    <row r="350" spans="1:28" ht="51" hidden="1" customHeight="1" x14ac:dyDescent="0.2">
      <c r="A350" s="362"/>
      <c r="B350" s="383"/>
      <c r="C350" s="458"/>
      <c r="D350" s="383"/>
      <c r="E350" s="383"/>
      <c r="F350" s="383"/>
      <c r="G350" s="133">
        <f>'01-Mapa de riesgo-UO'!I351</f>
        <v>0</v>
      </c>
      <c r="H350" s="383"/>
      <c r="I350" s="450"/>
      <c r="J350" s="383"/>
      <c r="K350" s="459"/>
      <c r="L350" s="457"/>
      <c r="M350" s="276">
        <f>IF('01-Mapa de riesgo-UO'!S351="No existen", "No existe control para el riesgo",'01-Mapa de riesgo-UO'!W351)</f>
        <v>0</v>
      </c>
      <c r="N350" s="276">
        <f>'01-Mapa de riesgo-UO'!AB351</f>
        <v>0</v>
      </c>
      <c r="O350" s="276">
        <f>'01-Mapa de riesgo-UO'!AG351</f>
        <v>0</v>
      </c>
      <c r="P350" s="277">
        <f>'01-Mapa de riesgo-UO'!AL351</f>
        <v>0</v>
      </c>
      <c r="Q350" s="277">
        <f>'01-Mapa de riesgo-UO'!AP351</f>
        <v>0</v>
      </c>
      <c r="R350" s="450"/>
      <c r="S350" s="457"/>
      <c r="T350" s="457"/>
      <c r="U350" s="114">
        <f>'01-Mapa de riesgo-UO'!AW351</f>
        <v>0</v>
      </c>
      <c r="V350" s="114">
        <f>'01-Mapa de riesgo-UO'!AX351</f>
        <v>0</v>
      </c>
      <c r="W350" s="132">
        <f>IF(U350="COMPARTIR",'01-Mapa de riesgo-UO'!BA351, IF(U350=0, 0,$I$6))</f>
        <v>0</v>
      </c>
      <c r="X350" s="278"/>
      <c r="Y350" s="278"/>
      <c r="Z350" s="278"/>
      <c r="AA350" s="278"/>
      <c r="AB350" s="453"/>
    </row>
    <row r="351" spans="1:28" ht="51" hidden="1" customHeight="1" x14ac:dyDescent="0.2">
      <c r="A351" s="362"/>
      <c r="B351" s="383"/>
      <c r="C351" s="458"/>
      <c r="D351" s="383"/>
      <c r="E351" s="383"/>
      <c r="F351" s="383"/>
      <c r="G351" s="133">
        <f>'01-Mapa de riesgo-UO'!I352</f>
        <v>0</v>
      </c>
      <c r="H351" s="383"/>
      <c r="I351" s="450"/>
      <c r="J351" s="383"/>
      <c r="K351" s="459"/>
      <c r="L351" s="457"/>
      <c r="M351" s="276">
        <f>IF('01-Mapa de riesgo-UO'!S352="No existen", "No existe control para el riesgo",'01-Mapa de riesgo-UO'!W352)</f>
        <v>0</v>
      </c>
      <c r="N351" s="276">
        <f>'01-Mapa de riesgo-UO'!AB352</f>
        <v>0</v>
      </c>
      <c r="O351" s="276">
        <f>'01-Mapa de riesgo-UO'!AG352</f>
        <v>0</v>
      </c>
      <c r="P351" s="277">
        <f>'01-Mapa de riesgo-UO'!AL352</f>
        <v>0</v>
      </c>
      <c r="Q351" s="277">
        <f>'01-Mapa de riesgo-UO'!AP352</f>
        <v>0</v>
      </c>
      <c r="R351" s="450"/>
      <c r="S351" s="457"/>
      <c r="T351" s="457"/>
      <c r="U351" s="114">
        <f>'01-Mapa de riesgo-UO'!AW352</f>
        <v>0</v>
      </c>
      <c r="V351" s="114">
        <f>'01-Mapa de riesgo-UO'!AX352</f>
        <v>0</v>
      </c>
      <c r="W351" s="132">
        <f>IF(U351="COMPARTIR",'01-Mapa de riesgo-UO'!BA352, IF(U351=0, 0,$I$6))</f>
        <v>0</v>
      </c>
      <c r="X351" s="278"/>
      <c r="Y351" s="278"/>
      <c r="Z351" s="278"/>
      <c r="AA351" s="278"/>
      <c r="AB351" s="453"/>
    </row>
    <row r="352" spans="1:28" ht="51" hidden="1" customHeight="1" x14ac:dyDescent="0.2">
      <c r="A352" s="362">
        <v>115</v>
      </c>
      <c r="B352" s="383" t="str">
        <f>'01-Mapa de riesgo-UO'!D353</f>
        <v>EXTENSIÓN_PROYECCIÓN_SOCIAL</v>
      </c>
      <c r="C352" s="458" t="str">
        <f>+'01-Mapa de riesgo-UO'!F353</f>
        <v>NO</v>
      </c>
      <c r="D352" s="383" t="str">
        <f>'01-Mapa de riesgo-UO'!J353</f>
        <v>Corrupción</v>
      </c>
      <c r="E352" s="383" t="str">
        <f>'01-Mapa de riesgo-UO'!K353</f>
        <v>Pérdida de la imparcialidad (4.1.3)</v>
      </c>
      <c r="F352" s="383"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276"/>
      <c r="I352" s="277"/>
      <c r="J352" s="276"/>
      <c r="K352" s="459">
        <v>0</v>
      </c>
      <c r="L352" s="457" t="s">
        <v>1907</v>
      </c>
      <c r="M352" s="276" t="str">
        <f>IF('01-Mapa de riesgo-UO'!S353="No existen", "No existe control para el riesgo",'01-Mapa de riesgo-UO'!W353)</f>
        <v>Impedir que el personal autorizado para las calibraciones tenga contacto con los clientes del laboratorio</v>
      </c>
      <c r="N352" s="276">
        <f>'01-Mapa de riesgo-UO'!AB353</f>
        <v>0</v>
      </c>
      <c r="O352" s="276" t="str">
        <f>'01-Mapa de riesgo-UO'!AG353</f>
        <v>Transitorio Contratista</v>
      </c>
      <c r="P352" s="277" t="str">
        <f>'01-Mapa de riesgo-UO'!AL353</f>
        <v>No definida</v>
      </c>
      <c r="Q352" s="277" t="str">
        <f>'01-Mapa de riesgo-UO'!AP353</f>
        <v>Preventivo</v>
      </c>
      <c r="R352" s="450" t="str">
        <f>'01-Mapa de riesgo-UO'!AR353</f>
        <v>ACEPTABLE</v>
      </c>
      <c r="S352" s="457" t="s">
        <v>2025</v>
      </c>
      <c r="T352" s="457"/>
      <c r="U352" s="114" t="str">
        <f>'01-Mapa de riesgo-UO'!AW353</f>
        <v>ASUMIR</v>
      </c>
      <c r="V352" s="114">
        <f>'01-Mapa de riesgo-UO'!AX353</f>
        <v>0</v>
      </c>
      <c r="W352" s="132">
        <f>IF(U352="COMPARTIR",'01-Mapa de riesgo-UO'!BA353, IF(U352=0, 0,$I$6))</f>
        <v>0</v>
      </c>
      <c r="X352" s="278"/>
      <c r="Y352" s="278"/>
      <c r="Z352" s="278"/>
      <c r="AA352" s="278"/>
      <c r="AB352" s="453" t="s">
        <v>660</v>
      </c>
    </row>
    <row r="353" spans="1:28" ht="51" hidden="1" customHeight="1" x14ac:dyDescent="0.2">
      <c r="A353" s="362"/>
      <c r="B353" s="383"/>
      <c r="C353" s="458"/>
      <c r="D353" s="383"/>
      <c r="E353" s="383"/>
      <c r="F353" s="383"/>
      <c r="G353" s="133">
        <f>'01-Mapa de riesgo-UO'!I354</f>
        <v>0</v>
      </c>
      <c r="H353" s="276"/>
      <c r="I353" s="277"/>
      <c r="J353" s="276"/>
      <c r="K353" s="459"/>
      <c r="L353" s="457"/>
      <c r="M353" s="276" t="str">
        <f>IF('01-Mapa de riesgo-UO'!S354="No existen", "No existe control para el riesgo",'01-Mapa de riesgo-UO'!W354)</f>
        <v xml:space="preserve">Firmar por parte de cada funcionario el Acta de compromiso ético                         
</v>
      </c>
      <c r="N353" s="276">
        <f>'01-Mapa de riesgo-UO'!AB354</f>
        <v>0</v>
      </c>
      <c r="O353" s="276" t="str">
        <f>'01-Mapa de riesgo-UO'!AG354</f>
        <v>Transitorio Contratista</v>
      </c>
      <c r="P353" s="277" t="str">
        <f>'01-Mapa de riesgo-UO'!AL354</f>
        <v>No definida</v>
      </c>
      <c r="Q353" s="277" t="str">
        <f>'01-Mapa de riesgo-UO'!AP354</f>
        <v>Preventivo</v>
      </c>
      <c r="R353" s="450"/>
      <c r="S353" s="457" t="s">
        <v>2025</v>
      </c>
      <c r="T353" s="457"/>
      <c r="U353" s="114" t="str">
        <f>'01-Mapa de riesgo-UO'!AW354</f>
        <v>ASUMIR</v>
      </c>
      <c r="V353" s="114">
        <f>'01-Mapa de riesgo-UO'!AX354</f>
        <v>0</v>
      </c>
      <c r="W353" s="132">
        <f>IF(U353="COMPARTIR",'01-Mapa de riesgo-UO'!BA354, IF(U353=0, 0,$I$6))</f>
        <v>0</v>
      </c>
      <c r="X353" s="278"/>
      <c r="Y353" s="278"/>
      <c r="Z353" s="278"/>
      <c r="AA353" s="278"/>
      <c r="AB353" s="453"/>
    </row>
    <row r="354" spans="1:28" ht="51" hidden="1" customHeight="1" x14ac:dyDescent="0.2">
      <c r="A354" s="362"/>
      <c r="B354" s="383"/>
      <c r="C354" s="458"/>
      <c r="D354" s="383"/>
      <c r="E354" s="383"/>
      <c r="F354" s="383"/>
      <c r="G354" s="133">
        <f>'01-Mapa de riesgo-UO'!I355</f>
        <v>0</v>
      </c>
      <c r="H354" s="276"/>
      <c r="I354" s="277"/>
      <c r="J354" s="276"/>
      <c r="K354" s="459"/>
      <c r="L354" s="457"/>
      <c r="M354" s="276">
        <f>IF('01-Mapa de riesgo-UO'!S355="No existen", "No existe control para el riesgo",'01-Mapa de riesgo-UO'!W355)</f>
        <v>0</v>
      </c>
      <c r="N354" s="276">
        <f>'01-Mapa de riesgo-UO'!AB355</f>
        <v>0</v>
      </c>
      <c r="O354" s="276">
        <f>'01-Mapa de riesgo-UO'!AG355</f>
        <v>0</v>
      </c>
      <c r="P354" s="277">
        <f>'01-Mapa de riesgo-UO'!AL355</f>
        <v>0</v>
      </c>
      <c r="Q354" s="277">
        <f>'01-Mapa de riesgo-UO'!AP355</f>
        <v>0</v>
      </c>
      <c r="R354" s="450"/>
      <c r="S354" s="457"/>
      <c r="T354" s="457"/>
      <c r="U354" s="114" t="str">
        <f>'01-Mapa de riesgo-UO'!AW355</f>
        <v>ASUMIR</v>
      </c>
      <c r="V354" s="114">
        <f>'01-Mapa de riesgo-UO'!AX355</f>
        <v>0</v>
      </c>
      <c r="W354" s="132">
        <f>IF(U354="COMPARTIR",'01-Mapa de riesgo-UO'!BA355, IF(U354=0, 0,$I$6))</f>
        <v>0</v>
      </c>
      <c r="X354" s="278"/>
      <c r="Y354" s="278"/>
      <c r="Z354" s="278"/>
      <c r="AA354" s="278"/>
      <c r="AB354" s="453"/>
    </row>
    <row r="355" spans="1:28" ht="51" hidden="1" customHeight="1" x14ac:dyDescent="0.2">
      <c r="A355" s="362">
        <v>116</v>
      </c>
      <c r="B355" s="383" t="str">
        <f>'01-Mapa de riesgo-UO'!D356</f>
        <v>EXTENSIÓN_PROYECCIÓN_SOCIAL</v>
      </c>
      <c r="C355" s="458" t="str">
        <f>+'01-Mapa de riesgo-UO'!F356</f>
        <v>NO</v>
      </c>
      <c r="D355" s="383" t="str">
        <f>'01-Mapa de riesgo-UO'!J356</f>
        <v>Corrupción</v>
      </c>
      <c r="E355" s="383" t="str">
        <f>'01-Mapa de riesgo-UO'!K356</f>
        <v>Pérdida de la imparcialidad
(4.1.3)</v>
      </c>
      <c r="F355" s="383"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83" t="str">
        <f>'01-Mapa de riesgo-UO'!M356</f>
        <v>Pérdida de  credibilidad en el laboratorio.
Pérdida de la confianza en el funcionario.
Iniciación de un proceso disciplinario</v>
      </c>
      <c r="I355" s="450" t="str">
        <f>'01-Mapa de riesgo-UO'!AT356</f>
        <v>LEVE</v>
      </c>
      <c r="J355" s="383" t="str">
        <f>'01-Mapa de riesgo-UO'!AU356</f>
        <v># de informes con pérdida de la imparcialidad/ # de informes expedidos por el laboratorio</v>
      </c>
      <c r="K355" s="459">
        <v>0</v>
      </c>
      <c r="L355" s="457" t="s">
        <v>2973</v>
      </c>
      <c r="M355" s="276" t="str">
        <f>IF('01-Mapa de riesgo-UO'!S356="No existen", "No existe control para el riesgo",'01-Mapa de riesgo-UO'!W356)</f>
        <v>Firma de cada funcionario del:
- Acta de compromiso ético
- Declaración de impedimento
- Compromiso de confidencialidad</v>
      </c>
      <c r="N355" s="276">
        <f>'01-Mapa de riesgo-UO'!AB356</f>
        <v>0</v>
      </c>
      <c r="O355" s="276" t="str">
        <f>'01-Mapa de riesgo-UO'!AG356</f>
        <v>Profesional administrativo</v>
      </c>
      <c r="P355" s="277" t="str">
        <f>'01-Mapa de riesgo-UO'!AL356</f>
        <v>Anual</v>
      </c>
      <c r="Q355" s="277" t="str">
        <f>'01-Mapa de riesgo-UO'!AP356</f>
        <v>Preventivo</v>
      </c>
      <c r="R355" s="450" t="str">
        <f>'01-Mapa de riesgo-UO'!AR356</f>
        <v>ACEPTABLE</v>
      </c>
      <c r="S355" s="457" t="s">
        <v>2975</v>
      </c>
      <c r="T355" s="457"/>
      <c r="U355" s="114" t="str">
        <f>'01-Mapa de riesgo-UO'!AW356</f>
        <v>ASUMIR</v>
      </c>
      <c r="V355" s="114">
        <f>'01-Mapa de riesgo-UO'!AX356</f>
        <v>0</v>
      </c>
      <c r="W355" s="132">
        <f>IF(U355="COMPARTIR",'01-Mapa de riesgo-UO'!BA356, IF(U355=0, 0,$I$6))</f>
        <v>0</v>
      </c>
      <c r="X355" s="278"/>
      <c r="Y355" s="278"/>
      <c r="Z355" s="278"/>
      <c r="AA355" s="278"/>
      <c r="AB355" s="453" t="s">
        <v>648</v>
      </c>
    </row>
    <row r="356" spans="1:28" ht="51" hidden="1" customHeight="1" x14ac:dyDescent="0.2">
      <c r="A356" s="362"/>
      <c r="B356" s="383"/>
      <c r="C356" s="458"/>
      <c r="D356" s="383"/>
      <c r="E356" s="383"/>
      <c r="F356" s="383"/>
      <c r="G356" s="133" t="str">
        <f>'01-Mapa de riesgo-UO'!I357</f>
        <v xml:space="preserve">Orden de un superior sobre el resultado del ensayo </v>
      </c>
      <c r="H356" s="383"/>
      <c r="I356" s="450"/>
      <c r="J356" s="383"/>
      <c r="K356" s="459"/>
      <c r="L356" s="457"/>
      <c r="M356" s="276" t="str">
        <f>IF('01-Mapa de riesgo-UO'!S357="No existen", "No existe control para el riesgo",'01-Mapa de riesgo-UO'!W357)</f>
        <v>Personal autorizado para  comunicaciones con el cliente es diferente al personal autorizado para hacer ensayos</v>
      </c>
      <c r="N356" s="276">
        <f>'01-Mapa de riesgo-UO'!AB357</f>
        <v>0</v>
      </c>
      <c r="O356" s="276">
        <f>'01-Mapa de riesgo-UO'!AG357</f>
        <v>0</v>
      </c>
      <c r="P356" s="277" t="str">
        <f>'01-Mapa de riesgo-UO'!AL357</f>
        <v>Anual</v>
      </c>
      <c r="Q356" s="277" t="str">
        <f>'01-Mapa de riesgo-UO'!AP357</f>
        <v>Preventivo</v>
      </c>
      <c r="R356" s="450"/>
      <c r="S356" s="457" t="s">
        <v>2976</v>
      </c>
      <c r="T356" s="457"/>
      <c r="U356" s="114" t="str">
        <f>'01-Mapa de riesgo-UO'!AW357</f>
        <v>ASUMIR</v>
      </c>
      <c r="V356" s="114">
        <f>'01-Mapa de riesgo-UO'!AX357</f>
        <v>0</v>
      </c>
      <c r="W356" s="132">
        <f>IF(U356="COMPARTIR",'01-Mapa de riesgo-UO'!BA357, IF(U356=0, 0,$I$6))</f>
        <v>0</v>
      </c>
      <c r="X356" s="278"/>
      <c r="Y356" s="278"/>
      <c r="Z356" s="278"/>
      <c r="AA356" s="278"/>
      <c r="AB356" s="453"/>
    </row>
    <row r="357" spans="1:28" ht="51" hidden="1" customHeight="1" x14ac:dyDescent="0.2">
      <c r="A357" s="362"/>
      <c r="B357" s="383"/>
      <c r="C357" s="458"/>
      <c r="D357" s="383"/>
      <c r="E357" s="383"/>
      <c r="F357" s="383"/>
      <c r="G357" s="133" t="str">
        <f>'01-Mapa de riesgo-UO'!I358</f>
        <v>Conflicto de intereses, al prestar servicios de ensayo y calibración entre los que hacen parte  del  centro de laboratorios</v>
      </c>
      <c r="H357" s="383"/>
      <c r="I357" s="450"/>
      <c r="J357" s="383"/>
      <c r="K357" s="459"/>
      <c r="L357" s="457"/>
      <c r="M357" s="276" t="str">
        <f>IF('01-Mapa de riesgo-UO'!S358="No existen", "No existe control para el riesgo",'01-Mapa de riesgo-UO'!W358)</f>
        <v>Cada laboratorio es un proyecto de extensión independiente en cuanto a recursos de personal, financieros y administrativos.</v>
      </c>
      <c r="N357" s="276">
        <f>'01-Mapa de riesgo-UO'!AB358</f>
        <v>0</v>
      </c>
      <c r="O357" s="276">
        <f>'01-Mapa de riesgo-UO'!AG358</f>
        <v>0</v>
      </c>
      <c r="P357" s="277" t="str">
        <f>'01-Mapa de riesgo-UO'!AL358</f>
        <v>No definida</v>
      </c>
      <c r="Q357" s="277" t="str">
        <f>'01-Mapa de riesgo-UO'!AP358</f>
        <v>Preventivo</v>
      </c>
      <c r="R357" s="450"/>
      <c r="S357" s="457" t="s">
        <v>2976</v>
      </c>
      <c r="T357" s="457"/>
      <c r="U357" s="114" t="str">
        <f>'01-Mapa de riesgo-UO'!AW358</f>
        <v>ASUMIR</v>
      </c>
      <c r="V357" s="114">
        <f>'01-Mapa de riesgo-UO'!AX358</f>
        <v>0</v>
      </c>
      <c r="W357" s="132">
        <f>IF(U357="COMPARTIR",'01-Mapa de riesgo-UO'!BA358, IF(U357=0, 0,$I$6))</f>
        <v>0</v>
      </c>
      <c r="X357" s="278"/>
      <c r="Y357" s="278"/>
      <c r="Z357" s="278"/>
      <c r="AA357" s="278"/>
      <c r="AB357" s="453"/>
    </row>
    <row r="358" spans="1:28" ht="51" hidden="1" customHeight="1" x14ac:dyDescent="0.2">
      <c r="A358" s="362">
        <v>117</v>
      </c>
      <c r="B358" s="383" t="str">
        <f>'01-Mapa de riesgo-UO'!D359</f>
        <v>EXTENSIÓN_PROYECCIÓN_SOCIAL</v>
      </c>
      <c r="C358" s="458" t="str">
        <f>+'01-Mapa de riesgo-UO'!F359</f>
        <v>NO</v>
      </c>
      <c r="D358" s="383" t="str">
        <f>'01-Mapa de riesgo-UO'!J359</f>
        <v>Operacional</v>
      </c>
      <c r="E358" s="383" t="str">
        <f>'01-Mapa de riesgo-UO'!K359</f>
        <v>Pérdida de la validez de los resultados del laboratorio
(6,3)</v>
      </c>
      <c r="F358" s="383"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83" t="str">
        <f>'01-Mapa de riesgo-UO'!M359</f>
        <v>Pérdida de  credibilidad en el laboratorio.
Pérdida de la confianza en el laboratorio.
Desviaciones significativas según la información declarada por el cliente.</v>
      </c>
      <c r="I358" s="450" t="str">
        <f>'01-Mapa de riesgo-UO'!AT359</f>
        <v>LEVE</v>
      </c>
      <c r="J358" s="383" t="str">
        <f>'01-Mapa de riesgo-UO'!AU359</f>
        <v>Número de veces en que las condiciones ambientales o modo de operación se salieron de los límites</v>
      </c>
      <c r="K358" s="459">
        <v>0</v>
      </c>
      <c r="L358" s="457" t="s">
        <v>1946</v>
      </c>
      <c r="M358" s="276" t="str">
        <f>IF('01-Mapa de riesgo-UO'!S359="No existen", "No existe control para el riesgo",'01-Mapa de riesgo-UO'!W359)</f>
        <v>Control de condiciones ambientales</v>
      </c>
      <c r="N358" s="276">
        <f>'01-Mapa de riesgo-UO'!AB359</f>
        <v>0</v>
      </c>
      <c r="O358" s="276" t="str">
        <f>'01-Mapa de riesgo-UO'!AG359</f>
        <v>Profesional de laboratorio</v>
      </c>
      <c r="P358" s="277" t="str">
        <f>'01-Mapa de riesgo-UO'!AL359</f>
        <v>Diaria</v>
      </c>
      <c r="Q358" s="277" t="str">
        <f>'01-Mapa de riesgo-UO'!AP359</f>
        <v>Preventivo</v>
      </c>
      <c r="R358" s="450" t="str">
        <f>'01-Mapa de riesgo-UO'!AR359</f>
        <v>ACEPTABLE</v>
      </c>
      <c r="S358" s="457" t="s">
        <v>1946</v>
      </c>
      <c r="T358" s="457"/>
      <c r="U358" s="114" t="str">
        <f>'01-Mapa de riesgo-UO'!AW359</f>
        <v>ASUMIR</v>
      </c>
      <c r="V358" s="114">
        <f>'01-Mapa de riesgo-UO'!AX359</f>
        <v>0</v>
      </c>
      <c r="W358" s="132">
        <f>IF(U358="COMPARTIR",'01-Mapa de riesgo-UO'!BA359, IF(U358=0, 0,$I$6))</f>
        <v>0</v>
      </c>
      <c r="X358" s="278"/>
      <c r="Y358" s="278"/>
      <c r="Z358" s="278"/>
      <c r="AA358" s="278"/>
      <c r="AB358" s="453" t="s">
        <v>648</v>
      </c>
    </row>
    <row r="359" spans="1:28" ht="51" hidden="1" customHeight="1" x14ac:dyDescent="0.2">
      <c r="A359" s="362"/>
      <c r="B359" s="383"/>
      <c r="C359" s="458"/>
      <c r="D359" s="383"/>
      <c r="E359" s="383"/>
      <c r="F359" s="383"/>
      <c r="G359" s="133">
        <f>'01-Mapa de riesgo-UO'!I360</f>
        <v>0</v>
      </c>
      <c r="H359" s="383"/>
      <c r="I359" s="450"/>
      <c r="J359" s="383"/>
      <c r="K359" s="459"/>
      <c r="L359" s="457"/>
      <c r="M359" s="276" t="str">
        <f>IF('01-Mapa de riesgo-UO'!S360="No existen", "No existe control para el riesgo",'01-Mapa de riesgo-UO'!W360)</f>
        <v>Se solicita al cliente cuando aplica, la condicion 3.25 de la norma ISO 5151 y  la condicioón 3.15 de la norma ISO 16358-1 half load operation</v>
      </c>
      <c r="N359" s="276">
        <f>'01-Mapa de riesgo-UO'!AB360</f>
        <v>0</v>
      </c>
      <c r="O359" s="276" t="str">
        <f>'01-Mapa de riesgo-UO'!AG360</f>
        <v>Profesional administrativo</v>
      </c>
      <c r="P359" s="277" t="str">
        <f>'01-Mapa de riesgo-UO'!AL360</f>
        <v>No definida</v>
      </c>
      <c r="Q359" s="277" t="str">
        <f>'01-Mapa de riesgo-UO'!AP360</f>
        <v>Preventivo</v>
      </c>
      <c r="R359" s="450"/>
      <c r="S359" s="457" t="s">
        <v>2976</v>
      </c>
      <c r="T359" s="457"/>
      <c r="U359" s="114" t="str">
        <f>'01-Mapa de riesgo-UO'!AW360</f>
        <v>ASUMIR</v>
      </c>
      <c r="V359" s="114">
        <f>'01-Mapa de riesgo-UO'!AX360</f>
        <v>0</v>
      </c>
      <c r="W359" s="132">
        <f>IF(U359="COMPARTIR",'01-Mapa de riesgo-UO'!BA360, IF(U359=0, 0,$I$6))</f>
        <v>0</v>
      </c>
      <c r="X359" s="278"/>
      <c r="Y359" s="278"/>
      <c r="Z359" s="278"/>
      <c r="AA359" s="278"/>
      <c r="AB359" s="453"/>
    </row>
    <row r="360" spans="1:28" ht="51" hidden="1" customHeight="1" x14ac:dyDescent="0.2">
      <c r="A360" s="362"/>
      <c r="B360" s="383"/>
      <c r="C360" s="458"/>
      <c r="D360" s="383"/>
      <c r="E360" s="383"/>
      <c r="F360" s="383"/>
      <c r="G360" s="133">
        <f>'01-Mapa de riesgo-UO'!I361</f>
        <v>0</v>
      </c>
      <c r="H360" s="383"/>
      <c r="I360" s="450"/>
      <c r="J360" s="383"/>
      <c r="K360" s="459"/>
      <c r="L360" s="457"/>
      <c r="M360" s="276">
        <f>IF('01-Mapa de riesgo-UO'!S361="No existen", "No existe control para el riesgo",'01-Mapa de riesgo-UO'!W361)</f>
        <v>0</v>
      </c>
      <c r="N360" s="276">
        <f>'01-Mapa de riesgo-UO'!AB361</f>
        <v>0</v>
      </c>
      <c r="O360" s="276">
        <f>'01-Mapa de riesgo-UO'!AG361</f>
        <v>0</v>
      </c>
      <c r="P360" s="277">
        <f>'01-Mapa de riesgo-UO'!AL361</f>
        <v>0</v>
      </c>
      <c r="Q360" s="277">
        <f>'01-Mapa de riesgo-UO'!AP361</f>
        <v>0</v>
      </c>
      <c r="R360" s="450"/>
      <c r="S360" s="457"/>
      <c r="T360" s="457"/>
      <c r="U360" s="114" t="str">
        <f>'01-Mapa de riesgo-UO'!AW361</f>
        <v>ASUMIR</v>
      </c>
      <c r="V360" s="114">
        <f>'01-Mapa de riesgo-UO'!AX361</f>
        <v>0</v>
      </c>
      <c r="W360" s="132">
        <f>IF(U360="COMPARTIR",'01-Mapa de riesgo-UO'!BA361, IF(U360=0, 0,$I$6))</f>
        <v>0</v>
      </c>
      <c r="X360" s="278"/>
      <c r="Y360" s="278"/>
      <c r="Z360" s="278"/>
      <c r="AA360" s="278"/>
      <c r="AB360" s="453"/>
    </row>
    <row r="361" spans="1:28" ht="51" hidden="1" customHeight="1" x14ac:dyDescent="0.2">
      <c r="A361" s="362">
        <v>118</v>
      </c>
      <c r="B361" s="383" t="str">
        <f>'01-Mapa de riesgo-UO'!D362</f>
        <v>EXTENSIÓN_PROYECCIÓN_SOCIAL</v>
      </c>
      <c r="C361" s="458" t="str">
        <f>+'01-Mapa de riesgo-UO'!F362</f>
        <v>NO</v>
      </c>
      <c r="D361" s="383" t="str">
        <f>'01-Mapa de riesgo-UO'!J362</f>
        <v>Operacional</v>
      </c>
      <c r="E361" s="383" t="str">
        <f>'01-Mapa de riesgo-UO'!K362</f>
        <v>Pérdida de la validez de los resultados del laboratorio
(6,4.6)</v>
      </c>
      <c r="F361" s="383"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83" t="str">
        <f>'01-Mapa de riesgo-UO'!M362</f>
        <v xml:space="preserve">Pérdida de  credibilidad en el laboratorio
Pérdida de la confianza en el laboratorio
</v>
      </c>
      <c r="I361" s="450" t="str">
        <f>'01-Mapa de riesgo-UO'!AT362</f>
        <v>LEVE</v>
      </c>
      <c r="J361" s="383" t="str">
        <f>'01-Mapa de riesgo-UO'!AU362</f>
        <v>% de cumplimiento del plan de calibración, verificación y mantenimiento</v>
      </c>
      <c r="K361" s="462">
        <v>1</v>
      </c>
      <c r="L361" s="457" t="s">
        <v>1947</v>
      </c>
      <c r="M361" s="276" t="str">
        <f>IF('01-Mapa de riesgo-UO'!S362="No existen", "No existe control para el riesgo",'01-Mapa de riesgo-UO'!W362)</f>
        <v xml:space="preserve">Plan de calibración, verificación y mantenimiento anual con fechas de cumplimiento.
</v>
      </c>
      <c r="N361" s="276">
        <f>'01-Mapa de riesgo-UO'!AB362</f>
        <v>0</v>
      </c>
      <c r="O361" s="276" t="str">
        <f>'01-Mapa de riesgo-UO'!AG362</f>
        <v>Profesional de laboratorio</v>
      </c>
      <c r="P361" s="277" t="str">
        <f>'01-Mapa de riesgo-UO'!AL362</f>
        <v>Anual</v>
      </c>
      <c r="Q361" s="277" t="str">
        <f>'01-Mapa de riesgo-UO'!AP362</f>
        <v>Preventivo</v>
      </c>
      <c r="R361" s="450" t="str">
        <f>'01-Mapa de riesgo-UO'!AR362</f>
        <v>ACEPTABLE</v>
      </c>
      <c r="S361" s="457" t="s">
        <v>2977</v>
      </c>
      <c r="T361" s="457"/>
      <c r="U361" s="114" t="str">
        <f>'01-Mapa de riesgo-UO'!AW362</f>
        <v>ASUMIR</v>
      </c>
      <c r="V361" s="114">
        <f>'01-Mapa de riesgo-UO'!AX362</f>
        <v>0</v>
      </c>
      <c r="W361" s="132">
        <f>IF(U361="COMPARTIR",'01-Mapa de riesgo-UO'!BA362, IF(U361=0, 0,$I$6))</f>
        <v>0</v>
      </c>
      <c r="X361" s="278"/>
      <c r="Y361" s="278"/>
      <c r="Z361" s="278"/>
      <c r="AA361" s="278"/>
      <c r="AB361" s="453" t="s">
        <v>648</v>
      </c>
    </row>
    <row r="362" spans="1:28" ht="51" hidden="1" customHeight="1" x14ac:dyDescent="0.2">
      <c r="A362" s="362"/>
      <c r="B362" s="383"/>
      <c r="C362" s="458"/>
      <c r="D362" s="383"/>
      <c r="E362" s="383"/>
      <c r="F362" s="383"/>
      <c r="G362" s="133">
        <f>'01-Mapa de riesgo-UO'!I363</f>
        <v>0</v>
      </c>
      <c r="H362" s="383"/>
      <c r="I362" s="450"/>
      <c r="J362" s="383"/>
      <c r="K362" s="459"/>
      <c r="L362" s="457"/>
      <c r="M362" s="276" t="str">
        <f>IF('01-Mapa de riesgo-UO'!S363="No existen", "No existe control para el riesgo",'01-Mapa de riesgo-UO'!W363)</f>
        <v>Cálculo del intervalo de calibración</v>
      </c>
      <c r="N362" s="276">
        <f>'01-Mapa de riesgo-UO'!AB363</f>
        <v>0</v>
      </c>
      <c r="O362" s="276" t="str">
        <f>'01-Mapa de riesgo-UO'!AG363</f>
        <v xml:space="preserve">Profesional de laboratorio </v>
      </c>
      <c r="P362" s="277" t="str">
        <f>'01-Mapa de riesgo-UO'!AL363</f>
        <v>Anual</v>
      </c>
      <c r="Q362" s="277" t="str">
        <f>'01-Mapa de riesgo-UO'!AP363</f>
        <v>Preventivo</v>
      </c>
      <c r="R362" s="450"/>
      <c r="S362" s="457" t="s">
        <v>2978</v>
      </c>
      <c r="T362" s="457"/>
      <c r="U362" s="114" t="str">
        <f>'01-Mapa de riesgo-UO'!AW363</f>
        <v>ASUMIR</v>
      </c>
      <c r="V362" s="114">
        <f>'01-Mapa de riesgo-UO'!AX363</f>
        <v>0</v>
      </c>
      <c r="W362" s="132">
        <f>IF(U362="COMPARTIR",'01-Mapa de riesgo-UO'!BA363, IF(U362=0, 0,$I$6))</f>
        <v>0</v>
      </c>
      <c r="X362" s="278"/>
      <c r="Y362" s="278"/>
      <c r="Z362" s="278"/>
      <c r="AA362" s="278"/>
      <c r="AB362" s="453"/>
    </row>
    <row r="363" spans="1:28" ht="51" hidden="1" customHeight="1" x14ac:dyDescent="0.2">
      <c r="A363" s="362"/>
      <c r="B363" s="383"/>
      <c r="C363" s="458"/>
      <c r="D363" s="383"/>
      <c r="E363" s="383"/>
      <c r="F363" s="383"/>
      <c r="G363" s="133">
        <f>'01-Mapa de riesgo-UO'!I364</f>
        <v>0</v>
      </c>
      <c r="H363" s="383"/>
      <c r="I363" s="450"/>
      <c r="J363" s="383"/>
      <c r="K363" s="459"/>
      <c r="L363" s="457"/>
      <c r="M363" s="276">
        <f>IF('01-Mapa de riesgo-UO'!S364="No existen", "No existe control para el riesgo",'01-Mapa de riesgo-UO'!W364)</f>
        <v>0</v>
      </c>
      <c r="N363" s="276">
        <f>'01-Mapa de riesgo-UO'!AB364</f>
        <v>0</v>
      </c>
      <c r="O363" s="276">
        <f>'01-Mapa de riesgo-UO'!AG364</f>
        <v>0</v>
      </c>
      <c r="P363" s="277">
        <f>'01-Mapa de riesgo-UO'!AL364</f>
        <v>0</v>
      </c>
      <c r="Q363" s="277">
        <f>'01-Mapa de riesgo-UO'!AP364</f>
        <v>0</v>
      </c>
      <c r="R363" s="450"/>
      <c r="S363" s="457"/>
      <c r="T363" s="457"/>
      <c r="U363" s="114" t="str">
        <f>'01-Mapa de riesgo-UO'!AW364</f>
        <v>ASUMIR</v>
      </c>
      <c r="V363" s="114">
        <f>'01-Mapa de riesgo-UO'!AX364</f>
        <v>0</v>
      </c>
      <c r="W363" s="132">
        <f>IF(U363="COMPARTIR",'01-Mapa de riesgo-UO'!BA364, IF(U363=0, 0,$I$6))</f>
        <v>0</v>
      </c>
      <c r="X363" s="278"/>
      <c r="Y363" s="278"/>
      <c r="Z363" s="278"/>
      <c r="AA363" s="278"/>
      <c r="AB363" s="453"/>
    </row>
    <row r="364" spans="1:28" ht="51" hidden="1" customHeight="1" x14ac:dyDescent="0.2">
      <c r="A364" s="362">
        <v>119</v>
      </c>
      <c r="B364" s="383" t="str">
        <f>'01-Mapa de riesgo-UO'!D365</f>
        <v>EXTENSIÓN_PROYECCIÓN_SOCIAL</v>
      </c>
      <c r="C364" s="458" t="str">
        <f>+'01-Mapa de riesgo-UO'!F365</f>
        <v>NO</v>
      </c>
      <c r="D364" s="383" t="str">
        <f>'01-Mapa de riesgo-UO'!J365</f>
        <v>Operacional</v>
      </c>
      <c r="E364" s="383" t="str">
        <f>'01-Mapa de riesgo-UO'!K365</f>
        <v>Pérdida de la validez de los resultados del laboratorio
(6,4.9)</v>
      </c>
      <c r="F364" s="383"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83" t="str">
        <f>'01-Mapa de riesgo-UO'!M365</f>
        <v>Pérdida de  credibilidad en el laboratorio.
Pérdida de la confianza en el laboratorio.
Desviaciiones significativas en los resultados de ensayos.</v>
      </c>
      <c r="I364" s="450" t="str">
        <f>'01-Mapa de riesgo-UO'!AT365</f>
        <v>LEVE</v>
      </c>
      <c r="J364" s="383" t="str">
        <f>'01-Mapa de riesgo-UO'!AU365</f>
        <v>#  de equipos defectuoss detectados en el laboratorio / Total de equipos.
# De desviaciones superiores al 5% del software validado / total de datos maestros</v>
      </c>
      <c r="K364" s="459">
        <v>0</v>
      </c>
      <c r="L364" s="457" t="s">
        <v>1948</v>
      </c>
      <c r="M364" s="276" t="str">
        <f>IF('01-Mapa de riesgo-UO'!S365="No existen", "No existe control para el riesgo",'01-Mapa de riesgo-UO'!W365)</f>
        <v xml:space="preserve">Verificaciones intermedias de acuerdo al instructivo de manejo de equipos mantenimientos y verificaciones del LPEA
 </v>
      </c>
      <c r="N364" s="276">
        <f>'01-Mapa de riesgo-UO'!AB365</f>
        <v>0</v>
      </c>
      <c r="O364" s="276" t="str">
        <f>'01-Mapa de riesgo-UO'!AG365</f>
        <v xml:space="preserve">Profesional de laboratorio </v>
      </c>
      <c r="P364" s="277" t="str">
        <f>'01-Mapa de riesgo-UO'!AL365</f>
        <v>No definida</v>
      </c>
      <c r="Q364" s="277" t="str">
        <f>'01-Mapa de riesgo-UO'!AP365</f>
        <v>Preventivo</v>
      </c>
      <c r="R364" s="450" t="str">
        <f>'01-Mapa de riesgo-UO'!AR365</f>
        <v>FUERTE</v>
      </c>
      <c r="S364" s="457" t="s">
        <v>2976</v>
      </c>
      <c r="T364" s="457"/>
      <c r="U364" s="114" t="str">
        <f>'01-Mapa de riesgo-UO'!AW365</f>
        <v>ASUMIR</v>
      </c>
      <c r="V364" s="114">
        <f>'01-Mapa de riesgo-UO'!AX365</f>
        <v>0</v>
      </c>
      <c r="W364" s="132">
        <f>IF(U364="COMPARTIR",'01-Mapa de riesgo-UO'!BA365, IF(U364=0, 0,$I$6))</f>
        <v>0</v>
      </c>
      <c r="X364" s="278"/>
      <c r="Y364" s="278"/>
      <c r="Z364" s="278"/>
      <c r="AA364" s="278"/>
      <c r="AB364" s="453" t="s">
        <v>648</v>
      </c>
    </row>
    <row r="365" spans="1:28" ht="51" hidden="1" customHeight="1" x14ac:dyDescent="0.2">
      <c r="A365" s="362"/>
      <c r="B365" s="383"/>
      <c r="C365" s="458"/>
      <c r="D365" s="383"/>
      <c r="E365" s="383"/>
      <c r="F365" s="383"/>
      <c r="G365" s="133" t="str">
        <f>'01-Mapa de riesgo-UO'!I366</f>
        <v>Procesamiento de datos con un software  no validado</v>
      </c>
      <c r="H365" s="383"/>
      <c r="I365" s="450"/>
      <c r="J365" s="383"/>
      <c r="K365" s="459"/>
      <c r="L365" s="457"/>
      <c r="M365" s="276" t="str">
        <f>IF('01-Mapa de riesgo-UO'!S366="No existen", "No existe control para el riesgo",'01-Mapa de riesgo-UO'!W366)</f>
        <v xml:space="preserve">Evaluación de las ecuaciones y condicionales en un software de ingeniería.
Los resultados se presentan el formato validación de software
</v>
      </c>
      <c r="N365" s="276" t="str">
        <f>'01-Mapa de riesgo-UO'!AB366</f>
        <v>Software</v>
      </c>
      <c r="O365" s="276" t="str">
        <f>'01-Mapa de riesgo-UO'!AG366</f>
        <v xml:space="preserve">Profesional de laboratorio </v>
      </c>
      <c r="P365" s="277" t="str">
        <f>'01-Mapa de riesgo-UO'!AL366</f>
        <v>Anual</v>
      </c>
      <c r="Q365" s="277" t="str">
        <f>'01-Mapa de riesgo-UO'!AP366</f>
        <v>Preventivo</v>
      </c>
      <c r="R365" s="450"/>
      <c r="S365" s="457" t="s">
        <v>2976</v>
      </c>
      <c r="T365" s="457"/>
      <c r="U365" s="114" t="str">
        <f>'01-Mapa de riesgo-UO'!AW366</f>
        <v>ASUMIR</v>
      </c>
      <c r="V365" s="114">
        <f>'01-Mapa de riesgo-UO'!AX366</f>
        <v>0</v>
      </c>
      <c r="W365" s="132">
        <f>IF(U365="COMPARTIR",'01-Mapa de riesgo-UO'!BA366, IF(U365=0, 0,$I$6))</f>
        <v>0</v>
      </c>
      <c r="X365" s="278"/>
      <c r="Y365" s="278"/>
      <c r="Z365" s="278"/>
      <c r="AA365" s="278"/>
      <c r="AB365" s="453"/>
    </row>
    <row r="366" spans="1:28" ht="51" hidden="1" customHeight="1" x14ac:dyDescent="0.2">
      <c r="A366" s="362"/>
      <c r="B366" s="383"/>
      <c r="C366" s="458"/>
      <c r="D366" s="383"/>
      <c r="E366" s="383"/>
      <c r="F366" s="383"/>
      <c r="G366" s="133">
        <f>'01-Mapa de riesgo-UO'!I367</f>
        <v>0</v>
      </c>
      <c r="H366" s="383"/>
      <c r="I366" s="450"/>
      <c r="J366" s="383"/>
      <c r="K366" s="459"/>
      <c r="L366" s="457"/>
      <c r="M366" s="276">
        <f>IF('01-Mapa de riesgo-UO'!S367="No existen", "No existe control para el riesgo",'01-Mapa de riesgo-UO'!W367)</f>
        <v>0</v>
      </c>
      <c r="N366" s="276">
        <f>'01-Mapa de riesgo-UO'!AB367</f>
        <v>0</v>
      </c>
      <c r="O366" s="276">
        <f>'01-Mapa de riesgo-UO'!AG367</f>
        <v>0</v>
      </c>
      <c r="P366" s="277">
        <f>'01-Mapa de riesgo-UO'!AL367</f>
        <v>0</v>
      </c>
      <c r="Q366" s="277">
        <f>'01-Mapa de riesgo-UO'!AP367</f>
        <v>0</v>
      </c>
      <c r="R366" s="450"/>
      <c r="S366" s="457"/>
      <c r="T366" s="457"/>
      <c r="U366" s="114" t="str">
        <f>'01-Mapa de riesgo-UO'!AW367</f>
        <v>ASUMIR</v>
      </c>
      <c r="V366" s="114">
        <f>'01-Mapa de riesgo-UO'!AX367</f>
        <v>0</v>
      </c>
      <c r="W366" s="132">
        <f>IF(U366="COMPARTIR",'01-Mapa de riesgo-UO'!BA367, IF(U366=0, 0,$I$6))</f>
        <v>0</v>
      </c>
      <c r="X366" s="278"/>
      <c r="Y366" s="278"/>
      <c r="Z366" s="278"/>
      <c r="AA366" s="278"/>
      <c r="AB366" s="453"/>
    </row>
    <row r="367" spans="1:28" ht="51" hidden="1" customHeight="1" x14ac:dyDescent="0.2">
      <c r="A367" s="362">
        <v>120</v>
      </c>
      <c r="B367" s="383" t="str">
        <f>'01-Mapa de riesgo-UO'!D368</f>
        <v>EXTENSIÓN_PROYECCIÓN_SOCIAL</v>
      </c>
      <c r="C367" s="458" t="str">
        <f>+'01-Mapa de riesgo-UO'!F368</f>
        <v>NO</v>
      </c>
      <c r="D367" s="383" t="str">
        <f>'01-Mapa de riesgo-UO'!J368</f>
        <v>Operacional</v>
      </c>
      <c r="E367" s="383" t="str">
        <f>'01-Mapa de riesgo-UO'!K368</f>
        <v>Emisión de una Declaración de Conformidad errada
(7,8,6)</v>
      </c>
      <c r="F367" s="383"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83" t="str">
        <f>'01-Mapa de riesgo-UO'!M368</f>
        <v>Pérdida de  credibilidad en el laboratorio.
Pérdida de la confianza en el laboratorio</v>
      </c>
      <c r="I367" s="450" t="str">
        <f>'01-Mapa de riesgo-UO'!AT368</f>
        <v>LEVE</v>
      </c>
      <c r="J367" s="383" t="str">
        <f>'01-Mapa de riesgo-UO'!AU368</f>
        <v>No de informes con declaración de conformidad equivocada / No de informes con declaración de conformidad</v>
      </c>
      <c r="K367" s="459">
        <v>0</v>
      </c>
      <c r="L367" s="457" t="s">
        <v>2974</v>
      </c>
      <c r="M367" s="276" t="str">
        <f>IF('01-Mapa de riesgo-UO'!S368="No existen", "No existe control para el riesgo",'01-Mapa de riesgo-UO'!W368)</f>
        <v>El cliente mediante la cotización acepta la regla de decisión del laboratorio.
Regla de decisión documentada para el laboratorio</v>
      </c>
      <c r="N367" s="276">
        <f>'01-Mapa de riesgo-UO'!AB368</f>
        <v>0</v>
      </c>
      <c r="O367" s="276" t="str">
        <f>'01-Mapa de riesgo-UO'!AG368</f>
        <v>Profesional de laboratorio</v>
      </c>
      <c r="P367" s="277" t="str">
        <f>'01-Mapa de riesgo-UO'!AL368</f>
        <v>No definida</v>
      </c>
      <c r="Q367" s="277" t="str">
        <f>'01-Mapa de riesgo-UO'!AP368</f>
        <v>Preventivo</v>
      </c>
      <c r="R367" s="450" t="str">
        <f>'01-Mapa de riesgo-UO'!AR368</f>
        <v>ACEPTABLE</v>
      </c>
      <c r="S367" s="457" t="s">
        <v>2979</v>
      </c>
      <c r="T367" s="457"/>
      <c r="U367" s="114" t="str">
        <f>'01-Mapa de riesgo-UO'!AW368</f>
        <v>ASUMIR</v>
      </c>
      <c r="V367" s="114">
        <f>'01-Mapa de riesgo-UO'!AX368</f>
        <v>0</v>
      </c>
      <c r="W367" s="132">
        <f>IF(U367="COMPARTIR",'01-Mapa de riesgo-UO'!BA368, IF(U367=0, 0,$I$6))</f>
        <v>0</v>
      </c>
      <c r="X367" s="278"/>
      <c r="Y367" s="278"/>
      <c r="Z367" s="278"/>
      <c r="AA367" s="278"/>
      <c r="AB367" s="453" t="s">
        <v>648</v>
      </c>
    </row>
    <row r="368" spans="1:28" ht="51" hidden="1" customHeight="1" x14ac:dyDescent="0.2">
      <c r="A368" s="362"/>
      <c r="B368" s="383"/>
      <c r="C368" s="458"/>
      <c r="D368" s="383"/>
      <c r="E368" s="383"/>
      <c r="F368" s="383"/>
      <c r="G368" s="133">
        <f>'01-Mapa de riesgo-UO'!I369</f>
        <v>0</v>
      </c>
      <c r="H368" s="383"/>
      <c r="I368" s="450"/>
      <c r="J368" s="383"/>
      <c r="K368" s="459"/>
      <c r="L368" s="457"/>
      <c r="M368" s="276">
        <f>IF('01-Mapa de riesgo-UO'!S369="No existen", "No existe control para el riesgo",'01-Mapa de riesgo-UO'!W369)</f>
        <v>0</v>
      </c>
      <c r="N368" s="276">
        <f>'01-Mapa de riesgo-UO'!AB369</f>
        <v>0</v>
      </c>
      <c r="O368" s="276">
        <f>'01-Mapa de riesgo-UO'!AG369</f>
        <v>0</v>
      </c>
      <c r="P368" s="277">
        <f>'01-Mapa de riesgo-UO'!AL369</f>
        <v>0</v>
      </c>
      <c r="Q368" s="277">
        <f>'01-Mapa de riesgo-UO'!AP369</f>
        <v>0</v>
      </c>
      <c r="R368" s="450"/>
      <c r="S368" s="457"/>
      <c r="T368" s="457"/>
      <c r="U368" s="114" t="str">
        <f>'01-Mapa de riesgo-UO'!AW369</f>
        <v>ASUMIR</v>
      </c>
      <c r="V368" s="114">
        <f>'01-Mapa de riesgo-UO'!AX369</f>
        <v>0</v>
      </c>
      <c r="W368" s="132">
        <f>IF(U368="COMPARTIR",'01-Mapa de riesgo-UO'!BA369, IF(U368=0, 0,$I$6))</f>
        <v>0</v>
      </c>
      <c r="X368" s="278"/>
      <c r="Y368" s="278"/>
      <c r="Z368" s="278"/>
      <c r="AA368" s="278"/>
      <c r="AB368" s="453"/>
    </row>
    <row r="369" spans="1:28" ht="51" hidden="1" customHeight="1" x14ac:dyDescent="0.2">
      <c r="A369" s="362"/>
      <c r="B369" s="383"/>
      <c r="C369" s="458"/>
      <c r="D369" s="383"/>
      <c r="E369" s="383"/>
      <c r="F369" s="383"/>
      <c r="G369" s="133">
        <f>'01-Mapa de riesgo-UO'!I370</f>
        <v>0</v>
      </c>
      <c r="H369" s="383"/>
      <c r="I369" s="450"/>
      <c r="J369" s="383"/>
      <c r="K369" s="459"/>
      <c r="L369" s="457"/>
      <c r="M369" s="276">
        <f>IF('01-Mapa de riesgo-UO'!S370="No existen", "No existe control para el riesgo",'01-Mapa de riesgo-UO'!W370)</f>
        <v>0</v>
      </c>
      <c r="N369" s="276">
        <f>'01-Mapa de riesgo-UO'!AB370</f>
        <v>0</v>
      </c>
      <c r="O369" s="276">
        <f>'01-Mapa de riesgo-UO'!AG370</f>
        <v>0</v>
      </c>
      <c r="P369" s="277">
        <f>'01-Mapa de riesgo-UO'!AL370</f>
        <v>0</v>
      </c>
      <c r="Q369" s="277">
        <f>'01-Mapa de riesgo-UO'!AP370</f>
        <v>0</v>
      </c>
      <c r="R369" s="450"/>
      <c r="S369" s="457"/>
      <c r="T369" s="457"/>
      <c r="U369" s="114" t="str">
        <f>'01-Mapa de riesgo-UO'!AW370</f>
        <v>ASUMIR</v>
      </c>
      <c r="V369" s="114">
        <f>'01-Mapa de riesgo-UO'!AX370</f>
        <v>0</v>
      </c>
      <c r="W369" s="132">
        <f>IF(U369="COMPARTIR",'01-Mapa de riesgo-UO'!BA370, IF(U369=0, 0,$I$6))</f>
        <v>0</v>
      </c>
      <c r="X369" s="278"/>
      <c r="Y369" s="278"/>
      <c r="Z369" s="278"/>
      <c r="AA369" s="278"/>
      <c r="AB369" s="453"/>
    </row>
    <row r="370" spans="1:28" ht="51" hidden="1" customHeight="1" x14ac:dyDescent="0.2">
      <c r="A370" s="362">
        <v>121</v>
      </c>
      <c r="B370" s="383" t="str">
        <f>'01-Mapa de riesgo-UO'!D371</f>
        <v>EXTENSIÓN_PROYECCIÓN_SOCIAL</v>
      </c>
      <c r="C370" s="458" t="str">
        <f>+'01-Mapa de riesgo-UO'!F371</f>
        <v>NO</v>
      </c>
      <c r="D370" s="383" t="str">
        <f>'01-Mapa de riesgo-UO'!J371</f>
        <v>Operacional</v>
      </c>
      <c r="E370" s="383" t="str">
        <f>'01-Mapa de riesgo-UO'!K371</f>
        <v>Pérdida de la validez de los resultados
(7.6)</v>
      </c>
      <c r="F370" s="383"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83" t="str">
        <f>'01-Mapa de riesgo-UO'!M371</f>
        <v xml:space="preserve">Pérdida de  credibilidad en el laboratorio
Pérdida de la confianza en el laboratorio
No conformidades en audiorías internas y externas
</v>
      </c>
      <c r="I370" s="450" t="str">
        <f>'01-Mapa de riesgo-UO'!AT371</f>
        <v>LEVE</v>
      </c>
      <c r="J370" s="383" t="str">
        <f>'01-Mapa de riesgo-UO'!AU371</f>
        <v>Incertidumbre expandida mayor al 5% de la capacidad total del enfriamiento</v>
      </c>
      <c r="K370" s="459">
        <v>0</v>
      </c>
      <c r="L370" s="457" t="s">
        <v>1949</v>
      </c>
      <c r="M370" s="276" t="str">
        <f>IF('01-Mapa de riesgo-UO'!S371="No existen", "No existe control para el riesgo",'01-Mapa de riesgo-UO'!W371)</f>
        <v>Determinación de la incertidumbre</v>
      </c>
      <c r="N370" s="276">
        <f>'01-Mapa de riesgo-UO'!AB371</f>
        <v>0</v>
      </c>
      <c r="O370" s="276" t="str">
        <f>'01-Mapa de riesgo-UO'!AG371</f>
        <v>Profesional de laboratorio</v>
      </c>
      <c r="P370" s="277" t="str">
        <f>'01-Mapa de riesgo-UO'!AL371</f>
        <v>Semestral</v>
      </c>
      <c r="Q370" s="277" t="str">
        <f>'01-Mapa de riesgo-UO'!AP371</f>
        <v>Preventivo</v>
      </c>
      <c r="R370" s="450" t="str">
        <f>'01-Mapa de riesgo-UO'!AR371</f>
        <v>ACEPTABLE</v>
      </c>
      <c r="S370" s="457" t="s">
        <v>2976</v>
      </c>
      <c r="T370" s="457"/>
      <c r="U370" s="114" t="str">
        <f>'01-Mapa de riesgo-UO'!AW371</f>
        <v>ASUMIR</v>
      </c>
      <c r="V370" s="114">
        <f>'01-Mapa de riesgo-UO'!AX371</f>
        <v>0</v>
      </c>
      <c r="W370" s="132">
        <f>IF(U370="COMPARTIR",'01-Mapa de riesgo-UO'!BA371, IF(U370=0, 0,$I$6))</f>
        <v>0</v>
      </c>
      <c r="X370" s="278"/>
      <c r="Y370" s="278"/>
      <c r="Z370" s="278"/>
      <c r="AA370" s="278"/>
      <c r="AB370" s="453" t="s">
        <v>648</v>
      </c>
    </row>
    <row r="371" spans="1:28" ht="51" hidden="1" customHeight="1" x14ac:dyDescent="0.2">
      <c r="A371" s="362"/>
      <c r="B371" s="383"/>
      <c r="C371" s="458"/>
      <c r="D371" s="383"/>
      <c r="E371" s="383"/>
      <c r="F371" s="383"/>
      <c r="G371" s="133">
        <f>'01-Mapa de riesgo-UO'!I372</f>
        <v>0</v>
      </c>
      <c r="H371" s="383"/>
      <c r="I371" s="450"/>
      <c r="J371" s="383"/>
      <c r="K371" s="459"/>
      <c r="L371" s="457"/>
      <c r="M371" s="276">
        <f>IF('01-Mapa de riesgo-UO'!S372="No existen", "No existe control para el riesgo",'01-Mapa de riesgo-UO'!W372)</f>
        <v>0</v>
      </c>
      <c r="N371" s="276">
        <f>'01-Mapa de riesgo-UO'!AB372</f>
        <v>0</v>
      </c>
      <c r="O371" s="276">
        <f>'01-Mapa de riesgo-UO'!AG372</f>
        <v>0</v>
      </c>
      <c r="P371" s="277">
        <f>'01-Mapa de riesgo-UO'!AL372</f>
        <v>0</v>
      </c>
      <c r="Q371" s="277">
        <f>'01-Mapa de riesgo-UO'!AP372</f>
        <v>0</v>
      </c>
      <c r="R371" s="450"/>
      <c r="S371" s="457"/>
      <c r="T371" s="457"/>
      <c r="U371" s="114" t="str">
        <f>'01-Mapa de riesgo-UO'!AW372</f>
        <v>ASUMIR</v>
      </c>
      <c r="V371" s="114">
        <f>'01-Mapa de riesgo-UO'!AX372</f>
        <v>0</v>
      </c>
      <c r="W371" s="132">
        <f>IF(U371="COMPARTIR",'01-Mapa de riesgo-UO'!BA372, IF(U371=0, 0,$I$6))</f>
        <v>0</v>
      </c>
      <c r="X371" s="278"/>
      <c r="Y371" s="278"/>
      <c r="Z371" s="278"/>
      <c r="AA371" s="278"/>
      <c r="AB371" s="453"/>
    </row>
    <row r="372" spans="1:28" ht="51" hidden="1" customHeight="1" x14ac:dyDescent="0.2">
      <c r="A372" s="362"/>
      <c r="B372" s="383"/>
      <c r="C372" s="458"/>
      <c r="D372" s="383"/>
      <c r="E372" s="383"/>
      <c r="F372" s="383"/>
      <c r="G372" s="133">
        <f>'01-Mapa de riesgo-UO'!I373</f>
        <v>0</v>
      </c>
      <c r="H372" s="383"/>
      <c r="I372" s="450"/>
      <c r="J372" s="383"/>
      <c r="K372" s="459"/>
      <c r="L372" s="457"/>
      <c r="M372" s="276">
        <f>IF('01-Mapa de riesgo-UO'!S373="No existen", "No existe control para el riesgo",'01-Mapa de riesgo-UO'!W373)</f>
        <v>0</v>
      </c>
      <c r="N372" s="276">
        <f>'01-Mapa de riesgo-UO'!AB373</f>
        <v>0</v>
      </c>
      <c r="O372" s="276">
        <f>'01-Mapa de riesgo-UO'!AG373</f>
        <v>0</v>
      </c>
      <c r="P372" s="277">
        <f>'01-Mapa de riesgo-UO'!AL373</f>
        <v>0</v>
      </c>
      <c r="Q372" s="277">
        <f>'01-Mapa de riesgo-UO'!AP373</f>
        <v>0</v>
      </c>
      <c r="R372" s="450"/>
      <c r="S372" s="457"/>
      <c r="T372" s="457"/>
      <c r="U372" s="114" t="str">
        <f>'01-Mapa de riesgo-UO'!AW373</f>
        <v>ASUMIR</v>
      </c>
      <c r="V372" s="114">
        <f>'01-Mapa de riesgo-UO'!AX373</f>
        <v>0</v>
      </c>
      <c r="W372" s="132">
        <f>IF(U372="COMPARTIR",'01-Mapa de riesgo-UO'!BA373, IF(U372=0, 0,$I$6))</f>
        <v>0</v>
      </c>
      <c r="X372" s="278"/>
      <c r="Y372" s="278"/>
      <c r="Z372" s="278"/>
      <c r="AA372" s="278"/>
      <c r="AB372" s="453"/>
    </row>
    <row r="373" spans="1:28" ht="51" hidden="1" customHeight="1" x14ac:dyDescent="0.2">
      <c r="A373" s="362">
        <v>122</v>
      </c>
      <c r="B373" s="383" t="str">
        <f>'01-Mapa de riesgo-UO'!D374</f>
        <v>EXTENSIÓN_PROYECCIÓN_SOCIAL</v>
      </c>
      <c r="C373" s="458" t="str">
        <f>+'01-Mapa de riesgo-UO'!F374</f>
        <v>NO</v>
      </c>
      <c r="D373" s="383" t="str">
        <f>'01-Mapa de riesgo-UO'!J374</f>
        <v>Corrupción</v>
      </c>
      <c r="E373" s="383" t="str">
        <f>'01-Mapa de riesgo-UO'!K374</f>
        <v>Pérdida de la imparcialidad (4.1.3)</v>
      </c>
      <c r="F373" s="383"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83" t="str">
        <f>'01-Mapa de riesgo-UO'!M374</f>
        <v>Pérdida de  credibilidad en el laboratorio
Pérdida de la confianza en el funcionario.
Iniciación de un proceso disciplinario</v>
      </c>
      <c r="I373" s="450" t="str">
        <f>'01-Mapa de riesgo-UO'!AT374</f>
        <v>LEVE</v>
      </c>
      <c r="J373" s="383" t="str">
        <f>'01-Mapa de riesgo-UO'!AU374</f>
        <v>N° Informes con pérdida de la imparcialidad / N° informes expedidos por el grupo de investigación</v>
      </c>
      <c r="K373" s="461">
        <v>0</v>
      </c>
      <c r="L373" s="457" t="s">
        <v>2010</v>
      </c>
      <c r="M373" s="276" t="str">
        <f>IF('01-Mapa de riesgo-UO'!S374="No existen", "No existe control para el riesgo",'01-Mapa de riesgo-UO'!W374)</f>
        <v>Firma de cada funcionario del:
- Conflicto de interés
- Acta de compromiso ético
- Declaración de impedimento</v>
      </c>
      <c r="N373" s="276">
        <f>'01-Mapa de riesgo-UO'!AB374</f>
        <v>0</v>
      </c>
      <c r="O373" s="276" t="str">
        <f>'01-Mapa de riesgo-UO'!AG374</f>
        <v>Director</v>
      </c>
      <c r="P373" s="277" t="str">
        <f>'01-Mapa de riesgo-UO'!AL374</f>
        <v>Anual</v>
      </c>
      <c r="Q373" s="277" t="str">
        <f>'01-Mapa de riesgo-UO'!AP374</f>
        <v>Preventivo</v>
      </c>
      <c r="R373" s="450" t="str">
        <f>'01-Mapa de riesgo-UO'!AR374</f>
        <v>ACEPTABLE</v>
      </c>
      <c r="S373" s="457" t="s">
        <v>2011</v>
      </c>
      <c r="T373" s="457"/>
      <c r="U373" s="114" t="str">
        <f>'01-Mapa de riesgo-UO'!AW374</f>
        <v>ASUMIR</v>
      </c>
      <c r="V373" s="114">
        <f>'01-Mapa de riesgo-UO'!AX374</f>
        <v>0</v>
      </c>
      <c r="W373" s="132">
        <f>IF(U373="COMPARTIR",'01-Mapa de riesgo-UO'!BA374, IF(U373=0, 0,$I$6))</f>
        <v>0</v>
      </c>
      <c r="X373" s="278"/>
      <c r="Y373" s="278"/>
      <c r="Z373" s="278"/>
      <c r="AA373" s="278"/>
      <c r="AB373" s="453" t="s">
        <v>660</v>
      </c>
    </row>
    <row r="374" spans="1:28" ht="51" hidden="1" customHeight="1" x14ac:dyDescent="0.2">
      <c r="A374" s="362"/>
      <c r="B374" s="383"/>
      <c r="C374" s="458"/>
      <c r="D374" s="383"/>
      <c r="E374" s="383"/>
      <c r="F374" s="383"/>
      <c r="G374" s="133" t="str">
        <f>'01-Mapa de riesgo-UO'!I375</f>
        <v>Conflicto de intereses, al prestar servicios de caracterización entre los que hacen parte  del  centro de laboratorios.</v>
      </c>
      <c r="H374" s="383"/>
      <c r="I374" s="450"/>
      <c r="J374" s="383"/>
      <c r="K374" s="459"/>
      <c r="L374" s="457"/>
      <c r="M374" s="276" t="str">
        <f>IF('01-Mapa de riesgo-UO'!S375="No existen", "No existe control para el riesgo",'01-Mapa de riesgo-UO'!W375)</f>
        <v>Cada laboratorio es un preyecto de extensión independiente en cuanto a recursos de personal, financieros y administrativos.</v>
      </c>
      <c r="N374" s="276">
        <f>'01-Mapa de riesgo-UO'!AB375</f>
        <v>0</v>
      </c>
      <c r="O374" s="276" t="str">
        <f>'01-Mapa de riesgo-UO'!AG375</f>
        <v>Director</v>
      </c>
      <c r="P374" s="277" t="str">
        <f>'01-Mapa de riesgo-UO'!AL375</f>
        <v>No definida</v>
      </c>
      <c r="Q374" s="277" t="str">
        <f>'01-Mapa de riesgo-UO'!AP375</f>
        <v>Preventivo</v>
      </c>
      <c r="R374" s="450"/>
      <c r="S374" s="457" t="s">
        <v>130</v>
      </c>
      <c r="T374" s="457"/>
      <c r="U374" s="114" t="str">
        <f>'01-Mapa de riesgo-UO'!AW375</f>
        <v>ASUMIR</v>
      </c>
      <c r="V374" s="114">
        <f>'01-Mapa de riesgo-UO'!AX375</f>
        <v>0</v>
      </c>
      <c r="W374" s="132">
        <f>IF(U374="COMPARTIR",'01-Mapa de riesgo-UO'!BA375, IF(U374=0, 0,$I$6))</f>
        <v>0</v>
      </c>
      <c r="X374" s="278"/>
      <c r="Y374" s="278"/>
      <c r="Z374" s="278"/>
      <c r="AA374" s="278"/>
      <c r="AB374" s="453"/>
    </row>
    <row r="375" spans="1:28" ht="51" hidden="1" customHeight="1" x14ac:dyDescent="0.2">
      <c r="A375" s="362"/>
      <c r="B375" s="383"/>
      <c r="C375" s="458"/>
      <c r="D375" s="383"/>
      <c r="E375" s="383"/>
      <c r="F375" s="383"/>
      <c r="G375" s="133">
        <f>'01-Mapa de riesgo-UO'!I376</f>
        <v>0</v>
      </c>
      <c r="H375" s="383"/>
      <c r="I375" s="450"/>
      <c r="J375" s="383"/>
      <c r="K375" s="459"/>
      <c r="L375" s="457"/>
      <c r="M375" s="276">
        <f>IF('01-Mapa de riesgo-UO'!S376="No existen", "No existe control para el riesgo",'01-Mapa de riesgo-UO'!W376)</f>
        <v>0</v>
      </c>
      <c r="N375" s="276">
        <f>'01-Mapa de riesgo-UO'!AB376</f>
        <v>0</v>
      </c>
      <c r="O375" s="276">
        <f>'01-Mapa de riesgo-UO'!AG376</f>
        <v>0</v>
      </c>
      <c r="P375" s="277">
        <f>'01-Mapa de riesgo-UO'!AL376</f>
        <v>0</v>
      </c>
      <c r="Q375" s="277">
        <f>'01-Mapa de riesgo-UO'!AP376</f>
        <v>0</v>
      </c>
      <c r="R375" s="450"/>
      <c r="S375" s="457"/>
      <c r="T375" s="457"/>
      <c r="U375" s="114" t="str">
        <f>'01-Mapa de riesgo-UO'!AW376</f>
        <v>ASUMIR</v>
      </c>
      <c r="V375" s="114">
        <f>'01-Mapa de riesgo-UO'!AX376</f>
        <v>0</v>
      </c>
      <c r="W375" s="132">
        <f>IF(U375="COMPARTIR",'01-Mapa de riesgo-UO'!BA376, IF(U375=0, 0,$I$6))</f>
        <v>0</v>
      </c>
      <c r="X375" s="278"/>
      <c r="Y375" s="278"/>
      <c r="Z375" s="278"/>
      <c r="AA375" s="278"/>
      <c r="AB375" s="453"/>
    </row>
    <row r="376" spans="1:28" ht="51" hidden="1" customHeight="1" x14ac:dyDescent="0.2">
      <c r="A376" s="362">
        <v>123</v>
      </c>
      <c r="B376" s="383" t="str">
        <f>'01-Mapa de riesgo-UO'!D377</f>
        <v>EXTENSIÓN_PROYECCIÓN_SOCIAL</v>
      </c>
      <c r="C376" s="458" t="str">
        <f>+'01-Mapa de riesgo-UO'!F377</f>
        <v>NO</v>
      </c>
      <c r="D376" s="383" t="str">
        <f>'01-Mapa de riesgo-UO'!J377</f>
        <v>Operacional</v>
      </c>
      <c r="E376" s="383" t="str">
        <f>'01-Mapa de riesgo-UO'!K377</f>
        <v>Pérdida de la validez de los resultados del laboratorio
(6.3)</v>
      </c>
      <c r="F376" s="383"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83" t="str">
        <f>'01-Mapa de riesgo-UO'!M377</f>
        <v>Pérdida de  credibilidad en el laboratorio
Generación de mala imagen del alboratorio por no prestar servicios confiables</v>
      </c>
      <c r="I376" s="450" t="str">
        <f>'01-Mapa de riesgo-UO'!AT377</f>
        <v>LEVE</v>
      </c>
      <c r="J376" s="383" t="str">
        <f>'01-Mapa de riesgo-UO'!AU377</f>
        <v>No. veces en que las condiciones ambientales se salieron de los límites / No. Veces que se midieron las condiciones ambientales</v>
      </c>
      <c r="K376" s="461">
        <v>0</v>
      </c>
      <c r="L376" s="457" t="s">
        <v>2012</v>
      </c>
      <c r="M376" s="276" t="str">
        <f>IF('01-Mapa de riesgo-UO'!S377="No existen", "No existe control para el riesgo",'01-Mapa de riesgo-UO'!W377)</f>
        <v>Control de condiciones ambientales en el área de almacenamiento de materiales de referencia y equipos de campo</v>
      </c>
      <c r="N376" s="276">
        <f>'01-Mapa de riesgo-UO'!AB377</f>
        <v>0</v>
      </c>
      <c r="O376" s="276" t="str">
        <f>'01-Mapa de riesgo-UO'!AG377</f>
        <v>Contratista: Profesional de laboratorio</v>
      </c>
      <c r="P376" s="277" t="str">
        <f>'01-Mapa de riesgo-UO'!AL377</f>
        <v>Diaria</v>
      </c>
      <c r="Q376" s="277" t="str">
        <f>'01-Mapa de riesgo-UO'!AP377</f>
        <v>Preventivo</v>
      </c>
      <c r="R376" s="450" t="str">
        <f>'01-Mapa de riesgo-UO'!AR377</f>
        <v>FUERTE</v>
      </c>
      <c r="S376" s="457" t="s">
        <v>2011</v>
      </c>
      <c r="T376" s="457"/>
      <c r="U376" s="114" t="str">
        <f>'01-Mapa de riesgo-UO'!AW377</f>
        <v>ASUMIR</v>
      </c>
      <c r="V376" s="114">
        <f>'01-Mapa de riesgo-UO'!AX377</f>
        <v>0</v>
      </c>
      <c r="W376" s="132">
        <f>IF(U376="COMPARTIR",'01-Mapa de riesgo-UO'!BA377, IF(U376=0, 0,$I$6))</f>
        <v>0</v>
      </c>
      <c r="X376" s="278"/>
      <c r="Y376" s="278"/>
      <c r="Z376" s="278"/>
      <c r="AA376" s="278"/>
      <c r="AB376" s="453" t="s">
        <v>660</v>
      </c>
    </row>
    <row r="377" spans="1:28" ht="51" hidden="1" customHeight="1" x14ac:dyDescent="0.2">
      <c r="A377" s="362"/>
      <c r="B377" s="383"/>
      <c r="C377" s="458"/>
      <c r="D377" s="383"/>
      <c r="E377" s="383"/>
      <c r="F377" s="383"/>
      <c r="G377" s="133">
        <f>'01-Mapa de riesgo-UO'!I378</f>
        <v>0</v>
      </c>
      <c r="H377" s="383"/>
      <c r="I377" s="450"/>
      <c r="J377" s="383"/>
      <c r="K377" s="459"/>
      <c r="L377" s="457"/>
      <c r="M377" s="276" t="str">
        <f>IF('01-Mapa de riesgo-UO'!S378="No existen", "No existe control para el riesgo",'01-Mapa de riesgo-UO'!W378)</f>
        <v>Registro de las condiciones ambientales en las cuales se da la ejecución de los ensayos  en campo (temperatura y humedad relativa)</v>
      </c>
      <c r="N377" s="276">
        <f>'01-Mapa de riesgo-UO'!AB378</f>
        <v>0</v>
      </c>
      <c r="O377" s="276" t="str">
        <f>'01-Mapa de riesgo-UO'!AG378</f>
        <v>Contratista: Técnico de campo</v>
      </c>
      <c r="P377" s="277" t="str">
        <f>'01-Mapa de riesgo-UO'!AL378</f>
        <v>No definida</v>
      </c>
      <c r="Q377" s="277" t="str">
        <f>'01-Mapa de riesgo-UO'!AP378</f>
        <v>Preventivo</v>
      </c>
      <c r="R377" s="450"/>
      <c r="S377" s="457" t="s">
        <v>2011</v>
      </c>
      <c r="T377" s="457"/>
      <c r="U377" s="114" t="str">
        <f>'01-Mapa de riesgo-UO'!AW378</f>
        <v>ASUMIR</v>
      </c>
      <c r="V377" s="114">
        <f>'01-Mapa de riesgo-UO'!AX378</f>
        <v>0</v>
      </c>
      <c r="W377" s="132">
        <f>IF(U377="COMPARTIR",'01-Mapa de riesgo-UO'!BA378, IF(U377=0, 0,$I$6))</f>
        <v>0</v>
      </c>
      <c r="X377" s="278"/>
      <c r="Y377" s="278"/>
      <c r="Z377" s="278"/>
      <c r="AA377" s="278"/>
      <c r="AB377" s="453"/>
    </row>
    <row r="378" spans="1:28" ht="51" hidden="1" customHeight="1" x14ac:dyDescent="0.2">
      <c r="A378" s="362"/>
      <c r="B378" s="383"/>
      <c r="C378" s="458"/>
      <c r="D378" s="383"/>
      <c r="E378" s="383"/>
      <c r="F378" s="383"/>
      <c r="G378" s="133">
        <f>'01-Mapa de riesgo-UO'!I379</f>
        <v>0</v>
      </c>
      <c r="H378" s="383"/>
      <c r="I378" s="450"/>
      <c r="J378" s="383"/>
      <c r="K378" s="459"/>
      <c r="L378" s="457"/>
      <c r="M378" s="276">
        <f>IF('01-Mapa de riesgo-UO'!S379="No existen", "No existe control para el riesgo",'01-Mapa de riesgo-UO'!W379)</f>
        <v>0</v>
      </c>
      <c r="N378" s="276">
        <f>'01-Mapa de riesgo-UO'!AB379</f>
        <v>0</v>
      </c>
      <c r="O378" s="276">
        <f>'01-Mapa de riesgo-UO'!AG379</f>
        <v>0</v>
      </c>
      <c r="P378" s="277">
        <f>'01-Mapa de riesgo-UO'!AL379</f>
        <v>0</v>
      </c>
      <c r="Q378" s="277">
        <f>'01-Mapa de riesgo-UO'!AP379</f>
        <v>0</v>
      </c>
      <c r="R378" s="450"/>
      <c r="S378" s="457"/>
      <c r="T378" s="457"/>
      <c r="U378" s="114" t="str">
        <f>'01-Mapa de riesgo-UO'!AW379</f>
        <v>ASUMIR</v>
      </c>
      <c r="V378" s="114">
        <f>'01-Mapa de riesgo-UO'!AX379</f>
        <v>0</v>
      </c>
      <c r="W378" s="132">
        <f>IF(U378="COMPARTIR",'01-Mapa de riesgo-UO'!BA379, IF(U378=0, 0,$I$6))</f>
        <v>0</v>
      </c>
      <c r="X378" s="278"/>
      <c r="Y378" s="278"/>
      <c r="Z378" s="278"/>
      <c r="AA378" s="278"/>
      <c r="AB378" s="453"/>
    </row>
    <row r="379" spans="1:28" ht="51" hidden="1" customHeight="1" x14ac:dyDescent="0.2">
      <c r="A379" s="362">
        <v>124</v>
      </c>
      <c r="B379" s="383" t="str">
        <f>'01-Mapa de riesgo-UO'!D380</f>
        <v>EXTENSIÓN_PROYECCIÓN_SOCIAL</v>
      </c>
      <c r="C379" s="458" t="str">
        <f>+'01-Mapa de riesgo-UO'!F380</f>
        <v>NO</v>
      </c>
      <c r="D379" s="383" t="str">
        <f>'01-Mapa de riesgo-UO'!J380</f>
        <v>Operacional</v>
      </c>
      <c r="E379" s="383" t="str">
        <f>'01-Mapa de riesgo-UO'!K380</f>
        <v>Pérdida de la validez de los resultados del laboratorio
(6.4.6)</v>
      </c>
      <c r="F379" s="383"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83" t="str">
        <f>'01-Mapa de riesgo-UO'!M380</f>
        <v>Resultado inválido
Reproceso de muestra
Trabajo No Conforme</v>
      </c>
      <c r="I379" s="450" t="str">
        <f>'01-Mapa de riesgo-UO'!AT380</f>
        <v>LEVE</v>
      </c>
      <c r="J379" s="383" t="str">
        <f>'01-Mapa de riesgo-UO'!AU380</f>
        <v>No. de equipos calibrados de acuerdo al Plan de calibración /No. Total de equipos que se planean calibrar de acuerdo al Plan de calibración</v>
      </c>
      <c r="K379" s="461">
        <v>0.69</v>
      </c>
      <c r="L379" s="457" t="s">
        <v>2980</v>
      </c>
      <c r="M379" s="276" t="str">
        <f>IF('01-Mapa de riesgo-UO'!S380="No existen", "No existe control para el riesgo",'01-Mapa de riesgo-UO'!W380)</f>
        <v>Seguimiento al plan de calibración, verificación y mantenimiento anual con fechas de cumplimiento.
Cálculo del intervalo de calibración</v>
      </c>
      <c r="N379" s="276">
        <f>'01-Mapa de riesgo-UO'!AB380</f>
        <v>0</v>
      </c>
      <c r="O379" s="276" t="str">
        <f>'01-Mapa de riesgo-UO'!AG380</f>
        <v>Contratistas:
Profesional de Laboratorio.
Profesional Administrativo</v>
      </c>
      <c r="P379" s="277" t="str">
        <f>'01-Mapa de riesgo-UO'!AL380</f>
        <v>Semestral</v>
      </c>
      <c r="Q379" s="277" t="str">
        <f>'01-Mapa de riesgo-UO'!AP380</f>
        <v>Preventivo</v>
      </c>
      <c r="R379" s="450" t="str">
        <f>'01-Mapa de riesgo-UO'!AR380</f>
        <v>FUERTE</v>
      </c>
      <c r="S379" s="457" t="s">
        <v>2011</v>
      </c>
      <c r="T379" s="457"/>
      <c r="U379" s="114" t="str">
        <f>'01-Mapa de riesgo-UO'!AW380</f>
        <v>ASUMIR</v>
      </c>
      <c r="V379" s="114">
        <f>'01-Mapa de riesgo-UO'!AX380</f>
        <v>0</v>
      </c>
      <c r="W379" s="132">
        <f>IF(U379="COMPARTIR",'01-Mapa de riesgo-UO'!BA380, IF(U379=0, 0,$I$6))</f>
        <v>0</v>
      </c>
      <c r="X379" s="278"/>
      <c r="Y379" s="278"/>
      <c r="Z379" s="278"/>
      <c r="AA379" s="278"/>
      <c r="AB379" s="453" t="s">
        <v>660</v>
      </c>
    </row>
    <row r="380" spans="1:28" ht="51" hidden="1" customHeight="1" x14ac:dyDescent="0.2">
      <c r="A380" s="362"/>
      <c r="B380" s="383"/>
      <c r="C380" s="458"/>
      <c r="D380" s="383"/>
      <c r="E380" s="383"/>
      <c r="F380" s="383"/>
      <c r="G380" s="133">
        <f>'01-Mapa de riesgo-UO'!I381</f>
        <v>0</v>
      </c>
      <c r="H380" s="383"/>
      <c r="I380" s="450"/>
      <c r="J380" s="383"/>
      <c r="K380" s="459"/>
      <c r="L380" s="457"/>
      <c r="M380" s="276">
        <f>IF('01-Mapa de riesgo-UO'!S381="No existen", "No existe control para el riesgo",'01-Mapa de riesgo-UO'!W381)</f>
        <v>0</v>
      </c>
      <c r="N380" s="276">
        <f>'01-Mapa de riesgo-UO'!AB381</f>
        <v>0</v>
      </c>
      <c r="O380" s="276">
        <f>'01-Mapa de riesgo-UO'!AG381</f>
        <v>0</v>
      </c>
      <c r="P380" s="277">
        <f>'01-Mapa de riesgo-UO'!AL381</f>
        <v>0</v>
      </c>
      <c r="Q380" s="277">
        <f>'01-Mapa de riesgo-UO'!AP381</f>
        <v>0</v>
      </c>
      <c r="R380" s="450"/>
      <c r="S380" s="457"/>
      <c r="T380" s="457"/>
      <c r="U380" s="114" t="str">
        <f>'01-Mapa de riesgo-UO'!AW381</f>
        <v>ASUMIR</v>
      </c>
      <c r="V380" s="114">
        <f>'01-Mapa de riesgo-UO'!AX381</f>
        <v>0</v>
      </c>
      <c r="W380" s="132">
        <f>IF(U380="COMPARTIR",'01-Mapa de riesgo-UO'!BA381, IF(U380=0, 0,$I$6))</f>
        <v>0</v>
      </c>
      <c r="X380" s="278"/>
      <c r="Y380" s="278"/>
      <c r="Z380" s="278"/>
      <c r="AA380" s="278"/>
      <c r="AB380" s="453"/>
    </row>
    <row r="381" spans="1:28" ht="51" hidden="1" customHeight="1" x14ac:dyDescent="0.2">
      <c r="A381" s="362"/>
      <c r="B381" s="383"/>
      <c r="C381" s="458"/>
      <c r="D381" s="383"/>
      <c r="E381" s="383"/>
      <c r="F381" s="383"/>
      <c r="G381" s="133">
        <f>'01-Mapa de riesgo-UO'!I382</f>
        <v>0</v>
      </c>
      <c r="H381" s="383"/>
      <c r="I381" s="450"/>
      <c r="J381" s="383"/>
      <c r="K381" s="459"/>
      <c r="L381" s="457"/>
      <c r="M381" s="276">
        <f>IF('01-Mapa de riesgo-UO'!S382="No existen", "No existe control para el riesgo",'01-Mapa de riesgo-UO'!W382)</f>
        <v>0</v>
      </c>
      <c r="N381" s="276">
        <f>'01-Mapa de riesgo-UO'!AB382</f>
        <v>0</v>
      </c>
      <c r="O381" s="276">
        <f>'01-Mapa de riesgo-UO'!AG382</f>
        <v>0</v>
      </c>
      <c r="P381" s="277">
        <f>'01-Mapa de riesgo-UO'!AL382</f>
        <v>0</v>
      </c>
      <c r="Q381" s="277">
        <f>'01-Mapa de riesgo-UO'!AP382</f>
        <v>0</v>
      </c>
      <c r="R381" s="450"/>
      <c r="S381" s="457"/>
      <c r="T381" s="457"/>
      <c r="U381" s="114" t="str">
        <f>'01-Mapa de riesgo-UO'!AW382</f>
        <v>ASUMIR</v>
      </c>
      <c r="V381" s="114">
        <f>'01-Mapa de riesgo-UO'!AX382</f>
        <v>0</v>
      </c>
      <c r="W381" s="132">
        <f>IF(U381="COMPARTIR",'01-Mapa de riesgo-UO'!BA382, IF(U381=0, 0,$I$6))</f>
        <v>0</v>
      </c>
      <c r="X381" s="278"/>
      <c r="Y381" s="278"/>
      <c r="Z381" s="278"/>
      <c r="AA381" s="278"/>
      <c r="AB381" s="453"/>
    </row>
    <row r="382" spans="1:28" ht="51" hidden="1" customHeight="1" x14ac:dyDescent="0.2">
      <c r="A382" s="362">
        <v>125</v>
      </c>
      <c r="B382" s="383" t="str">
        <f>'01-Mapa de riesgo-UO'!D383</f>
        <v>EXTENSIÓN_PROYECCIÓN_SOCIAL</v>
      </c>
      <c r="C382" s="458" t="str">
        <f>+'01-Mapa de riesgo-UO'!F383</f>
        <v>NO</v>
      </c>
      <c r="D382" s="383" t="str">
        <f>'01-Mapa de riesgo-UO'!J383</f>
        <v>Operacional</v>
      </c>
      <c r="E382" s="383" t="str">
        <f>'01-Mapa de riesgo-UO'!K383</f>
        <v>Pérdida de la validez de los resultados del laboratorio
(6.4.9)</v>
      </c>
      <c r="F382" s="383"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83" t="str">
        <f>'01-Mapa de riesgo-UO'!M383</f>
        <v>Resultado inválido
Reproceso de muestras
Trabajo No Conforme</v>
      </c>
      <c r="I382" s="450" t="str">
        <f>'01-Mapa de riesgo-UO'!AT383</f>
        <v>LEVE</v>
      </c>
      <c r="J382" s="383" t="str">
        <f>'01-Mapa de riesgo-UO'!AU383</f>
        <v>No.  de equipos defectuosos detectados en el laboratorio antes de la jornada de campo / No. Total de equipos que salen para campo</v>
      </c>
      <c r="K382" s="461">
        <v>0</v>
      </c>
      <c r="L382" s="457" t="s">
        <v>2013</v>
      </c>
      <c r="M382" s="276" t="str">
        <f>IF('01-Mapa de riesgo-UO'!S383="No existen", "No existe control para el riesgo",'01-Mapa de riesgo-UO'!W383)</f>
        <v xml:space="preserve">Revisión de los equipos antes de salir del laboratorio y al ingresar al mismo. </v>
      </c>
      <c r="N382" s="276">
        <f>'01-Mapa de riesgo-UO'!AB383</f>
        <v>0</v>
      </c>
      <c r="O382" s="276" t="str">
        <f>'01-Mapa de riesgo-UO'!AG383</f>
        <v>Contratistas:
Técnicos de Monitoreo Ambiental</v>
      </c>
      <c r="P382" s="277" t="str">
        <f>'01-Mapa de riesgo-UO'!AL383</f>
        <v>No definida</v>
      </c>
      <c r="Q382" s="277" t="str">
        <f>'01-Mapa de riesgo-UO'!AP383</f>
        <v>Preventivo</v>
      </c>
      <c r="R382" s="450" t="str">
        <f>'01-Mapa de riesgo-UO'!AR383</f>
        <v>ACEPTABLE</v>
      </c>
      <c r="S382" s="457" t="s">
        <v>2011</v>
      </c>
      <c r="T382" s="457"/>
      <c r="U382" s="114" t="str">
        <f>'01-Mapa de riesgo-UO'!AW383</f>
        <v>ASUMIR</v>
      </c>
      <c r="V382" s="114">
        <f>'01-Mapa de riesgo-UO'!AX383</f>
        <v>0</v>
      </c>
      <c r="W382" s="132">
        <f>IF(U382="COMPARTIR",'01-Mapa de riesgo-UO'!BA383, IF(U382=0, 0,$I$6))</f>
        <v>0</v>
      </c>
      <c r="X382" s="278"/>
      <c r="Y382" s="278"/>
      <c r="Z382" s="278"/>
      <c r="AA382" s="278"/>
      <c r="AB382" s="453" t="s">
        <v>660</v>
      </c>
    </row>
    <row r="383" spans="1:28" ht="51" hidden="1" customHeight="1" x14ac:dyDescent="0.2">
      <c r="A383" s="362"/>
      <c r="B383" s="383"/>
      <c r="C383" s="458"/>
      <c r="D383" s="383"/>
      <c r="E383" s="383"/>
      <c r="F383" s="383"/>
      <c r="G383" s="133">
        <f>'01-Mapa de riesgo-UO'!I384</f>
        <v>0</v>
      </c>
      <c r="H383" s="383"/>
      <c r="I383" s="450"/>
      <c r="J383" s="383"/>
      <c r="K383" s="459"/>
      <c r="L383" s="457"/>
      <c r="M383" s="276">
        <f>IF('01-Mapa de riesgo-UO'!S384="No existen", "No existe control para el riesgo",'01-Mapa de riesgo-UO'!W384)</f>
        <v>0</v>
      </c>
      <c r="N383" s="276">
        <f>'01-Mapa de riesgo-UO'!AB384</f>
        <v>0</v>
      </c>
      <c r="O383" s="276">
        <f>'01-Mapa de riesgo-UO'!AG384</f>
        <v>0</v>
      </c>
      <c r="P383" s="277">
        <f>'01-Mapa de riesgo-UO'!AL384</f>
        <v>0</v>
      </c>
      <c r="Q383" s="277">
        <f>'01-Mapa de riesgo-UO'!AP384</f>
        <v>0</v>
      </c>
      <c r="R383" s="450"/>
      <c r="S383" s="457"/>
      <c r="T383" s="457"/>
      <c r="U383" s="114" t="str">
        <f>'01-Mapa de riesgo-UO'!AW384</f>
        <v>ASUMIR</v>
      </c>
      <c r="V383" s="114">
        <f>'01-Mapa de riesgo-UO'!AX384</f>
        <v>0</v>
      </c>
      <c r="W383" s="132">
        <f>IF(U383="COMPARTIR",'01-Mapa de riesgo-UO'!BA384, IF(U383=0, 0,$I$6))</f>
        <v>0</v>
      </c>
      <c r="X383" s="278"/>
      <c r="Y383" s="278"/>
      <c r="Z383" s="278"/>
      <c r="AA383" s="278"/>
      <c r="AB383" s="453"/>
    </row>
    <row r="384" spans="1:28" ht="51" hidden="1" customHeight="1" x14ac:dyDescent="0.2">
      <c r="A384" s="362"/>
      <c r="B384" s="383"/>
      <c r="C384" s="458"/>
      <c r="D384" s="383"/>
      <c r="E384" s="383"/>
      <c r="F384" s="383"/>
      <c r="G384" s="133">
        <f>'01-Mapa de riesgo-UO'!I385</f>
        <v>0</v>
      </c>
      <c r="H384" s="383"/>
      <c r="I384" s="450"/>
      <c r="J384" s="383"/>
      <c r="K384" s="459"/>
      <c r="L384" s="457"/>
      <c r="M384" s="276">
        <f>IF('01-Mapa de riesgo-UO'!S385="No existen", "No existe control para el riesgo",'01-Mapa de riesgo-UO'!W385)</f>
        <v>0</v>
      </c>
      <c r="N384" s="276">
        <f>'01-Mapa de riesgo-UO'!AB385</f>
        <v>0</v>
      </c>
      <c r="O384" s="276">
        <f>'01-Mapa de riesgo-UO'!AG385</f>
        <v>0</v>
      </c>
      <c r="P384" s="277">
        <f>'01-Mapa de riesgo-UO'!AL385</f>
        <v>0</v>
      </c>
      <c r="Q384" s="277">
        <f>'01-Mapa de riesgo-UO'!AP385</f>
        <v>0</v>
      </c>
      <c r="R384" s="450"/>
      <c r="S384" s="457"/>
      <c r="T384" s="457"/>
      <c r="U384" s="114" t="str">
        <f>'01-Mapa de riesgo-UO'!AW385</f>
        <v>ASUMIR</v>
      </c>
      <c r="V384" s="114">
        <f>'01-Mapa de riesgo-UO'!AX385</f>
        <v>0</v>
      </c>
      <c r="W384" s="132">
        <f>IF(U384="COMPARTIR",'01-Mapa de riesgo-UO'!BA385, IF(U384=0, 0,$I$6))</f>
        <v>0</v>
      </c>
      <c r="X384" s="278"/>
      <c r="Y384" s="278"/>
      <c r="Z384" s="278"/>
      <c r="AA384" s="278"/>
      <c r="AB384" s="453"/>
    </row>
    <row r="385" spans="1:28" ht="51" hidden="1" customHeight="1" x14ac:dyDescent="0.2">
      <c r="A385" s="362">
        <v>126</v>
      </c>
      <c r="B385" s="383" t="str">
        <f>'01-Mapa de riesgo-UO'!D386</f>
        <v>EXTENSIÓN_PROYECCIÓN_SOCIAL</v>
      </c>
      <c r="C385" s="458" t="str">
        <f>+'01-Mapa de riesgo-UO'!F386</f>
        <v>NO</v>
      </c>
      <c r="D385" s="383" t="str">
        <f>'01-Mapa de riesgo-UO'!J386</f>
        <v>Operacional</v>
      </c>
      <c r="E385" s="383" t="str">
        <f>'01-Mapa de riesgo-UO'!K386</f>
        <v>Tomar una decisión de conformidad errada 
(7.8.6)</v>
      </c>
      <c r="F385" s="383" t="str">
        <f>'01-Mapa de riesgo-UO'!L386</f>
        <v xml:space="preserve">Declaración de la  conformidad errada. </v>
      </c>
      <c r="G385" s="133" t="str">
        <f>'01-Mapa de riesgo-UO'!I386</f>
        <v>Usar una regla de decisión del laboratorio inadecuada</v>
      </c>
      <c r="H385" s="383" t="str">
        <f>'01-Mapa de riesgo-UO'!M386</f>
        <v xml:space="preserve"> Pérdida de credibilidad en el laboratorio
Pérdida de la confianza en el laboratorio</v>
      </c>
      <c r="I385" s="450" t="str">
        <f>'01-Mapa de riesgo-UO'!AT386</f>
        <v>LEVE</v>
      </c>
      <c r="J385" s="383" t="str">
        <f>'01-Mapa de riesgo-UO'!AU386</f>
        <v>No. de informes con regla decisión equivocada / No. de informes emitidos con regla de decisión aplicada</v>
      </c>
      <c r="K385" s="461">
        <v>0</v>
      </c>
      <c r="L385" s="457" t="s">
        <v>2014</v>
      </c>
      <c r="M385" s="276" t="str">
        <f>IF('01-Mapa de riesgo-UO'!S386="No existen", "No existe control para el riesgo",'01-Mapa de riesgo-UO'!W386)</f>
        <v>El cliente mediante la cotización acepta la regla de decisión del laboratorio.
Regla de decisión basada en normatividad reglamentaria aplicable y cálculos estadísticos</v>
      </c>
      <c r="N385" s="276">
        <f>'01-Mapa de riesgo-UO'!AB386</f>
        <v>0</v>
      </c>
      <c r="O385" s="276" t="str">
        <f>'01-Mapa de riesgo-UO'!AG386</f>
        <v>Director</v>
      </c>
      <c r="P385" s="277" t="str">
        <f>'01-Mapa de riesgo-UO'!AL386</f>
        <v>No definida</v>
      </c>
      <c r="Q385" s="277" t="str">
        <f>'01-Mapa de riesgo-UO'!AP386</f>
        <v>Preventivo</v>
      </c>
      <c r="R385" s="450" t="str">
        <f>'01-Mapa de riesgo-UO'!AR386</f>
        <v>ACEPTABLE</v>
      </c>
      <c r="S385" s="457" t="s">
        <v>2011</v>
      </c>
      <c r="T385" s="457"/>
      <c r="U385" s="114" t="str">
        <f>'01-Mapa de riesgo-UO'!AW386</f>
        <v>ASUMIR</v>
      </c>
      <c r="V385" s="114">
        <f>'01-Mapa de riesgo-UO'!AX386</f>
        <v>0</v>
      </c>
      <c r="W385" s="132">
        <f>IF(U385="COMPARTIR",'01-Mapa de riesgo-UO'!BA386, IF(U385=0, 0,$I$6))</f>
        <v>0</v>
      </c>
      <c r="X385" s="278"/>
      <c r="Y385" s="278"/>
      <c r="Z385" s="278"/>
      <c r="AA385" s="278"/>
      <c r="AB385" s="453" t="s">
        <v>660</v>
      </c>
    </row>
    <row r="386" spans="1:28" ht="51" hidden="1" customHeight="1" x14ac:dyDescent="0.2">
      <c r="A386" s="362"/>
      <c r="B386" s="383"/>
      <c r="C386" s="458"/>
      <c r="D386" s="383"/>
      <c r="E386" s="383"/>
      <c r="F386" s="383"/>
      <c r="G386" s="133">
        <f>'01-Mapa de riesgo-UO'!I387</f>
        <v>0</v>
      </c>
      <c r="H386" s="383"/>
      <c r="I386" s="450"/>
      <c r="J386" s="383"/>
      <c r="K386" s="459"/>
      <c r="L386" s="457"/>
      <c r="M386" s="276">
        <f>IF('01-Mapa de riesgo-UO'!S387="No existen", "No existe control para el riesgo",'01-Mapa de riesgo-UO'!W387)</f>
        <v>0</v>
      </c>
      <c r="N386" s="276">
        <f>'01-Mapa de riesgo-UO'!AB387</f>
        <v>0</v>
      </c>
      <c r="O386" s="276">
        <f>'01-Mapa de riesgo-UO'!AG387</f>
        <v>0</v>
      </c>
      <c r="P386" s="277">
        <f>'01-Mapa de riesgo-UO'!AL387</f>
        <v>0</v>
      </c>
      <c r="Q386" s="277">
        <f>'01-Mapa de riesgo-UO'!AP387</f>
        <v>0</v>
      </c>
      <c r="R386" s="450"/>
      <c r="S386" s="457"/>
      <c r="T386" s="457"/>
      <c r="U386" s="114" t="str">
        <f>'01-Mapa de riesgo-UO'!AW387</f>
        <v>ASUMIR</v>
      </c>
      <c r="V386" s="114">
        <f>'01-Mapa de riesgo-UO'!AX387</f>
        <v>0</v>
      </c>
      <c r="W386" s="132">
        <f>IF(U386="COMPARTIR",'01-Mapa de riesgo-UO'!BA387, IF(U386=0, 0,$I$6))</f>
        <v>0</v>
      </c>
      <c r="X386" s="278"/>
      <c r="Y386" s="278"/>
      <c r="Z386" s="278"/>
      <c r="AA386" s="278"/>
      <c r="AB386" s="453"/>
    </row>
    <row r="387" spans="1:28" ht="51" hidden="1" customHeight="1" x14ac:dyDescent="0.2">
      <c r="A387" s="362"/>
      <c r="B387" s="383"/>
      <c r="C387" s="458"/>
      <c r="D387" s="383"/>
      <c r="E387" s="383"/>
      <c r="F387" s="383"/>
      <c r="G387" s="133">
        <f>'01-Mapa de riesgo-UO'!I388</f>
        <v>0</v>
      </c>
      <c r="H387" s="383"/>
      <c r="I387" s="450"/>
      <c r="J387" s="383"/>
      <c r="K387" s="459"/>
      <c r="L387" s="457"/>
      <c r="M387" s="276">
        <f>IF('01-Mapa de riesgo-UO'!S388="No existen", "No existe control para el riesgo",'01-Mapa de riesgo-UO'!W388)</f>
        <v>0</v>
      </c>
      <c r="N387" s="276">
        <f>'01-Mapa de riesgo-UO'!AB388</f>
        <v>0</v>
      </c>
      <c r="O387" s="276">
        <f>'01-Mapa de riesgo-UO'!AG388</f>
        <v>0</v>
      </c>
      <c r="P387" s="277">
        <f>'01-Mapa de riesgo-UO'!AL388</f>
        <v>0</v>
      </c>
      <c r="Q387" s="277">
        <f>'01-Mapa de riesgo-UO'!AP388</f>
        <v>0</v>
      </c>
      <c r="R387" s="450"/>
      <c r="S387" s="457"/>
      <c r="T387" s="457"/>
      <c r="U387" s="114" t="str">
        <f>'01-Mapa de riesgo-UO'!AW388</f>
        <v>ASUMIR</v>
      </c>
      <c r="V387" s="114">
        <f>'01-Mapa de riesgo-UO'!AX388</f>
        <v>0</v>
      </c>
      <c r="W387" s="132">
        <f>IF(U387="COMPARTIR",'01-Mapa de riesgo-UO'!BA388, IF(U387=0, 0,$I$6))</f>
        <v>0</v>
      </c>
      <c r="X387" s="278"/>
      <c r="Y387" s="278"/>
      <c r="Z387" s="278"/>
      <c r="AA387" s="278"/>
      <c r="AB387" s="453"/>
    </row>
    <row r="388" spans="1:28" ht="51" hidden="1" customHeight="1" x14ac:dyDescent="0.2">
      <c r="A388" s="362">
        <v>127</v>
      </c>
      <c r="B388" s="383" t="str">
        <f>'01-Mapa de riesgo-UO'!D389</f>
        <v>EXTENSIÓN_PROYECCIÓN_SOCIAL</v>
      </c>
      <c r="C388" s="458" t="str">
        <f>+'01-Mapa de riesgo-UO'!F389</f>
        <v>NO</v>
      </c>
      <c r="D388" s="383" t="str">
        <f>'01-Mapa de riesgo-UO'!J389</f>
        <v>Operacional</v>
      </c>
      <c r="E388" s="383" t="str">
        <f>'01-Mapa de riesgo-UO'!K389</f>
        <v>Utilización de un método de ensayo inadecuado
(7.2)</v>
      </c>
      <c r="F388" s="383" t="str">
        <f>'01-Mapa de riesgo-UO'!L389</f>
        <v>Verificación/validación del método no es adecuada para declarar la aptitud del laboratorio</v>
      </c>
      <c r="G388" s="133" t="str">
        <f>'01-Mapa de riesgo-UO'!I389</f>
        <v>En la verificacion del método no se tienen en cuenta todos los factores</v>
      </c>
      <c r="H388" s="383" t="str">
        <f>'01-Mapa de riesgo-UO'!M389</f>
        <v xml:space="preserve">Resultado inválido.
No conformidades en audiorías internas y externas.
Pérdida de  credibilidad en el laboratorio
</v>
      </c>
      <c r="I388" s="450" t="str">
        <f>'01-Mapa de riesgo-UO'!AT389</f>
        <v>LEVE</v>
      </c>
      <c r="J388" s="383" t="str">
        <f>'01-Mapa de riesgo-UO'!AU389</f>
        <v>No. de variables definidas por el OEC en la verificación / No. de variables establecidas en el método definido</v>
      </c>
      <c r="K388" s="461">
        <v>1</v>
      </c>
      <c r="L388" s="457" t="s">
        <v>2015</v>
      </c>
      <c r="M388" s="276" t="str">
        <f>IF('01-Mapa de riesgo-UO'!S389="No existen", "No existe control para el riesgo",'01-Mapa de riesgo-UO'!W389)</f>
        <v>Regla de decisión basada en normatividad reglamentaria vigente.
Tabla cruzada de requisitos de normas y de ensayo con cumplimiento en el laboratorio.
Informe de verificación del método.</v>
      </c>
      <c r="N388" s="276">
        <f>'01-Mapa de riesgo-UO'!AB389</f>
        <v>0</v>
      </c>
      <c r="O388" s="276" t="str">
        <f>'01-Mapa de riesgo-UO'!AG389</f>
        <v xml:space="preserve">Director
Contratistas:
Profesional Administrativo.
Técnicos de Monitoreo Ambiental.
</v>
      </c>
      <c r="P388" s="277" t="str">
        <f>'01-Mapa de riesgo-UO'!AL389</f>
        <v>Anual</v>
      </c>
      <c r="Q388" s="277" t="str">
        <f>'01-Mapa de riesgo-UO'!AP389</f>
        <v>Preventivo</v>
      </c>
      <c r="R388" s="450" t="str">
        <f>'01-Mapa de riesgo-UO'!AR389</f>
        <v>FUERTE</v>
      </c>
      <c r="S388" s="457" t="s">
        <v>2011</v>
      </c>
      <c r="T388" s="457"/>
      <c r="U388" s="114" t="str">
        <f>'01-Mapa de riesgo-UO'!AW389</f>
        <v>ASUMIR</v>
      </c>
      <c r="V388" s="114">
        <f>'01-Mapa de riesgo-UO'!AX389</f>
        <v>0</v>
      </c>
      <c r="W388" s="132">
        <f>IF(U388="COMPARTIR",'01-Mapa de riesgo-UO'!BA389, IF(U388=0, 0,$I$6))</f>
        <v>0</v>
      </c>
      <c r="X388" s="278"/>
      <c r="Y388" s="278"/>
      <c r="Z388" s="278"/>
      <c r="AA388" s="278"/>
      <c r="AB388" s="453" t="s">
        <v>660</v>
      </c>
    </row>
    <row r="389" spans="1:28" ht="51" hidden="1" customHeight="1" x14ac:dyDescent="0.2">
      <c r="A389" s="362"/>
      <c r="B389" s="383"/>
      <c r="C389" s="458"/>
      <c r="D389" s="383"/>
      <c r="E389" s="383"/>
      <c r="F389" s="383"/>
      <c r="G389" s="133">
        <f>'01-Mapa de riesgo-UO'!I390</f>
        <v>0</v>
      </c>
      <c r="H389" s="383"/>
      <c r="I389" s="450"/>
      <c r="J389" s="383"/>
      <c r="K389" s="459"/>
      <c r="L389" s="457"/>
      <c r="M389" s="276">
        <f>IF('01-Mapa de riesgo-UO'!S390="No existen", "No existe control para el riesgo",'01-Mapa de riesgo-UO'!W390)</f>
        <v>0</v>
      </c>
      <c r="N389" s="276">
        <f>'01-Mapa de riesgo-UO'!AB390</f>
        <v>0</v>
      </c>
      <c r="O389" s="276">
        <f>'01-Mapa de riesgo-UO'!AG390</f>
        <v>0</v>
      </c>
      <c r="P389" s="277">
        <f>'01-Mapa de riesgo-UO'!AL390</f>
        <v>0</v>
      </c>
      <c r="Q389" s="277">
        <f>'01-Mapa de riesgo-UO'!AP390</f>
        <v>0</v>
      </c>
      <c r="R389" s="450"/>
      <c r="S389" s="457"/>
      <c r="T389" s="457"/>
      <c r="U389" s="114" t="str">
        <f>'01-Mapa de riesgo-UO'!AW390</f>
        <v>ASUMIR</v>
      </c>
      <c r="V389" s="114">
        <f>'01-Mapa de riesgo-UO'!AX390</f>
        <v>0</v>
      </c>
      <c r="W389" s="132">
        <f>IF(U389="COMPARTIR",'01-Mapa de riesgo-UO'!BA390, IF(U389=0, 0,$I$6))</f>
        <v>0</v>
      </c>
      <c r="X389" s="278"/>
      <c r="Y389" s="278"/>
      <c r="Z389" s="278"/>
      <c r="AA389" s="278"/>
      <c r="AB389" s="453"/>
    </row>
    <row r="390" spans="1:28" ht="51" hidden="1" customHeight="1" x14ac:dyDescent="0.2">
      <c r="A390" s="362"/>
      <c r="B390" s="383"/>
      <c r="C390" s="458"/>
      <c r="D390" s="383"/>
      <c r="E390" s="383"/>
      <c r="F390" s="383"/>
      <c r="G390" s="133">
        <f>'01-Mapa de riesgo-UO'!I391</f>
        <v>0</v>
      </c>
      <c r="H390" s="383"/>
      <c r="I390" s="450"/>
      <c r="J390" s="383"/>
      <c r="K390" s="459"/>
      <c r="L390" s="457"/>
      <c r="M390" s="276">
        <f>IF('01-Mapa de riesgo-UO'!S391="No existen", "No existe control para el riesgo",'01-Mapa de riesgo-UO'!W391)</f>
        <v>0</v>
      </c>
      <c r="N390" s="276">
        <f>'01-Mapa de riesgo-UO'!AB391</f>
        <v>0</v>
      </c>
      <c r="O390" s="276">
        <f>'01-Mapa de riesgo-UO'!AG391</f>
        <v>0</v>
      </c>
      <c r="P390" s="277">
        <f>'01-Mapa de riesgo-UO'!AL391</f>
        <v>0</v>
      </c>
      <c r="Q390" s="277">
        <f>'01-Mapa de riesgo-UO'!AP391</f>
        <v>0</v>
      </c>
      <c r="R390" s="450"/>
      <c r="S390" s="457"/>
      <c r="T390" s="457"/>
      <c r="U390" s="114" t="str">
        <f>'01-Mapa de riesgo-UO'!AW391</f>
        <v>ASUMIR</v>
      </c>
      <c r="V390" s="114">
        <f>'01-Mapa de riesgo-UO'!AX391</f>
        <v>0</v>
      </c>
      <c r="W390" s="132">
        <f>IF(U390="COMPARTIR",'01-Mapa de riesgo-UO'!BA391, IF(U390=0, 0,$I$6))</f>
        <v>0</v>
      </c>
      <c r="X390" s="278"/>
      <c r="Y390" s="278"/>
      <c r="Z390" s="278"/>
      <c r="AA390" s="278"/>
      <c r="AB390" s="453"/>
    </row>
    <row r="391" spans="1:28" ht="51" hidden="1" customHeight="1" x14ac:dyDescent="0.2">
      <c r="A391" s="362">
        <v>128</v>
      </c>
      <c r="B391" s="383" t="str">
        <f>'01-Mapa de riesgo-UO'!D392</f>
        <v>EXTENSIÓN_PROYECCIÓN_SOCIAL</v>
      </c>
      <c r="C391" s="458" t="str">
        <f>+'01-Mapa de riesgo-UO'!F392</f>
        <v>NO</v>
      </c>
      <c r="D391" s="383" t="str">
        <f>'01-Mapa de riesgo-UO'!J392</f>
        <v>Operacional</v>
      </c>
      <c r="E391" s="383" t="str">
        <f>'01-Mapa de riesgo-UO'!K392</f>
        <v>Pérdida de la validez de los resultados (Evaluación de la incertidumbre)
(7.6)</v>
      </c>
      <c r="F391" s="383"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83" t="str">
        <f>'01-Mapa de riesgo-UO'!M392</f>
        <v>Resultado inválido
No conformidades en audiorías internas y externas.
Pérdida de la confianza en el laboratorio</v>
      </c>
      <c r="I391" s="450" t="str">
        <f>'01-Mapa de riesgo-UO'!AT392</f>
        <v>LEVE</v>
      </c>
      <c r="J391" s="383" t="str">
        <f>'01-Mapa de riesgo-UO'!AU392</f>
        <v>No. de informes de ensayo con resultados inválidos por estimación de la incertidumbre / No. total de informes de resultados</v>
      </c>
      <c r="K391" s="461">
        <v>0</v>
      </c>
      <c r="L391" s="457" t="s">
        <v>2016</v>
      </c>
      <c r="M391" s="276" t="str">
        <f>IF('01-Mapa de riesgo-UO'!S392="No existen", "No existe control para el riesgo",'01-Mapa de riesgo-UO'!W392)</f>
        <v>Verificación de la estimación de  la incertidumbre</v>
      </c>
      <c r="N391" s="276">
        <f>'01-Mapa de riesgo-UO'!AB392</f>
        <v>0</v>
      </c>
      <c r="O391" s="276" t="str">
        <f>'01-Mapa de riesgo-UO'!AG392</f>
        <v>Contratistas:
Profesional Administrativo.
Profesional de Laboratorio.</v>
      </c>
      <c r="P391" s="277" t="str">
        <f>'01-Mapa de riesgo-UO'!AL392</f>
        <v>No definida</v>
      </c>
      <c r="Q391" s="277" t="str">
        <f>'01-Mapa de riesgo-UO'!AP392</f>
        <v>Preventivo</v>
      </c>
      <c r="R391" s="450" t="str">
        <f>'01-Mapa de riesgo-UO'!AR392</f>
        <v>FUERTE</v>
      </c>
      <c r="S391" s="457" t="s">
        <v>2011</v>
      </c>
      <c r="T391" s="457"/>
      <c r="U391" s="114" t="str">
        <f>'01-Mapa de riesgo-UO'!AW392</f>
        <v>ASUMIR</v>
      </c>
      <c r="V391" s="114">
        <f>'01-Mapa de riesgo-UO'!AX392</f>
        <v>0</v>
      </c>
      <c r="W391" s="132">
        <f>IF(U391="COMPARTIR",'01-Mapa de riesgo-UO'!BA392, IF(U391=0, 0,$I$6))</f>
        <v>0</v>
      </c>
      <c r="X391" s="278"/>
      <c r="Y391" s="278"/>
      <c r="Z391" s="278"/>
      <c r="AA391" s="278"/>
      <c r="AB391" s="453" t="s">
        <v>660</v>
      </c>
    </row>
    <row r="392" spans="1:28" ht="51" hidden="1" customHeight="1" x14ac:dyDescent="0.2">
      <c r="A392" s="362"/>
      <c r="B392" s="383"/>
      <c r="C392" s="458"/>
      <c r="D392" s="383"/>
      <c r="E392" s="383"/>
      <c r="F392" s="383"/>
      <c r="G392" s="133">
        <f>'01-Mapa de riesgo-UO'!I393</f>
        <v>0</v>
      </c>
      <c r="H392" s="383"/>
      <c r="I392" s="450"/>
      <c r="J392" s="383"/>
      <c r="K392" s="459"/>
      <c r="L392" s="457"/>
      <c r="M392" s="276">
        <f>IF('01-Mapa de riesgo-UO'!S393="No existen", "No existe control para el riesgo",'01-Mapa de riesgo-UO'!W393)</f>
        <v>0</v>
      </c>
      <c r="N392" s="276">
        <f>'01-Mapa de riesgo-UO'!AB393</f>
        <v>0</v>
      </c>
      <c r="O392" s="276">
        <f>'01-Mapa de riesgo-UO'!AG393</f>
        <v>0</v>
      </c>
      <c r="P392" s="277">
        <f>'01-Mapa de riesgo-UO'!AL393</f>
        <v>0</v>
      </c>
      <c r="Q392" s="277">
        <f>'01-Mapa de riesgo-UO'!AP393</f>
        <v>0</v>
      </c>
      <c r="R392" s="450"/>
      <c r="S392" s="457"/>
      <c r="T392" s="457"/>
      <c r="U392" s="114" t="str">
        <f>'01-Mapa de riesgo-UO'!AW393</f>
        <v>ASUMIR</v>
      </c>
      <c r="V392" s="114">
        <f>'01-Mapa de riesgo-UO'!AX393</f>
        <v>0</v>
      </c>
      <c r="W392" s="132">
        <f>IF(U392="COMPARTIR",'01-Mapa de riesgo-UO'!BA393, IF(U392=0, 0,$I$6))</f>
        <v>0</v>
      </c>
      <c r="X392" s="278"/>
      <c r="Y392" s="278"/>
      <c r="Z392" s="278"/>
      <c r="AA392" s="278"/>
      <c r="AB392" s="453"/>
    </row>
    <row r="393" spans="1:28" ht="51" hidden="1" customHeight="1" x14ac:dyDescent="0.2">
      <c r="A393" s="362"/>
      <c r="B393" s="383"/>
      <c r="C393" s="458"/>
      <c r="D393" s="383"/>
      <c r="E393" s="383"/>
      <c r="F393" s="383"/>
      <c r="G393" s="133">
        <f>'01-Mapa de riesgo-UO'!I394</f>
        <v>0</v>
      </c>
      <c r="H393" s="383"/>
      <c r="I393" s="450"/>
      <c r="J393" s="383"/>
      <c r="K393" s="459"/>
      <c r="L393" s="457"/>
      <c r="M393" s="276">
        <f>IF('01-Mapa de riesgo-UO'!S394="No existen", "No existe control para el riesgo",'01-Mapa de riesgo-UO'!W394)</f>
        <v>0</v>
      </c>
      <c r="N393" s="276">
        <f>'01-Mapa de riesgo-UO'!AB394</f>
        <v>0</v>
      </c>
      <c r="O393" s="276">
        <f>'01-Mapa de riesgo-UO'!AG394</f>
        <v>0</v>
      </c>
      <c r="P393" s="277">
        <f>'01-Mapa de riesgo-UO'!AL394</f>
        <v>0</v>
      </c>
      <c r="Q393" s="277">
        <f>'01-Mapa de riesgo-UO'!AP394</f>
        <v>0</v>
      </c>
      <c r="R393" s="450"/>
      <c r="S393" s="457"/>
      <c r="T393" s="457"/>
      <c r="U393" s="114" t="str">
        <f>'01-Mapa de riesgo-UO'!AW394</f>
        <v>ASUMIR</v>
      </c>
      <c r="V393" s="114">
        <f>'01-Mapa de riesgo-UO'!AX394</f>
        <v>0</v>
      </c>
      <c r="W393" s="132">
        <f>IF(U393="COMPARTIR",'01-Mapa de riesgo-UO'!BA394, IF(U393=0, 0,$I$6))</f>
        <v>0</v>
      </c>
      <c r="X393" s="278"/>
      <c r="Y393" s="278"/>
      <c r="Z393" s="278"/>
      <c r="AA393" s="278"/>
      <c r="AB393" s="453"/>
    </row>
    <row r="394" spans="1:28" ht="51" hidden="1" customHeight="1" x14ac:dyDescent="0.2">
      <c r="A394" s="362">
        <v>129</v>
      </c>
      <c r="B394" s="383" t="str">
        <f>'01-Mapa de riesgo-UO'!D395</f>
        <v>EXTENSIÓN_PROYECCIÓN_SOCIAL</v>
      </c>
      <c r="C394" s="458" t="str">
        <f>+'01-Mapa de riesgo-UO'!F395</f>
        <v>NO</v>
      </c>
      <c r="D394" s="383" t="str">
        <f>'01-Mapa de riesgo-UO'!J395</f>
        <v>Cumplimiento</v>
      </c>
      <c r="E394" s="383" t="str">
        <f>'01-Mapa de riesgo-UO'!K395</f>
        <v>Pérdida de la validez de los resultados
(7.7)</v>
      </c>
      <c r="F394" s="383" t="str">
        <f>'01-Mapa de riesgo-UO'!L395</f>
        <v>No aprobar los ensayos de aptitud o pruebas interlaboratorio</v>
      </c>
      <c r="G394" s="133" t="str">
        <f>'01-Mapa de riesgo-UO'!I395</f>
        <v>No se han tenido en cuenta procedimientos para hacer seguimiento a la validez de los resultados</v>
      </c>
      <c r="H394" s="383" t="str">
        <f>'01-Mapa de riesgo-UO'!M395</f>
        <v>Resultados inválidos
Incumplimiento de los controles de calidad/aseguramiento de la calidad de los métodos de ensayo.
Suspensión de la acreditación de IDEAM.</v>
      </c>
      <c r="I394" s="450" t="str">
        <f>'01-Mapa de riesgo-UO'!AT395</f>
        <v>LEVE</v>
      </c>
      <c r="J394" s="383" t="str">
        <f>'01-Mapa de riesgo-UO'!AU395</f>
        <v>No ensayos de aptitud con resultados satisfactorios / Total de ensayos de aptitud</v>
      </c>
      <c r="K394" s="461">
        <v>1</v>
      </c>
      <c r="L394" s="457" t="s">
        <v>2017</v>
      </c>
      <c r="M394" s="276" t="str">
        <f>IF('01-Mapa de riesgo-UO'!S395="No existen", "No existe control para el riesgo",'01-Mapa de riesgo-UO'!W395)</f>
        <v xml:space="preserve">Participación en ensayos de aptitud
Comprobaciones intermedias que permiten confiar en el resultado reportado </v>
      </c>
      <c r="N394" s="276">
        <f>'01-Mapa de riesgo-UO'!AB395</f>
        <v>0</v>
      </c>
      <c r="O394" s="276" t="str">
        <f>'01-Mapa de riesgo-UO'!AG395</f>
        <v>Director
Contratistas: 
Profesional de Laboratorio.
Profesional Adminsitrativo.</v>
      </c>
      <c r="P394" s="277" t="str">
        <f>'01-Mapa de riesgo-UO'!AL395</f>
        <v>Anual</v>
      </c>
      <c r="Q394" s="277" t="str">
        <f>'01-Mapa de riesgo-UO'!AP395</f>
        <v>Preventivo</v>
      </c>
      <c r="R394" s="450" t="str">
        <f>'01-Mapa de riesgo-UO'!AR395</f>
        <v>ACEPTABLE</v>
      </c>
      <c r="S394" s="457" t="s">
        <v>2011</v>
      </c>
      <c r="T394" s="457"/>
      <c r="U394" s="114" t="str">
        <f>'01-Mapa de riesgo-UO'!AW395</f>
        <v>ASUMIR</v>
      </c>
      <c r="V394" s="114">
        <f>'01-Mapa de riesgo-UO'!AX395</f>
        <v>0</v>
      </c>
      <c r="W394" s="132">
        <f>IF(U394="COMPARTIR",'01-Mapa de riesgo-UO'!BA395, IF(U394=0, 0,$I$6))</f>
        <v>0</v>
      </c>
      <c r="X394" s="278"/>
      <c r="Y394" s="278"/>
      <c r="Z394" s="278"/>
      <c r="AA394" s="278"/>
      <c r="AB394" s="453" t="s">
        <v>660</v>
      </c>
    </row>
    <row r="395" spans="1:28" ht="51" hidden="1" customHeight="1" x14ac:dyDescent="0.2">
      <c r="A395" s="362"/>
      <c r="B395" s="383"/>
      <c r="C395" s="458"/>
      <c r="D395" s="383"/>
      <c r="E395" s="383"/>
      <c r="F395" s="383"/>
      <c r="G395" s="133">
        <f>'01-Mapa de riesgo-UO'!I396</f>
        <v>0</v>
      </c>
      <c r="H395" s="383"/>
      <c r="I395" s="450"/>
      <c r="J395" s="383"/>
      <c r="K395" s="459"/>
      <c r="L395" s="457"/>
      <c r="M395" s="276">
        <f>IF('01-Mapa de riesgo-UO'!S396="No existen", "No existe control para el riesgo",'01-Mapa de riesgo-UO'!W396)</f>
        <v>0</v>
      </c>
      <c r="N395" s="276">
        <f>'01-Mapa de riesgo-UO'!AB396</f>
        <v>0</v>
      </c>
      <c r="O395" s="276">
        <f>'01-Mapa de riesgo-UO'!AG396</f>
        <v>0</v>
      </c>
      <c r="P395" s="277">
        <f>'01-Mapa de riesgo-UO'!AL396</f>
        <v>0</v>
      </c>
      <c r="Q395" s="277">
        <f>'01-Mapa de riesgo-UO'!AP396</f>
        <v>0</v>
      </c>
      <c r="R395" s="450"/>
      <c r="S395" s="457"/>
      <c r="T395" s="457"/>
      <c r="U395" s="114" t="str">
        <f>'01-Mapa de riesgo-UO'!AW396</f>
        <v>ASUMIR</v>
      </c>
      <c r="V395" s="114">
        <f>'01-Mapa de riesgo-UO'!AX396</f>
        <v>0</v>
      </c>
      <c r="W395" s="132">
        <f>IF(U395="COMPARTIR",'01-Mapa de riesgo-UO'!BA396, IF(U395=0, 0,$I$6))</f>
        <v>0</v>
      </c>
      <c r="X395" s="278"/>
      <c r="Y395" s="278"/>
      <c r="Z395" s="278"/>
      <c r="AA395" s="278"/>
      <c r="AB395" s="453"/>
    </row>
    <row r="396" spans="1:28" ht="51" hidden="1" customHeight="1" x14ac:dyDescent="0.2">
      <c r="A396" s="362"/>
      <c r="B396" s="383"/>
      <c r="C396" s="458"/>
      <c r="D396" s="383"/>
      <c r="E396" s="383"/>
      <c r="F396" s="383"/>
      <c r="G396" s="133">
        <f>'01-Mapa de riesgo-UO'!I397</f>
        <v>0</v>
      </c>
      <c r="H396" s="383"/>
      <c r="I396" s="450"/>
      <c r="J396" s="383"/>
      <c r="K396" s="459"/>
      <c r="L396" s="457"/>
      <c r="M396" s="276">
        <f>IF('01-Mapa de riesgo-UO'!S397="No existen", "No existe control para el riesgo",'01-Mapa de riesgo-UO'!W397)</f>
        <v>0</v>
      </c>
      <c r="N396" s="276">
        <f>'01-Mapa de riesgo-UO'!AB397</f>
        <v>0</v>
      </c>
      <c r="O396" s="276">
        <f>'01-Mapa de riesgo-UO'!AG397</f>
        <v>0</v>
      </c>
      <c r="P396" s="277">
        <f>'01-Mapa de riesgo-UO'!AL397</f>
        <v>0</v>
      </c>
      <c r="Q396" s="277">
        <f>'01-Mapa de riesgo-UO'!AP397</f>
        <v>0</v>
      </c>
      <c r="R396" s="450"/>
      <c r="S396" s="457"/>
      <c r="T396" s="457"/>
      <c r="U396" s="114" t="str">
        <f>'01-Mapa de riesgo-UO'!AW397</f>
        <v>ASUMIR</v>
      </c>
      <c r="V396" s="114">
        <f>'01-Mapa de riesgo-UO'!AX397</f>
        <v>0</v>
      </c>
      <c r="W396" s="132">
        <f>IF(U396="COMPARTIR",'01-Mapa de riesgo-UO'!BA397, IF(U396=0, 0,$I$6))</f>
        <v>0</v>
      </c>
      <c r="X396" s="278"/>
      <c r="Y396" s="278"/>
      <c r="Z396" s="278"/>
      <c r="AA396" s="278"/>
      <c r="AB396" s="453"/>
    </row>
    <row r="397" spans="1:28" ht="51" hidden="1" customHeight="1" x14ac:dyDescent="0.2">
      <c r="A397" s="362">
        <v>130</v>
      </c>
      <c r="B397" s="383" t="str">
        <f>'01-Mapa de riesgo-UO'!D398</f>
        <v>EXTENSIÓN_PROYECCIÓN_SOCIAL</v>
      </c>
      <c r="C397" s="458" t="str">
        <f>+'01-Mapa de riesgo-UO'!F398</f>
        <v>NO</v>
      </c>
      <c r="D397" s="383" t="str">
        <f>'01-Mapa de riesgo-UO'!J398</f>
        <v>Corrupción</v>
      </c>
      <c r="E397" s="383" t="str">
        <f>'01-Mapa de riesgo-UO'!K398</f>
        <v>Pérdida de la imparcialidad (4.1.3)</v>
      </c>
      <c r="F397" s="383"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83" t="str">
        <f>'01-Mapa de riesgo-UO'!M398</f>
        <v>Pérdida de  credibilidad en el laboratorio
Pérdida de la confianza en el funcionario.
Iniciación de un proceso disciplinario</v>
      </c>
      <c r="I397" s="450" t="str">
        <f>'01-Mapa de riesgo-UO'!AT398</f>
        <v>LEVE</v>
      </c>
      <c r="J397" s="383" t="str">
        <f>'01-Mapa de riesgo-UO'!AU398</f>
        <v>No informes con pérdida de la imparcialidad / No informes expedidos por el laboratorio</v>
      </c>
      <c r="K397" s="461">
        <v>0</v>
      </c>
      <c r="L397" s="457" t="s">
        <v>2018</v>
      </c>
      <c r="M397" s="276" t="str">
        <f>IF('01-Mapa de riesgo-UO'!S398="No existen", "No existe control para el riesgo",'01-Mapa de riesgo-UO'!W398)</f>
        <v>El informe de caracterización es revisado por alguien diferente a quien lo elabora y aprobado por el Director del laboratorio.</v>
      </c>
      <c r="N397" s="276">
        <f>'01-Mapa de riesgo-UO'!AB398</f>
        <v>0</v>
      </c>
      <c r="O397" s="276" t="str">
        <f>'01-Mapa de riesgo-UO'!AG398</f>
        <v>Director
Contratistas:
Profesional administrativo, profesional de apoyo</v>
      </c>
      <c r="P397" s="277" t="str">
        <f>'01-Mapa de riesgo-UO'!AL398</f>
        <v>No definida</v>
      </c>
      <c r="Q397" s="277" t="str">
        <f>'01-Mapa de riesgo-UO'!AP398</f>
        <v>Preventivo</v>
      </c>
      <c r="R397" s="450" t="str">
        <f>'01-Mapa de riesgo-UO'!AR398</f>
        <v>ACEPTABLE</v>
      </c>
      <c r="S397" s="457" t="s">
        <v>2011</v>
      </c>
      <c r="T397" s="457"/>
      <c r="U397" s="114" t="str">
        <f>'01-Mapa de riesgo-UO'!AW398</f>
        <v>ASUMIR</v>
      </c>
      <c r="V397" s="114">
        <f>'01-Mapa de riesgo-UO'!AX398</f>
        <v>0</v>
      </c>
      <c r="W397" s="132">
        <f>IF(U397="COMPARTIR",'01-Mapa de riesgo-UO'!BA398, IF(U397=0, 0,$I$6))</f>
        <v>0</v>
      </c>
      <c r="X397" s="278"/>
      <c r="Y397" s="278"/>
      <c r="Z397" s="278"/>
      <c r="AA397" s="278"/>
      <c r="AB397" s="453" t="s">
        <v>660</v>
      </c>
    </row>
    <row r="398" spans="1:28" ht="51" hidden="1" customHeight="1" x14ac:dyDescent="0.2">
      <c r="A398" s="362"/>
      <c r="B398" s="383"/>
      <c r="C398" s="458"/>
      <c r="D398" s="383"/>
      <c r="E398" s="383"/>
      <c r="F398" s="383"/>
      <c r="G398" s="133">
        <f>'01-Mapa de riesgo-UO'!I399</f>
        <v>0</v>
      </c>
      <c r="H398" s="383"/>
      <c r="I398" s="450"/>
      <c r="J398" s="383"/>
      <c r="K398" s="459"/>
      <c r="L398" s="457"/>
      <c r="M398" s="276">
        <f>IF('01-Mapa de riesgo-UO'!S399="No existen", "No existe control para el riesgo",'01-Mapa de riesgo-UO'!W399)</f>
        <v>0</v>
      </c>
      <c r="N398" s="276">
        <f>'01-Mapa de riesgo-UO'!AB399</f>
        <v>0</v>
      </c>
      <c r="O398" s="276">
        <f>'01-Mapa de riesgo-UO'!AG399</f>
        <v>0</v>
      </c>
      <c r="P398" s="277">
        <f>'01-Mapa de riesgo-UO'!AL399</f>
        <v>0</v>
      </c>
      <c r="Q398" s="277">
        <f>'01-Mapa de riesgo-UO'!AP399</f>
        <v>0</v>
      </c>
      <c r="R398" s="450"/>
      <c r="S398" s="457"/>
      <c r="T398" s="457"/>
      <c r="U398" s="114" t="str">
        <f>'01-Mapa de riesgo-UO'!AW399</f>
        <v>ASUMIR</v>
      </c>
      <c r="V398" s="114">
        <f>'01-Mapa de riesgo-UO'!AX399</f>
        <v>0</v>
      </c>
      <c r="W398" s="132">
        <f>IF(U398="COMPARTIR",'01-Mapa de riesgo-UO'!BA399, IF(U398=0, 0,$I$6))</f>
        <v>0</v>
      </c>
      <c r="X398" s="278"/>
      <c r="Y398" s="278"/>
      <c r="Z398" s="278"/>
      <c r="AA398" s="278"/>
      <c r="AB398" s="453"/>
    </row>
    <row r="399" spans="1:28" ht="51" hidden="1" customHeight="1" x14ac:dyDescent="0.2">
      <c r="A399" s="362"/>
      <c r="B399" s="383"/>
      <c r="C399" s="458"/>
      <c r="D399" s="383"/>
      <c r="E399" s="383"/>
      <c r="F399" s="383"/>
      <c r="G399" s="133">
        <f>'01-Mapa de riesgo-UO'!I400</f>
        <v>0</v>
      </c>
      <c r="H399" s="383"/>
      <c r="I399" s="450"/>
      <c r="J399" s="383"/>
      <c r="K399" s="459"/>
      <c r="L399" s="457"/>
      <c r="M399" s="276">
        <f>IF('01-Mapa de riesgo-UO'!S400="No existen", "No existe control para el riesgo",'01-Mapa de riesgo-UO'!W400)</f>
        <v>0</v>
      </c>
      <c r="N399" s="276">
        <f>'01-Mapa de riesgo-UO'!AB400</f>
        <v>0</v>
      </c>
      <c r="O399" s="276">
        <f>'01-Mapa de riesgo-UO'!AG400</f>
        <v>0</v>
      </c>
      <c r="P399" s="277">
        <f>'01-Mapa de riesgo-UO'!AL400</f>
        <v>0</v>
      </c>
      <c r="Q399" s="277">
        <f>'01-Mapa de riesgo-UO'!AP400</f>
        <v>0</v>
      </c>
      <c r="R399" s="450"/>
      <c r="S399" s="457"/>
      <c r="T399" s="457"/>
      <c r="U399" s="114" t="str">
        <f>'01-Mapa de riesgo-UO'!AW400</f>
        <v>ASUMIR</v>
      </c>
      <c r="V399" s="114">
        <f>'01-Mapa de riesgo-UO'!AX400</f>
        <v>0</v>
      </c>
      <c r="W399" s="132">
        <f>IF(U399="COMPARTIR",'01-Mapa de riesgo-UO'!BA400, IF(U399=0, 0,$I$6))</f>
        <v>0</v>
      </c>
      <c r="X399" s="278"/>
      <c r="Y399" s="278"/>
      <c r="Z399" s="278"/>
      <c r="AA399" s="278"/>
      <c r="AB399" s="453"/>
    </row>
    <row r="400" spans="1:28" ht="51" hidden="1" customHeight="1" x14ac:dyDescent="0.2">
      <c r="A400" s="362">
        <v>131</v>
      </c>
      <c r="B400" s="383" t="str">
        <f>'01-Mapa de riesgo-UO'!D401</f>
        <v>EXTENSIÓN_PROYECCIÓN_SOCIAL</v>
      </c>
      <c r="C400" s="458" t="str">
        <f>+'01-Mapa de riesgo-UO'!F401</f>
        <v>NO</v>
      </c>
      <c r="D400" s="383" t="str">
        <f>'01-Mapa de riesgo-UO'!J401</f>
        <v>Corrupción</v>
      </c>
      <c r="E400" s="383" t="str">
        <f>'01-Mapa de riesgo-UO'!K401</f>
        <v>Pérdida de la imparcialidad (4.1.3)</v>
      </c>
      <c r="F400" s="383"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83" t="str">
        <f>'01-Mapa de riesgo-UO'!M401</f>
        <v>Pérdida de la confianza en el funcionario.
Iniciación de un proceso disciplinario</v>
      </c>
      <c r="I400" s="450" t="str">
        <f>'01-Mapa de riesgo-UO'!AT401</f>
        <v>LEVE</v>
      </c>
      <c r="J400" s="383" t="str">
        <f>'01-Mapa de riesgo-UO'!AU401</f>
        <v>No. Informes con pérdida de la imparcialidad / No informes expedidos por el laboratorio</v>
      </c>
      <c r="K400" s="461">
        <v>0</v>
      </c>
      <c r="L400" s="457" t="s">
        <v>2019</v>
      </c>
      <c r="M400" s="276" t="str">
        <f>IF('01-Mapa de riesgo-UO'!S401="No existen", "No existe control para el riesgo",'01-Mapa de riesgo-UO'!W401)</f>
        <v>Firma de cada funcionario del:
- Autorización
- Acta de compromiso ético
- Declaración de impedimento</v>
      </c>
      <c r="N400" s="276">
        <f>'01-Mapa de riesgo-UO'!AB401</f>
        <v>0</v>
      </c>
      <c r="O400" s="276" t="str">
        <f>'01-Mapa de riesgo-UO'!AG401</f>
        <v>Director</v>
      </c>
      <c r="P400" s="277" t="str">
        <f>'01-Mapa de riesgo-UO'!AL401</f>
        <v>Anual</v>
      </c>
      <c r="Q400" s="277" t="str">
        <f>'01-Mapa de riesgo-UO'!AP401</f>
        <v>Preventivo</v>
      </c>
      <c r="R400" s="450" t="str">
        <f>'01-Mapa de riesgo-UO'!AR401</f>
        <v>ACEPTABLE</v>
      </c>
      <c r="S400" s="457" t="s">
        <v>2011</v>
      </c>
      <c r="T400" s="457"/>
      <c r="U400" s="114" t="str">
        <f>'01-Mapa de riesgo-UO'!AW401</f>
        <v>ASUMIR</v>
      </c>
      <c r="V400" s="114">
        <f>'01-Mapa de riesgo-UO'!AX401</f>
        <v>0</v>
      </c>
      <c r="W400" s="132">
        <f>IF(U400="COMPARTIR",'01-Mapa de riesgo-UO'!BA401, IF(U400=0, 0,$I$6))</f>
        <v>0</v>
      </c>
      <c r="X400" s="278"/>
      <c r="Y400" s="278"/>
      <c r="Z400" s="278"/>
      <c r="AA400" s="278"/>
      <c r="AB400" s="453" t="s">
        <v>660</v>
      </c>
    </row>
    <row r="401" spans="1:28" ht="51" hidden="1" customHeight="1" x14ac:dyDescent="0.2">
      <c r="A401" s="362"/>
      <c r="B401" s="383"/>
      <c r="C401" s="458"/>
      <c r="D401" s="383"/>
      <c r="E401" s="383"/>
      <c r="F401" s="383"/>
      <c r="G401" s="133">
        <f>'01-Mapa de riesgo-UO'!I402</f>
        <v>0</v>
      </c>
      <c r="H401" s="383"/>
      <c r="I401" s="450"/>
      <c r="J401" s="383"/>
      <c r="K401" s="459"/>
      <c r="L401" s="457"/>
      <c r="M401" s="276">
        <f>IF('01-Mapa de riesgo-UO'!S402="No existen", "No existe control para el riesgo",'01-Mapa de riesgo-UO'!W402)</f>
        <v>0</v>
      </c>
      <c r="N401" s="276">
        <f>'01-Mapa de riesgo-UO'!AB402</f>
        <v>0</v>
      </c>
      <c r="O401" s="276">
        <f>'01-Mapa de riesgo-UO'!AG402</f>
        <v>0</v>
      </c>
      <c r="P401" s="277">
        <f>'01-Mapa de riesgo-UO'!AL402</f>
        <v>0</v>
      </c>
      <c r="Q401" s="277">
        <f>'01-Mapa de riesgo-UO'!AP402</f>
        <v>0</v>
      </c>
      <c r="R401" s="450"/>
      <c r="S401" s="457"/>
      <c r="T401" s="457"/>
      <c r="U401" s="114" t="str">
        <f>'01-Mapa de riesgo-UO'!AW402</f>
        <v>ASUMIR</v>
      </c>
      <c r="V401" s="114">
        <f>'01-Mapa de riesgo-UO'!AX402</f>
        <v>0</v>
      </c>
      <c r="W401" s="132">
        <f>IF(U401="COMPARTIR",'01-Mapa de riesgo-UO'!BA402, IF(U401=0, 0,$I$6))</f>
        <v>0</v>
      </c>
      <c r="X401" s="278"/>
      <c r="Y401" s="278"/>
      <c r="Z401" s="278"/>
      <c r="AA401" s="278"/>
      <c r="AB401" s="453"/>
    </row>
    <row r="402" spans="1:28" ht="51" hidden="1" customHeight="1" x14ac:dyDescent="0.2">
      <c r="A402" s="362"/>
      <c r="B402" s="383"/>
      <c r="C402" s="458"/>
      <c r="D402" s="383"/>
      <c r="E402" s="383"/>
      <c r="F402" s="383"/>
      <c r="G402" s="133">
        <f>'01-Mapa de riesgo-UO'!I403</f>
        <v>0</v>
      </c>
      <c r="H402" s="383"/>
      <c r="I402" s="450"/>
      <c r="J402" s="383"/>
      <c r="K402" s="459"/>
      <c r="L402" s="457"/>
      <c r="M402" s="276">
        <f>IF('01-Mapa de riesgo-UO'!S403="No existen", "No existe control para el riesgo",'01-Mapa de riesgo-UO'!W403)</f>
        <v>0</v>
      </c>
      <c r="N402" s="276">
        <f>'01-Mapa de riesgo-UO'!AB403</f>
        <v>0</v>
      </c>
      <c r="O402" s="276">
        <f>'01-Mapa de riesgo-UO'!AG403</f>
        <v>0</v>
      </c>
      <c r="P402" s="277">
        <f>'01-Mapa de riesgo-UO'!AL403</f>
        <v>0</v>
      </c>
      <c r="Q402" s="277">
        <f>'01-Mapa de riesgo-UO'!AP403</f>
        <v>0</v>
      </c>
      <c r="R402" s="450"/>
      <c r="S402" s="457"/>
      <c r="T402" s="457"/>
      <c r="U402" s="114" t="str">
        <f>'01-Mapa de riesgo-UO'!AW403</f>
        <v>ASUMIR</v>
      </c>
      <c r="V402" s="114">
        <f>'01-Mapa de riesgo-UO'!AX403</f>
        <v>0</v>
      </c>
      <c r="W402" s="132">
        <f>IF(U402="COMPARTIR",'01-Mapa de riesgo-UO'!BA403, IF(U402=0, 0,$I$6))</f>
        <v>0</v>
      </c>
      <c r="X402" s="278"/>
      <c r="Y402" s="278"/>
      <c r="Z402" s="278"/>
      <c r="AA402" s="278"/>
      <c r="AB402" s="453"/>
    </row>
    <row r="403" spans="1:28" ht="51" hidden="1" customHeight="1" x14ac:dyDescent="0.2">
      <c r="A403" s="362">
        <v>132</v>
      </c>
      <c r="B403" s="383" t="str">
        <f>'01-Mapa de riesgo-UO'!D404</f>
        <v>EXTENSIÓN_PROYECCIÓN_SOCIAL</v>
      </c>
      <c r="C403" s="458" t="str">
        <f>+'01-Mapa de riesgo-UO'!F404</f>
        <v>NO</v>
      </c>
      <c r="D403" s="383" t="str">
        <f>'01-Mapa de riesgo-UO'!J404</f>
        <v>Operacional</v>
      </c>
      <c r="E403" s="383" t="str">
        <f>'01-Mapa de riesgo-UO'!K404</f>
        <v>Pérdida de la validez de los resultados
(7.7)</v>
      </c>
      <c r="F403" s="383"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83" t="str">
        <f>'01-Mapa de riesgo-UO'!M404</f>
        <v>Resultados inválidos
Incumplimiento de los controles de calidad/aseguramiento de la calidad de los métodos de ensayo.</v>
      </c>
      <c r="I403" s="450" t="str">
        <f>'01-Mapa de riesgo-UO'!AT404</f>
        <v>LEVE</v>
      </c>
      <c r="J403" s="383" t="str">
        <f>'01-Mapa de riesgo-UO'!AU404</f>
        <v>N° de certificados de calibración con declaración no conforme/N° de certificados de calibración de equipos</v>
      </c>
      <c r="K403" s="461">
        <v>0</v>
      </c>
      <c r="L403" s="457" t="s">
        <v>2981</v>
      </c>
      <c r="M403" s="276" t="str">
        <f>IF('01-Mapa de riesgo-UO'!S404="No existen", "No existe control para el riesgo",'01-Mapa de riesgo-UO'!W404)</f>
        <v>Revisión de requisitos para la contratación de servicios de calibración.
Contratación de servicios de calibración con OEC acreditados en ISO 17025, por ONAC en la versión vigente.
Aseguramiento de la validez de los resultados.</v>
      </c>
      <c r="N403" s="276">
        <f>'01-Mapa de riesgo-UO'!AB404</f>
        <v>0</v>
      </c>
      <c r="O403" s="276" t="str">
        <f>'01-Mapa de riesgo-UO'!AG404</f>
        <v>Director</v>
      </c>
      <c r="P403" s="277" t="str">
        <f>'01-Mapa de riesgo-UO'!AL404</f>
        <v>No definida</v>
      </c>
      <c r="Q403" s="277" t="str">
        <f>'01-Mapa de riesgo-UO'!AP404</f>
        <v>Preventivo</v>
      </c>
      <c r="R403" s="450" t="str">
        <f>'01-Mapa de riesgo-UO'!AR404</f>
        <v>ACEPTABLE</v>
      </c>
      <c r="S403" s="457" t="s">
        <v>2011</v>
      </c>
      <c r="T403" s="457"/>
      <c r="U403" s="114" t="str">
        <f>'01-Mapa de riesgo-UO'!AW404</f>
        <v>ASUMIR</v>
      </c>
      <c r="V403" s="114">
        <f>'01-Mapa de riesgo-UO'!AX404</f>
        <v>0</v>
      </c>
      <c r="W403" s="132">
        <f>IF(U403="COMPARTIR",'01-Mapa de riesgo-UO'!BA404, IF(U403=0, 0,$I$6))</f>
        <v>0</v>
      </c>
      <c r="X403" s="278"/>
      <c r="Y403" s="278"/>
      <c r="Z403" s="278"/>
      <c r="AA403" s="278"/>
      <c r="AB403" s="453" t="s">
        <v>660</v>
      </c>
    </row>
    <row r="404" spans="1:28" ht="51" hidden="1" customHeight="1" x14ac:dyDescent="0.2">
      <c r="A404" s="362"/>
      <c r="B404" s="383"/>
      <c r="C404" s="458"/>
      <c r="D404" s="383"/>
      <c r="E404" s="383"/>
      <c r="F404" s="383"/>
      <c r="G404" s="133">
        <f>'01-Mapa de riesgo-UO'!I405</f>
        <v>0</v>
      </c>
      <c r="H404" s="383"/>
      <c r="I404" s="450"/>
      <c r="J404" s="383"/>
      <c r="K404" s="459"/>
      <c r="L404" s="457"/>
      <c r="M404" s="276">
        <f>IF('01-Mapa de riesgo-UO'!S405="No existen", "No existe control para el riesgo",'01-Mapa de riesgo-UO'!W405)</f>
        <v>0</v>
      </c>
      <c r="N404" s="276">
        <f>'01-Mapa de riesgo-UO'!AB405</f>
        <v>0</v>
      </c>
      <c r="O404" s="276">
        <f>'01-Mapa de riesgo-UO'!AG405</f>
        <v>0</v>
      </c>
      <c r="P404" s="277">
        <f>'01-Mapa de riesgo-UO'!AL405</f>
        <v>0</v>
      </c>
      <c r="Q404" s="277">
        <f>'01-Mapa de riesgo-UO'!AP405</f>
        <v>0</v>
      </c>
      <c r="R404" s="450"/>
      <c r="S404" s="457"/>
      <c r="T404" s="457"/>
      <c r="U404" s="114" t="str">
        <f>'01-Mapa de riesgo-UO'!AW405</f>
        <v>ASUMIR</v>
      </c>
      <c r="V404" s="114">
        <f>'01-Mapa de riesgo-UO'!AX405</f>
        <v>0</v>
      </c>
      <c r="W404" s="132">
        <f>IF(U404="COMPARTIR",'01-Mapa de riesgo-UO'!BA405, IF(U404=0, 0,$I$6))</f>
        <v>0</v>
      </c>
      <c r="X404" s="278"/>
      <c r="Y404" s="278"/>
      <c r="Z404" s="278"/>
      <c r="AA404" s="278"/>
      <c r="AB404" s="453"/>
    </row>
    <row r="405" spans="1:28" ht="51" hidden="1" customHeight="1" x14ac:dyDescent="0.2">
      <c r="A405" s="362"/>
      <c r="B405" s="383"/>
      <c r="C405" s="458"/>
      <c r="D405" s="383"/>
      <c r="E405" s="383"/>
      <c r="F405" s="383"/>
      <c r="G405" s="133">
        <f>'01-Mapa de riesgo-UO'!I406</f>
        <v>0</v>
      </c>
      <c r="H405" s="383"/>
      <c r="I405" s="450"/>
      <c r="J405" s="383"/>
      <c r="K405" s="459"/>
      <c r="L405" s="457"/>
      <c r="M405" s="276">
        <f>IF('01-Mapa de riesgo-UO'!S406="No existen", "No existe control para el riesgo",'01-Mapa de riesgo-UO'!W406)</f>
        <v>0</v>
      </c>
      <c r="N405" s="276">
        <f>'01-Mapa de riesgo-UO'!AB406</f>
        <v>0</v>
      </c>
      <c r="O405" s="276">
        <f>'01-Mapa de riesgo-UO'!AG406</f>
        <v>0</v>
      </c>
      <c r="P405" s="277">
        <f>'01-Mapa de riesgo-UO'!AL406</f>
        <v>0</v>
      </c>
      <c r="Q405" s="277">
        <f>'01-Mapa de riesgo-UO'!AP406</f>
        <v>0</v>
      </c>
      <c r="R405" s="450"/>
      <c r="S405" s="457"/>
      <c r="T405" s="457"/>
      <c r="U405" s="114" t="str">
        <f>'01-Mapa de riesgo-UO'!AW406</f>
        <v>ASUMIR</v>
      </c>
      <c r="V405" s="114">
        <f>'01-Mapa de riesgo-UO'!AX406</f>
        <v>0</v>
      </c>
      <c r="W405" s="132">
        <f>IF(U405="COMPARTIR",'01-Mapa de riesgo-UO'!BA406, IF(U405=0, 0,$I$6))</f>
        <v>0</v>
      </c>
      <c r="X405" s="278"/>
      <c r="Y405" s="278"/>
      <c r="Z405" s="278"/>
      <c r="AA405" s="278"/>
      <c r="AB405" s="453"/>
    </row>
    <row r="406" spans="1:28" ht="51" hidden="1" customHeight="1" x14ac:dyDescent="0.2">
      <c r="A406" s="362">
        <v>133</v>
      </c>
      <c r="B406" s="383" t="str">
        <f>'01-Mapa de riesgo-UO'!D407</f>
        <v>GESTIÓN_DEL_CONTEXTO_Y_VISIBILIDAD_NACIONAL_E_INTERNACIONAL</v>
      </c>
      <c r="C406" s="458" t="str">
        <f>+'01-Mapa de riesgo-UO'!F407</f>
        <v>SI</v>
      </c>
      <c r="D406" s="383" t="str">
        <f>'01-Mapa de riesgo-UO'!J407</f>
        <v>Estratégico</v>
      </c>
      <c r="E406" s="383"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83"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83"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50" t="str">
        <f>'01-Mapa de riesgo-UO'!AT407</f>
        <v>LEVE</v>
      </c>
      <c r="J406" s="383" t="str">
        <f>'01-Mapa de riesgo-UO'!AU407</f>
        <v>Cumplimiento de los proyectos de "Gestión de contexto y visibilidad nacional e internacional"</v>
      </c>
      <c r="K406" s="459">
        <v>77.099999999999994</v>
      </c>
      <c r="L406" s="457" t="s">
        <v>2982</v>
      </c>
      <c r="M406" s="276" t="str">
        <f>IF('01-Mapa de riesgo-UO'!S407="No existen", "No existe control para el riesgo",'01-Mapa de riesgo-UO'!W407)</f>
        <v>Seguimiento a los Planes operativos de los proyectos de gestión del contexto y visibilidad nacional e internacional</v>
      </c>
      <c r="N406" s="276">
        <f>'01-Mapa de riesgo-UO'!AB407</f>
        <v>0</v>
      </c>
      <c r="O406" s="276" t="str">
        <f>'01-Mapa de riesgo-UO'!AG407</f>
        <v>Prestación de servicio No. 5637</v>
      </c>
      <c r="P406" s="277" t="str">
        <f>'01-Mapa de riesgo-UO'!AL407</f>
        <v>Cuatrimestral</v>
      </c>
      <c r="Q406" s="277" t="str">
        <f>'01-Mapa de riesgo-UO'!AP407</f>
        <v>Preventivo</v>
      </c>
      <c r="R406" s="450" t="str">
        <f>'01-Mapa de riesgo-UO'!AR407</f>
        <v>FUERTE</v>
      </c>
      <c r="S406" s="457" t="s">
        <v>647</v>
      </c>
      <c r="T406" s="457"/>
      <c r="U406" s="114" t="str">
        <f>'01-Mapa de riesgo-UO'!AW407</f>
        <v>ASUMIR</v>
      </c>
      <c r="V406" s="114">
        <f>'01-Mapa de riesgo-UO'!AX407</f>
        <v>0</v>
      </c>
      <c r="W406" s="132">
        <f>IF(U406="COMPARTIR",'01-Mapa de riesgo-UO'!BA407, IF(U406=0, 0,$I$6))</f>
        <v>0</v>
      </c>
      <c r="X406" s="278"/>
      <c r="Y406" s="278"/>
      <c r="Z406" s="278"/>
      <c r="AA406" s="278"/>
      <c r="AB406" s="453" t="s">
        <v>648</v>
      </c>
    </row>
    <row r="407" spans="1:28" ht="51" hidden="1" customHeight="1" x14ac:dyDescent="0.2">
      <c r="A407" s="362"/>
      <c r="B407" s="383"/>
      <c r="C407" s="458"/>
      <c r="D407" s="383"/>
      <c r="E407" s="383"/>
      <c r="F407" s="383"/>
      <c r="G407" s="133" t="str">
        <f>'01-Mapa de riesgo-UO'!I408</f>
        <v>Ausencia de liderazgo transformacional y de conocimiento frente a la dinámica institucional, regional, nacional e internacional.</v>
      </c>
      <c r="H407" s="383"/>
      <c r="I407" s="450"/>
      <c r="J407" s="383"/>
      <c r="K407" s="459"/>
      <c r="L407" s="457"/>
      <c r="M407" s="276" t="str">
        <f>IF('01-Mapa de riesgo-UO'!S408="No existen", "No existe control para el riesgo",'01-Mapa de riesgo-UO'!W408)</f>
        <v>Estudios de contexto que permitan que aporten a la toma de decisiones</v>
      </c>
      <c r="N407" s="276">
        <f>'01-Mapa de riesgo-UO'!AB408</f>
        <v>0</v>
      </c>
      <c r="O407" s="276" t="str">
        <f>'01-Mapa de riesgo-UO'!AG408</f>
        <v>Prestación de servicio No. 5637</v>
      </c>
      <c r="P407" s="277" t="str">
        <f>'01-Mapa de riesgo-UO'!AL408</f>
        <v>Anual</v>
      </c>
      <c r="Q407" s="277" t="str">
        <f>'01-Mapa de riesgo-UO'!AP408</f>
        <v>Preventivo</v>
      </c>
      <c r="R407" s="450"/>
      <c r="S407" s="457"/>
      <c r="T407" s="457"/>
      <c r="U407" s="114" t="str">
        <f>'01-Mapa de riesgo-UO'!AW408</f>
        <v>ASUMIR</v>
      </c>
      <c r="V407" s="114">
        <f>'01-Mapa de riesgo-UO'!AX408</f>
        <v>0</v>
      </c>
      <c r="W407" s="132">
        <f>IF(U407="COMPARTIR",'01-Mapa de riesgo-UO'!BA408, IF(U407=0, 0,$I$6))</f>
        <v>0</v>
      </c>
      <c r="X407" s="278"/>
      <c r="Y407" s="278"/>
      <c r="Z407" s="278"/>
      <c r="AA407" s="278"/>
      <c r="AB407" s="453"/>
    </row>
    <row r="408" spans="1:28" ht="51" hidden="1" customHeight="1" x14ac:dyDescent="0.2">
      <c r="A408" s="362"/>
      <c r="B408" s="383"/>
      <c r="C408" s="458"/>
      <c r="D408" s="383"/>
      <c r="E408" s="383"/>
      <c r="F408" s="383"/>
      <c r="G408" s="133" t="str">
        <f>'01-Mapa de riesgo-UO'!I409</f>
        <v>Escasa retroalimentación efectiva entre la universidad y el medio.</v>
      </c>
      <c r="H408" s="383"/>
      <c r="I408" s="450"/>
      <c r="J408" s="383"/>
      <c r="K408" s="459"/>
      <c r="L408" s="457"/>
      <c r="M408" s="276">
        <f>IF('01-Mapa de riesgo-UO'!S409="No existen", "No existe control para el riesgo",'01-Mapa de riesgo-UO'!W409)</f>
        <v>0</v>
      </c>
      <c r="N408" s="276">
        <f>'01-Mapa de riesgo-UO'!AB409</f>
        <v>0</v>
      </c>
      <c r="O408" s="276">
        <f>'01-Mapa de riesgo-UO'!AG409</f>
        <v>0</v>
      </c>
      <c r="P408" s="277">
        <f>'01-Mapa de riesgo-UO'!AL409</f>
        <v>0</v>
      </c>
      <c r="Q408" s="277">
        <f>'01-Mapa de riesgo-UO'!AP409</f>
        <v>0</v>
      </c>
      <c r="R408" s="450"/>
      <c r="S408" s="457"/>
      <c r="T408" s="457"/>
      <c r="U408" s="114" t="str">
        <f>'01-Mapa de riesgo-UO'!AW409</f>
        <v>ASUMIR</v>
      </c>
      <c r="V408" s="114">
        <f>'01-Mapa de riesgo-UO'!AX409</f>
        <v>0</v>
      </c>
      <c r="W408" s="132">
        <f>IF(U408="COMPARTIR",'01-Mapa de riesgo-UO'!BA409, IF(U408=0, 0,$I$6))</f>
        <v>0</v>
      </c>
      <c r="X408" s="278"/>
      <c r="Y408" s="278"/>
      <c r="Z408" s="278"/>
      <c r="AA408" s="278"/>
      <c r="AB408" s="453"/>
    </row>
    <row r="409" spans="1:28" ht="72.75" hidden="1" customHeight="1" x14ac:dyDescent="0.2">
      <c r="A409" s="362">
        <v>134</v>
      </c>
      <c r="B409" s="383" t="str">
        <f>'01-Mapa de riesgo-UO'!D410</f>
        <v>GESTIÓN_Y_SOSTENIBILIDAD_INSTITUCIONAL</v>
      </c>
      <c r="C409" s="458" t="str">
        <f>+'01-Mapa de riesgo-UO'!F410</f>
        <v>SI</v>
      </c>
      <c r="D409" s="383" t="str">
        <f>'01-Mapa de riesgo-UO'!J410</f>
        <v>Estratégico</v>
      </c>
      <c r="E409" s="383"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83"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83"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50" t="str">
        <f>'01-Mapa de riesgo-UO'!AT410</f>
        <v>LEVE</v>
      </c>
      <c r="J409" s="383" t="str">
        <f>'01-Mapa de riesgo-UO'!AU410</f>
        <v xml:space="preserve">Equilibrio Financiero = Ingresos totales / Gastos Totales </v>
      </c>
      <c r="K409" s="461">
        <v>1</v>
      </c>
      <c r="L409" s="457" t="s">
        <v>2983</v>
      </c>
      <c r="M409" s="276" t="str">
        <f>IF('01-Mapa de riesgo-UO'!S410="No existen", "No existe control para el riesgo",'01-Mapa de riesgo-UO'!W410)</f>
        <v>Monitoreo al recaudo de ingresos que soporte el presupuesto aprobado por el Consejo Superior</v>
      </c>
      <c r="N409" s="276">
        <f>'01-Mapa de riesgo-UO'!AB410</f>
        <v>0</v>
      </c>
      <c r="O409" s="276" t="str">
        <f>'01-Mapa de riesgo-UO'!AG410</f>
        <v>Líder de Gestión Contable</v>
      </c>
      <c r="P409" s="277" t="str">
        <f>'01-Mapa de riesgo-UO'!AL410</f>
        <v>Trimestral</v>
      </c>
      <c r="Q409" s="277" t="str">
        <f>'01-Mapa de riesgo-UO'!AP410</f>
        <v>Detectivo</v>
      </c>
      <c r="R409" s="450" t="str">
        <f>'01-Mapa de riesgo-UO'!AR410</f>
        <v>ACEPTABLE</v>
      </c>
      <c r="S409" s="457" t="s">
        <v>659</v>
      </c>
      <c r="T409" s="457"/>
      <c r="U409" s="114" t="str">
        <f>'01-Mapa de riesgo-UO'!AW410</f>
        <v>ASUMIR</v>
      </c>
      <c r="V409" s="114">
        <f>'01-Mapa de riesgo-UO'!AX410</f>
        <v>0</v>
      </c>
      <c r="W409" s="132">
        <f>IF(U409="COMPARTIR",'01-Mapa de riesgo-UO'!BA410, IF(U409=0, 0,$I$6))</f>
        <v>0</v>
      </c>
      <c r="X409" s="278"/>
      <c r="Y409" s="278"/>
      <c r="Z409" s="278"/>
      <c r="AA409" s="278"/>
      <c r="AB409" s="453" t="s">
        <v>660</v>
      </c>
    </row>
    <row r="410" spans="1:28" ht="72.75" hidden="1" customHeight="1" x14ac:dyDescent="0.2">
      <c r="A410" s="362"/>
      <c r="B410" s="383"/>
      <c r="C410" s="458"/>
      <c r="D410" s="383"/>
      <c r="E410" s="383"/>
      <c r="F410" s="383"/>
      <c r="G410" s="133" t="str">
        <f>'01-Mapa de riesgo-UO'!I411</f>
        <v>Aprobación de normas y leyes gubernamentales que le generan mayor obligación a la institución o cambios en el funcionamiento.</v>
      </c>
      <c r="H410" s="383"/>
      <c r="I410" s="450"/>
      <c r="J410" s="383"/>
      <c r="K410" s="459"/>
      <c r="L410" s="457"/>
      <c r="M410" s="276" t="str">
        <f>IF('01-Mapa de riesgo-UO'!S411="No existen", "No existe control para el riesgo",'01-Mapa de riesgo-UO'!W411)</f>
        <v>Monitoreo a la ejecución presupuestal de gastos aprobado por el Consejo Superior</v>
      </c>
      <c r="N410" s="276">
        <f>'01-Mapa de riesgo-UO'!AB411</f>
        <v>0</v>
      </c>
      <c r="O410" s="276" t="str">
        <f>'01-Mapa de riesgo-UO'!AG411</f>
        <v>Líder de Gestión de Presupuesto</v>
      </c>
      <c r="P410" s="277" t="str">
        <f>'01-Mapa de riesgo-UO'!AL411</f>
        <v>Trimestral</v>
      </c>
      <c r="Q410" s="277" t="str">
        <f>'01-Mapa de riesgo-UO'!AP411</f>
        <v>Detectivo</v>
      </c>
      <c r="R410" s="450"/>
      <c r="S410" s="457"/>
      <c r="T410" s="457"/>
      <c r="U410" s="114" t="str">
        <f>'01-Mapa de riesgo-UO'!AW411</f>
        <v>ASUMIR</v>
      </c>
      <c r="V410" s="114">
        <f>'01-Mapa de riesgo-UO'!AX411</f>
        <v>0</v>
      </c>
      <c r="W410" s="132">
        <f>IF(U410="COMPARTIR",'01-Mapa de riesgo-UO'!BA411, IF(U410=0, 0,$I$6))</f>
        <v>0</v>
      </c>
      <c r="X410" s="278"/>
      <c r="Y410" s="278"/>
      <c r="Z410" s="278"/>
      <c r="AA410" s="278"/>
      <c r="AB410" s="453"/>
    </row>
    <row r="411" spans="1:28" ht="72.75" hidden="1" customHeight="1" x14ac:dyDescent="0.2">
      <c r="A411" s="362"/>
      <c r="B411" s="383"/>
      <c r="C411" s="458"/>
      <c r="D411" s="383"/>
      <c r="E411" s="383"/>
      <c r="F411" s="383"/>
      <c r="G411" s="133" t="str">
        <f>'01-Mapa de riesgo-UO'!I412</f>
        <v>Disminución en el recaudo de los recursos apropiados en el presupuesto de la Universidad aprobado por el Consejo Superior.</v>
      </c>
      <c r="H411" s="383"/>
      <c r="I411" s="450"/>
      <c r="J411" s="383"/>
      <c r="K411" s="459"/>
      <c r="L411" s="457"/>
      <c r="M411" s="276">
        <f>IF('01-Mapa de riesgo-UO'!S412="No existen", "No existe control para el riesgo",'01-Mapa de riesgo-UO'!W412)</f>
        <v>0</v>
      </c>
      <c r="N411" s="276">
        <f>'01-Mapa de riesgo-UO'!AB412</f>
        <v>0</v>
      </c>
      <c r="O411" s="276">
        <f>'01-Mapa de riesgo-UO'!AG412</f>
        <v>0</v>
      </c>
      <c r="P411" s="277">
        <f>'01-Mapa de riesgo-UO'!AL412</f>
        <v>0</v>
      </c>
      <c r="Q411" s="277">
        <f>'01-Mapa de riesgo-UO'!AP412</f>
        <v>0</v>
      </c>
      <c r="R411" s="450"/>
      <c r="S411" s="457"/>
      <c r="T411" s="457"/>
      <c r="U411" s="114" t="str">
        <f>'01-Mapa de riesgo-UO'!AW412</f>
        <v>ASUMIR</v>
      </c>
      <c r="V411" s="114">
        <f>'01-Mapa de riesgo-UO'!AX412</f>
        <v>0</v>
      </c>
      <c r="W411" s="132">
        <f>IF(U411="COMPARTIR",'01-Mapa de riesgo-UO'!BA412, IF(U411=0, 0,$I$6))</f>
        <v>0</v>
      </c>
      <c r="X411" s="278"/>
      <c r="Y411" s="278"/>
      <c r="Z411" s="278"/>
      <c r="AA411" s="278"/>
      <c r="AB411" s="453"/>
    </row>
    <row r="412" spans="1:28" ht="51" hidden="1" customHeight="1" x14ac:dyDescent="0.2">
      <c r="A412" s="362">
        <v>135</v>
      </c>
      <c r="B412" s="383" t="str">
        <f>'01-Mapa de riesgo-UO'!D413</f>
        <v>CREACIÓN_GESTIÓN_Y_TRANSFERENCIA_DEL_CONOCIMIENTO</v>
      </c>
      <c r="C412" s="458" t="str">
        <f>+'01-Mapa de riesgo-UO'!F413</f>
        <v>NO</v>
      </c>
      <c r="D412" s="383" t="str">
        <f>'01-Mapa de riesgo-UO'!J413</f>
        <v>Estratégico</v>
      </c>
      <c r="E412" s="383" t="str">
        <f>'01-Mapa de riesgo-UO'!K413</f>
        <v xml:space="preserve">Disminución de proyectos y servicios  de extensión en la Universidad Tecnológica de Pereira. </v>
      </c>
      <c r="F412" s="383"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83" t="str">
        <f>'01-Mapa de riesgo-UO'!M413</f>
        <v xml:space="preserve">Desfinanciación de la Institución por falta de recursos internos. 
Bajo posicionamiento de la institución a nivel local, regional, nacional e internacional. 
Incumplimiento en los indicadores. </v>
      </c>
      <c r="I412" s="450" t="str">
        <f>'01-Mapa de riesgo-UO'!AT413</f>
        <v>LEVE</v>
      </c>
      <c r="J412" s="383" t="str">
        <f>'01-Mapa de riesgo-UO'!AU413</f>
        <v>Índice de variación de actividades de extensión: No de Actividades de Extensión por modalidades año 2023 / No de Actividades de Extensión por modalidades año 2022</v>
      </c>
      <c r="K412" s="459">
        <v>1.22</v>
      </c>
      <c r="L412" s="457" t="s">
        <v>2984</v>
      </c>
      <c r="M412" s="276" t="str">
        <f>IF('01-Mapa de riesgo-UO'!S413="No existen", "No existe control para el riesgo",'01-Mapa de riesgo-UO'!W413)</f>
        <v>Generación de herramientas de promoción y visibilidad de las actividades de extensión y las capacidades institucionales</v>
      </c>
      <c r="N412" s="276">
        <f>'01-Mapa de riesgo-UO'!AB413</f>
        <v>0</v>
      </c>
      <c r="O412" s="276" t="str">
        <f>'01-Mapa de riesgo-UO'!AG413</f>
        <v>Contratista profesional Extensión Universitaria</v>
      </c>
      <c r="P412" s="277" t="str">
        <f>'01-Mapa de riesgo-UO'!AL413</f>
        <v>Semestral</v>
      </c>
      <c r="Q412" s="277" t="str">
        <f>'01-Mapa de riesgo-UO'!AP413</f>
        <v>Preventivo</v>
      </c>
      <c r="R412" s="450" t="str">
        <f>'01-Mapa de riesgo-UO'!AR413</f>
        <v>ACEPTABLE</v>
      </c>
      <c r="S412" s="457" t="s">
        <v>2041</v>
      </c>
      <c r="T412" s="457"/>
      <c r="U412" s="114" t="str">
        <f>'01-Mapa de riesgo-UO'!AW413</f>
        <v>ASUMIR</v>
      </c>
      <c r="V412" s="114">
        <f>'01-Mapa de riesgo-UO'!AX413</f>
        <v>0</v>
      </c>
      <c r="W412" s="132">
        <f>IF(U412="COMPARTIR",'01-Mapa de riesgo-UO'!BA413, IF(U412=0, 0,$I$6))</f>
        <v>0</v>
      </c>
      <c r="X412" s="278"/>
      <c r="Y412" s="278"/>
      <c r="Z412" s="278"/>
      <c r="AA412" s="278"/>
      <c r="AB412" s="453" t="s">
        <v>648</v>
      </c>
    </row>
    <row r="413" spans="1:28" ht="51" hidden="1" customHeight="1" x14ac:dyDescent="0.2">
      <c r="A413" s="362"/>
      <c r="B413" s="383"/>
      <c r="C413" s="458"/>
      <c r="D413" s="383"/>
      <c r="E413" s="383"/>
      <c r="F413" s="383"/>
      <c r="G413" s="133">
        <f>'01-Mapa de riesgo-UO'!I414</f>
        <v>0</v>
      </c>
      <c r="H413" s="383"/>
      <c r="I413" s="450"/>
      <c r="J413" s="383"/>
      <c r="K413" s="459"/>
      <c r="L413" s="457"/>
      <c r="M413" s="276" t="str">
        <f>IF('01-Mapa de riesgo-UO'!S414="No existen", "No existe control para el riesgo",'01-Mapa de riesgo-UO'!W414)</f>
        <v>Seguimiento a las certificaciónes de cumplimiento y evaluaciones de los servicios  ofrecidos para consolidar experiencia institucional</v>
      </c>
      <c r="N413" s="276">
        <f>'01-Mapa de riesgo-UO'!AB414</f>
        <v>0</v>
      </c>
      <c r="O413" s="276" t="str">
        <f>'01-Mapa de riesgo-UO'!AG414</f>
        <v xml:space="preserve"> Auxiliar Extensión universitaria</v>
      </c>
      <c r="P413" s="277" t="str">
        <f>'01-Mapa de riesgo-UO'!AL414</f>
        <v>Anual</v>
      </c>
      <c r="Q413" s="277" t="str">
        <f>'01-Mapa de riesgo-UO'!AP414</f>
        <v>Preventivo</v>
      </c>
      <c r="R413" s="450"/>
      <c r="S413" s="457" t="s">
        <v>2042</v>
      </c>
      <c r="T413" s="457"/>
      <c r="U413" s="114" t="str">
        <f>'01-Mapa de riesgo-UO'!AW414</f>
        <v>ASUMIR</v>
      </c>
      <c r="V413" s="114">
        <f>'01-Mapa de riesgo-UO'!AX414</f>
        <v>0</v>
      </c>
      <c r="W413" s="132">
        <f>IF(U413="COMPARTIR",'01-Mapa de riesgo-UO'!BA414, IF(U413=0, 0,$I$6))</f>
        <v>0</v>
      </c>
      <c r="X413" s="278"/>
      <c r="Y413" s="278"/>
      <c r="Z413" s="278"/>
      <c r="AA413" s="278"/>
      <c r="AB413" s="453"/>
    </row>
    <row r="414" spans="1:28" ht="51" hidden="1" customHeight="1" x14ac:dyDescent="0.2">
      <c r="A414" s="362"/>
      <c r="B414" s="383"/>
      <c r="C414" s="458"/>
      <c r="D414" s="383"/>
      <c r="E414" s="383"/>
      <c r="F414" s="383"/>
      <c r="G414" s="133">
        <f>'01-Mapa de riesgo-UO'!I415</f>
        <v>0</v>
      </c>
      <c r="H414" s="383"/>
      <c r="I414" s="450"/>
      <c r="J414" s="383"/>
      <c r="K414" s="459"/>
      <c r="L414" s="457"/>
      <c r="M414" s="276" t="str">
        <f>IF('01-Mapa de riesgo-UO'!S415="No existen", "No existe control para el riesgo",'01-Mapa de riesgo-UO'!W415)</f>
        <v>Seguimiento al registro de actividades de extensión universitaria</v>
      </c>
      <c r="N414" s="276">
        <f>'01-Mapa de riesgo-UO'!AB415</f>
        <v>0</v>
      </c>
      <c r="O414" s="276" t="str">
        <f>'01-Mapa de riesgo-UO'!AG415</f>
        <v xml:space="preserve"> Auxiliar Extensión universitaria</v>
      </c>
      <c r="P414" s="277" t="str">
        <f>'01-Mapa de riesgo-UO'!AL415</f>
        <v>Diaria</v>
      </c>
      <c r="Q414" s="277" t="str">
        <f>'01-Mapa de riesgo-UO'!AP415</f>
        <v>Preventivo</v>
      </c>
      <c r="R414" s="450"/>
      <c r="S414" s="457" t="s">
        <v>2043</v>
      </c>
      <c r="T414" s="457"/>
      <c r="U414" s="114" t="str">
        <f>'01-Mapa de riesgo-UO'!AW415</f>
        <v>ASUMIR</v>
      </c>
      <c r="V414" s="114">
        <f>'01-Mapa de riesgo-UO'!AX415</f>
        <v>0</v>
      </c>
      <c r="W414" s="132">
        <f>IF(U414="COMPARTIR",'01-Mapa de riesgo-UO'!BA415, IF(U414=0, 0,$I$6))</f>
        <v>0</v>
      </c>
      <c r="X414" s="278"/>
      <c r="Y414" s="278"/>
      <c r="Z414" s="278"/>
      <c r="AA414" s="278"/>
      <c r="AB414" s="453"/>
    </row>
    <row r="415" spans="1:28" ht="51" hidden="1" customHeight="1" x14ac:dyDescent="0.2">
      <c r="A415" s="362">
        <v>136</v>
      </c>
      <c r="B415" s="383" t="str">
        <f>'01-Mapa de riesgo-UO'!D416</f>
        <v>CREACIÓN_GESTIÓN_Y_TRANSFERENCIA_DEL_CONOCIMIENTO</v>
      </c>
      <c r="C415" s="458" t="str">
        <f>+'01-Mapa de riesgo-UO'!F416</f>
        <v>SI</v>
      </c>
      <c r="D415" s="383" t="str">
        <f>'01-Mapa de riesgo-UO'!J416</f>
        <v>Estratégico</v>
      </c>
      <c r="E415" s="383" t="str">
        <f>'01-Mapa de riesgo-UO'!K416</f>
        <v xml:space="preserve">Reducción en la cantidad de activos de conocimiento transferidos a la sociedad </v>
      </c>
      <c r="F415" s="383"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83"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50" t="str">
        <f>'01-Mapa de riesgo-UO'!AT416</f>
        <v>LEVE</v>
      </c>
      <c r="J415" s="383" t="str">
        <f>'01-Mapa de riesgo-UO'!AU416</f>
        <v>Índice de variación de contratos  de transferencia de activos de conocimiento: No de contratos de transferencia de activos de conocimiento 2023/ No de contratos de transferencia de activos de conocimiento 2022</v>
      </c>
      <c r="K415" s="459">
        <f>3/7</f>
        <v>0.42857142857142855</v>
      </c>
      <c r="L415" s="457" t="s">
        <v>2985</v>
      </c>
      <c r="M415" s="276" t="str">
        <f>IF('01-Mapa de riesgo-UO'!S416="No existen", "No existe control para el riesgo",'01-Mapa de riesgo-UO'!W416)</f>
        <v xml:space="preserve">Actualización de inventario de activos de conocimiento y diagnóstico del índice de madurez tecnológica -  TRL </v>
      </c>
      <c r="N415" s="276">
        <f>'01-Mapa de riesgo-UO'!AB416</f>
        <v>0</v>
      </c>
      <c r="O415" s="276" t="str">
        <f>'01-Mapa de riesgo-UO'!AG416</f>
        <v xml:space="preserve">Profesional </v>
      </c>
      <c r="P415" s="277" t="str">
        <f>'01-Mapa de riesgo-UO'!AL416</f>
        <v>Mensual</v>
      </c>
      <c r="Q415" s="277" t="str">
        <f>'01-Mapa de riesgo-UO'!AP416</f>
        <v>Preventivo</v>
      </c>
      <c r="R415" s="450" t="str">
        <f>'01-Mapa de riesgo-UO'!AR416</f>
        <v>ACEPTABLE</v>
      </c>
      <c r="S415" s="457" t="s">
        <v>2987</v>
      </c>
      <c r="T415" s="457"/>
      <c r="U415" s="114" t="str">
        <f>'01-Mapa de riesgo-UO'!AW416</f>
        <v>ASUMIR</v>
      </c>
      <c r="V415" s="114">
        <f>'01-Mapa de riesgo-UO'!AX416</f>
        <v>0</v>
      </c>
      <c r="W415" s="132">
        <f>IF(U415="COMPARTIR",'01-Mapa de riesgo-UO'!BA416, IF(U415=0, 0,$I$6))</f>
        <v>0</v>
      </c>
      <c r="X415" s="278"/>
      <c r="Y415" s="278"/>
      <c r="Z415" s="278"/>
      <c r="AA415" s="278"/>
      <c r="AB415" s="453" t="s">
        <v>648</v>
      </c>
    </row>
    <row r="416" spans="1:28" ht="51" hidden="1" customHeight="1" x14ac:dyDescent="0.2">
      <c r="A416" s="362"/>
      <c r="B416" s="383"/>
      <c r="C416" s="458"/>
      <c r="D416" s="383"/>
      <c r="E416" s="383"/>
      <c r="F416" s="383"/>
      <c r="G416" s="133" t="str">
        <f>'01-Mapa de riesgo-UO'!I417</f>
        <v>Cambios en la normatividad que dificulten el proceso de transferencia de los activos de conocimiento</v>
      </c>
      <c r="H416" s="383"/>
      <c r="I416" s="450"/>
      <c r="J416" s="383"/>
      <c r="K416" s="459"/>
      <c r="L416" s="457"/>
      <c r="M416" s="276" t="str">
        <f>IF('01-Mapa de riesgo-UO'!S417="No existen", "No existe control para el riesgo",'01-Mapa de riesgo-UO'!W417)</f>
        <v xml:space="preserve">Jornadas de sensibilización del Estatuto de Propiedad Intelectual  entre la comunidad universitaria </v>
      </c>
      <c r="N416" s="276">
        <f>'01-Mapa de riesgo-UO'!AB417</f>
        <v>0</v>
      </c>
      <c r="O416" s="276" t="str">
        <f>'01-Mapa de riesgo-UO'!AG417</f>
        <v>Profesional</v>
      </c>
      <c r="P416" s="277" t="str">
        <f>'01-Mapa de riesgo-UO'!AL417</f>
        <v>Mensual</v>
      </c>
      <c r="Q416" s="277" t="str">
        <f>'01-Mapa de riesgo-UO'!AP417</f>
        <v>Preventivo</v>
      </c>
      <c r="R416" s="450"/>
      <c r="S416" s="457" t="s">
        <v>665</v>
      </c>
      <c r="T416" s="457"/>
      <c r="U416" s="114" t="str">
        <f>'01-Mapa de riesgo-UO'!AW417</f>
        <v>ASUMIR</v>
      </c>
      <c r="V416" s="114">
        <f>'01-Mapa de riesgo-UO'!AX417</f>
        <v>0</v>
      </c>
      <c r="W416" s="132">
        <f>IF(U416="COMPARTIR",'01-Mapa de riesgo-UO'!BA417, IF(U416=0, 0,$I$6))</f>
        <v>0</v>
      </c>
      <c r="X416" s="278"/>
      <c r="Y416" s="278"/>
      <c r="Z416" s="278"/>
      <c r="AA416" s="278"/>
      <c r="AB416" s="453"/>
    </row>
    <row r="417" spans="1:28" ht="51" hidden="1" customHeight="1" x14ac:dyDescent="0.2">
      <c r="A417" s="362"/>
      <c r="B417" s="383"/>
      <c r="C417" s="458"/>
      <c r="D417" s="383"/>
      <c r="E417" s="383"/>
      <c r="F417" s="383"/>
      <c r="G417" s="133" t="str">
        <f>'01-Mapa de riesgo-UO'!I418</f>
        <v xml:space="preserve">Incipiente presupuesto para financiar convocatorias de desarrollo tecnológico e innovación </v>
      </c>
      <c r="H417" s="383"/>
      <c r="I417" s="450"/>
      <c r="J417" s="383"/>
      <c r="K417" s="459"/>
      <c r="L417" s="457"/>
      <c r="M417" s="276" t="str">
        <f>IF('01-Mapa de riesgo-UO'!S418="No existen", "No existe control para el riesgo",'01-Mapa de riesgo-UO'!W418)</f>
        <v xml:space="preserve">Identificación y priorización de proyectos de desarrollo tecnológico e innovación susceptibles de financiación </v>
      </c>
      <c r="N417" s="276">
        <f>'01-Mapa de riesgo-UO'!AB418</f>
        <v>0</v>
      </c>
      <c r="O417" s="276" t="str">
        <f>'01-Mapa de riesgo-UO'!AG418</f>
        <v xml:space="preserve">Profesional </v>
      </c>
      <c r="P417" s="277" t="str">
        <f>'01-Mapa de riesgo-UO'!AL418</f>
        <v>Trimestral</v>
      </c>
      <c r="Q417" s="277" t="str">
        <f>'01-Mapa de riesgo-UO'!AP418</f>
        <v>Detectivo</v>
      </c>
      <c r="R417" s="450"/>
      <c r="S417" s="457" t="s">
        <v>2988</v>
      </c>
      <c r="T417" s="457"/>
      <c r="U417" s="114" t="str">
        <f>'01-Mapa de riesgo-UO'!AW418</f>
        <v>ASUMIR</v>
      </c>
      <c r="V417" s="114">
        <f>'01-Mapa de riesgo-UO'!AX418</f>
        <v>0</v>
      </c>
      <c r="W417" s="132">
        <f>IF(U417="COMPARTIR",'01-Mapa de riesgo-UO'!BA418, IF(U417=0, 0,$I$6))</f>
        <v>0</v>
      </c>
      <c r="X417" s="278"/>
      <c r="Y417" s="278"/>
      <c r="Z417" s="278"/>
      <c r="AA417" s="278"/>
      <c r="AB417" s="453"/>
    </row>
    <row r="418" spans="1:28" ht="69" hidden="1" customHeight="1" x14ac:dyDescent="0.2">
      <c r="A418" s="362">
        <v>137</v>
      </c>
      <c r="B418" s="383" t="str">
        <f>'01-Mapa de riesgo-UO'!D419</f>
        <v>CREACIÓN_GESTIÓN_Y_TRANSFERENCIA_DEL_CONOCIMIENTO</v>
      </c>
      <c r="C418" s="458" t="str">
        <f>+'01-Mapa de riesgo-UO'!F419</f>
        <v>SI</v>
      </c>
      <c r="D418" s="383" t="str">
        <f>'01-Mapa de riesgo-UO'!J419</f>
        <v>Estratégico</v>
      </c>
      <c r="E418" s="383" t="str">
        <f>'01-Mapa de riesgo-UO'!K419</f>
        <v xml:space="preserve">Grupos de Investigación sin reconocimiento por MinCiencias </v>
      </c>
      <c r="F418" s="383"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83" t="str">
        <f>'01-Mapa de riesgo-UO'!M419</f>
        <v xml:space="preserve">Pérdida de Acreditación Institucional y registros calificados. Incumplimiento de los indicadores institucionales. Disminución en la imagen y reconocimiento como universidad investigativa. </v>
      </c>
      <c r="I418" s="450" t="str">
        <f>'01-Mapa de riesgo-UO'!AT419</f>
        <v>MODERADO</v>
      </c>
      <c r="J418" s="383" t="str">
        <f>'01-Mapa de riesgo-UO'!AU419</f>
        <v xml:space="preserve">No de Grupos de Investigación Reconocios por MinCiencias y categoría de cada grupo. </v>
      </c>
      <c r="K418" s="459">
        <v>118</v>
      </c>
      <c r="L418" s="457" t="s">
        <v>664</v>
      </c>
      <c r="M418" s="276" t="str">
        <f>IF('01-Mapa de riesgo-UO'!S419="No existen", "No existe control para el riesgo",'01-Mapa de riesgo-UO'!W419)</f>
        <v>Convocatorias periódicas para la financiación de proyectos de Grupos de Investigación y productos (Libros, artículos)</v>
      </c>
      <c r="N418" s="276">
        <f>'01-Mapa de riesgo-UO'!AB419</f>
        <v>0</v>
      </c>
      <c r="O418" s="276" t="str">
        <f>'01-Mapa de riesgo-UO'!AG419</f>
        <v xml:space="preserve">Profesional </v>
      </c>
      <c r="P418" s="277" t="str">
        <f>'01-Mapa de riesgo-UO'!AL419</f>
        <v>Anual</v>
      </c>
      <c r="Q418" s="277" t="str">
        <f>'01-Mapa de riesgo-UO'!AP419</f>
        <v>Preventivo</v>
      </c>
      <c r="R418" s="450" t="str">
        <f>'01-Mapa de riesgo-UO'!AR419</f>
        <v>ACEPTABLE</v>
      </c>
      <c r="S418" s="457" t="s">
        <v>666</v>
      </c>
      <c r="T418" s="457"/>
      <c r="U418" s="114" t="str">
        <f>'01-Mapa de riesgo-UO'!AW419</f>
        <v>REDUCIR</v>
      </c>
      <c r="V418" s="114" t="str">
        <f>'01-Mapa de riesgo-UO'!AX419</f>
        <v xml:space="preserve">Se esta realizando el acompañamiento a cada uno de los grupos de investigación, con el fin de que no pierdan su reconocimiento ante MinCiencias y que permita mejorar su clasificación. </v>
      </c>
      <c r="W418" s="132">
        <f>IF(U418="COMPARTIR",'01-Mapa de riesgo-UO'!BA419, IF(U418=0, 0,$I$6))</f>
        <v>0</v>
      </c>
      <c r="X418" s="278" t="s">
        <v>282</v>
      </c>
      <c r="Y418" s="278" t="s">
        <v>669</v>
      </c>
      <c r="Z418" s="278" t="s">
        <v>643</v>
      </c>
      <c r="AA418" s="278"/>
      <c r="AB418" s="453" t="s">
        <v>648</v>
      </c>
    </row>
    <row r="419" spans="1:28" ht="51" hidden="1" customHeight="1" x14ac:dyDescent="0.2">
      <c r="A419" s="362"/>
      <c r="B419" s="383"/>
      <c r="C419" s="458"/>
      <c r="D419" s="383"/>
      <c r="E419" s="383"/>
      <c r="F419" s="383"/>
      <c r="G419" s="133" t="str">
        <f>'01-Mapa de riesgo-UO'!I420</f>
        <v xml:space="preserve">Falta de financiación externa o interna para el fortalecimiento de los Grupos de Investigación. </v>
      </c>
      <c r="H419" s="383"/>
      <c r="I419" s="450"/>
      <c r="J419" s="383"/>
      <c r="K419" s="459"/>
      <c r="L419" s="457"/>
      <c r="M419" s="276" t="str">
        <f>IF('01-Mapa de riesgo-UO'!S420="No existen", "No existe control para el riesgo",'01-Mapa de riesgo-UO'!W420)</f>
        <v>Programa de Formación para los investigadores (Formulación de Proyectos, Redacción de Artículos, Cvlac, Gruplac)</v>
      </c>
      <c r="N419" s="276">
        <f>'01-Mapa de riesgo-UO'!AB420</f>
        <v>0</v>
      </c>
      <c r="O419" s="276" t="str">
        <f>'01-Mapa de riesgo-UO'!AG420</f>
        <v xml:space="preserve">Profesional </v>
      </c>
      <c r="P419" s="277" t="str">
        <f>'01-Mapa de riesgo-UO'!AL420</f>
        <v>Anual</v>
      </c>
      <c r="Q419" s="277" t="str">
        <f>'01-Mapa de riesgo-UO'!AP420</f>
        <v>Preventivo</v>
      </c>
      <c r="R419" s="450"/>
      <c r="S419" s="457" t="s">
        <v>667</v>
      </c>
      <c r="T419" s="457"/>
      <c r="U419" s="114">
        <f>'01-Mapa de riesgo-UO'!AW420</f>
        <v>0</v>
      </c>
      <c r="V419" s="114">
        <f>'01-Mapa de riesgo-UO'!AX420</f>
        <v>0</v>
      </c>
      <c r="W419" s="132">
        <f>IF(U419="COMPARTIR",'01-Mapa de riesgo-UO'!BA420, IF(U419=0, 0,$I$6))</f>
        <v>0</v>
      </c>
      <c r="X419" s="278"/>
      <c r="Y419" s="278"/>
      <c r="Z419" s="278"/>
      <c r="AA419" s="278"/>
      <c r="AB419" s="453"/>
    </row>
    <row r="420" spans="1:28" ht="51" hidden="1" customHeight="1" x14ac:dyDescent="0.2">
      <c r="A420" s="362"/>
      <c r="B420" s="383"/>
      <c r="C420" s="458"/>
      <c r="D420" s="383"/>
      <c r="E420" s="383"/>
      <c r="F420" s="383"/>
      <c r="G420" s="133" t="str">
        <f>'01-Mapa de riesgo-UO'!I421</f>
        <v xml:space="preserve">Desactualización de procedimientos y reglamentación interna relacionada a los Grupos de Investigación. </v>
      </c>
      <c r="H420" s="383"/>
      <c r="I420" s="450"/>
      <c r="J420" s="383"/>
      <c r="K420" s="459"/>
      <c r="L420" s="457"/>
      <c r="M420" s="276" t="str">
        <f>IF('01-Mapa de riesgo-UO'!S421="No existen", "No existe control para el riesgo",'01-Mapa de riesgo-UO'!W421)</f>
        <v xml:space="preserve">Acuerdo de Investigaciones y Resolución Reglamentaria. </v>
      </c>
      <c r="N420" s="276">
        <f>'01-Mapa de riesgo-UO'!AB421</f>
        <v>0</v>
      </c>
      <c r="O420" s="276" t="str">
        <f>'01-Mapa de riesgo-UO'!AG421</f>
        <v xml:space="preserve">Profesional </v>
      </c>
      <c r="P420" s="277" t="str">
        <f>'01-Mapa de riesgo-UO'!AL421</f>
        <v>Diaria</v>
      </c>
      <c r="Q420" s="277" t="str">
        <f>'01-Mapa de riesgo-UO'!AP421</f>
        <v>Preventivo</v>
      </c>
      <c r="R420" s="450"/>
      <c r="S420" s="457" t="s">
        <v>668</v>
      </c>
      <c r="T420" s="457"/>
      <c r="U420" s="114">
        <f>'01-Mapa de riesgo-UO'!AW421</f>
        <v>0</v>
      </c>
      <c r="V420" s="114">
        <f>'01-Mapa de riesgo-UO'!AX421</f>
        <v>0</v>
      </c>
      <c r="W420" s="132">
        <f>IF(U420="COMPARTIR",'01-Mapa de riesgo-UO'!BA421, IF(U420=0, 0,$I$6))</f>
        <v>0</v>
      </c>
      <c r="X420" s="278"/>
      <c r="Y420" s="278"/>
      <c r="Z420" s="278"/>
      <c r="AA420" s="278"/>
      <c r="AB420" s="453"/>
    </row>
    <row r="421" spans="1:28" ht="66" hidden="1" customHeight="1" x14ac:dyDescent="0.2">
      <c r="A421" s="362">
        <v>138</v>
      </c>
      <c r="B421" s="383" t="str">
        <f>'01-Mapa de riesgo-UO'!D422</f>
        <v>CREACIÓN_GESTIÓN_Y_TRANSFERENCIA_DEL_CONOCIMIENTO</v>
      </c>
      <c r="C421" s="458" t="str">
        <f>+'01-Mapa de riesgo-UO'!F422</f>
        <v>SI</v>
      </c>
      <c r="D421" s="383" t="str">
        <f>'01-Mapa de riesgo-UO'!J422</f>
        <v>Estratégico</v>
      </c>
      <c r="E421" s="383" t="str">
        <f>'01-Mapa de riesgo-UO'!K422</f>
        <v xml:space="preserve">Investigadores sin reconocimiento ante MinCiencias </v>
      </c>
      <c r="F421" s="383"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83" t="str">
        <f>'01-Mapa de riesgo-UO'!M422</f>
        <v xml:space="preserve">Pérdida de Acreditación Institucional y registros calificados. 
Incumplimiento de los indicadores institucionales. 
Disminución en la imagen y reconocimiento como universidad investigativa. 
</v>
      </c>
      <c r="I421" s="450" t="str">
        <f>'01-Mapa de riesgo-UO'!AT422</f>
        <v>MODERADO</v>
      </c>
      <c r="J421" s="383" t="str">
        <f>'01-Mapa de riesgo-UO'!AU422</f>
        <v xml:space="preserve">No de Investigadores reconocidos por MinCiencias y categoría de cada uno. </v>
      </c>
      <c r="K421" s="459">
        <v>201</v>
      </c>
      <c r="L421" s="457" t="s">
        <v>2986</v>
      </c>
      <c r="M421" s="276" t="str">
        <f>IF('01-Mapa de riesgo-UO'!S422="No existen", "No existe control para el riesgo",'01-Mapa de riesgo-UO'!W422)</f>
        <v>Convocatorias periódicas para la financiación de proyectos de Grupos de Investigación y productos (Libros, artículos)</v>
      </c>
      <c r="N421" s="276">
        <f>'01-Mapa de riesgo-UO'!AB422</f>
        <v>0</v>
      </c>
      <c r="O421" s="276" t="str">
        <f>'01-Mapa de riesgo-UO'!AG422</f>
        <v xml:space="preserve">Profesional </v>
      </c>
      <c r="P421" s="277" t="str">
        <f>'01-Mapa de riesgo-UO'!AL422</f>
        <v>Anual</v>
      </c>
      <c r="Q421" s="277" t="str">
        <f>'01-Mapa de riesgo-UO'!AP422</f>
        <v>Preventivo</v>
      </c>
      <c r="R421" s="450" t="str">
        <f>'01-Mapa de riesgo-UO'!AR422</f>
        <v>ACEPTABLE</v>
      </c>
      <c r="S421" s="457" t="s">
        <v>666</v>
      </c>
      <c r="T421" s="457"/>
      <c r="U421" s="114" t="str">
        <f>'01-Mapa de riesgo-UO'!AW422</f>
        <v>REDUCIR</v>
      </c>
      <c r="V421" s="114" t="str">
        <f>'01-Mapa de riesgo-UO'!AX422</f>
        <v xml:space="preserve">Se esta realizando el acompañamiento a cada uno de los grupos de investigación y sus integrantes, con el fin de que no pierdan su reconocimiento ante MinCiencias y que permita mejorar su clasificación. </v>
      </c>
      <c r="W421" s="132">
        <f>IF(U421="COMPARTIR",'01-Mapa de riesgo-UO'!BA422, IF(U421=0, 0,$I$6))</f>
        <v>0</v>
      </c>
      <c r="X421" s="278" t="s">
        <v>282</v>
      </c>
      <c r="Y421" s="278" t="s">
        <v>669</v>
      </c>
      <c r="Z421" s="278" t="s">
        <v>643</v>
      </c>
      <c r="AA421" s="278"/>
      <c r="AB421" s="453" t="s">
        <v>648</v>
      </c>
    </row>
    <row r="422" spans="1:28" ht="51" hidden="1" customHeight="1" x14ac:dyDescent="0.2">
      <c r="A422" s="362"/>
      <c r="B422" s="383"/>
      <c r="C422" s="458"/>
      <c r="D422" s="383"/>
      <c r="E422" s="383"/>
      <c r="F422" s="383"/>
      <c r="G422" s="133" t="str">
        <f>'01-Mapa de riesgo-UO'!I423</f>
        <v xml:space="preserve">Falta de financiación externa o interna para el fortalecimiento de los investigadores. </v>
      </c>
      <c r="H422" s="383"/>
      <c r="I422" s="450"/>
      <c r="J422" s="383"/>
      <c r="K422" s="459"/>
      <c r="L422" s="457"/>
      <c r="M422" s="276" t="str">
        <f>IF('01-Mapa de riesgo-UO'!S423="No existen", "No existe control para el riesgo",'01-Mapa de riesgo-UO'!W423)</f>
        <v>Programa de Formación para los investigadores (Formulación de Proyectos, Redacción de Artículos, Cvlac, Gruplac)</v>
      </c>
      <c r="N422" s="276">
        <f>'01-Mapa de riesgo-UO'!AB423</f>
        <v>0</v>
      </c>
      <c r="O422" s="276" t="str">
        <f>'01-Mapa de riesgo-UO'!AG423</f>
        <v xml:space="preserve">Profesional </v>
      </c>
      <c r="P422" s="277" t="str">
        <f>'01-Mapa de riesgo-UO'!AL423</f>
        <v>Anual</v>
      </c>
      <c r="Q422" s="277" t="str">
        <f>'01-Mapa de riesgo-UO'!AP423</f>
        <v>Preventivo</v>
      </c>
      <c r="R422" s="450"/>
      <c r="S422" s="457" t="s">
        <v>667</v>
      </c>
      <c r="T422" s="457"/>
      <c r="U422" s="114">
        <f>'01-Mapa de riesgo-UO'!AW423</f>
        <v>0</v>
      </c>
      <c r="V422" s="114">
        <f>'01-Mapa de riesgo-UO'!AX423</f>
        <v>0</v>
      </c>
      <c r="W422" s="132">
        <f>IF(U422="COMPARTIR",'01-Mapa de riesgo-UO'!BA423, IF(U422=0, 0,$I$6))</f>
        <v>0</v>
      </c>
      <c r="X422" s="278"/>
      <c r="Y422" s="278"/>
      <c r="Z422" s="278"/>
      <c r="AA422" s="278"/>
      <c r="AB422" s="453"/>
    </row>
    <row r="423" spans="1:28" ht="51" hidden="1" customHeight="1" x14ac:dyDescent="0.2">
      <c r="A423" s="362"/>
      <c r="B423" s="383"/>
      <c r="C423" s="458"/>
      <c r="D423" s="383"/>
      <c r="E423" s="383"/>
      <c r="F423" s="383"/>
      <c r="G423" s="133" t="str">
        <f>'01-Mapa de riesgo-UO'!I424</f>
        <v xml:space="preserve">Desactualización de procedimientos y reglamentación interna relacionada a los Grupos de Investigación. </v>
      </c>
      <c r="H423" s="383"/>
      <c r="I423" s="450"/>
      <c r="J423" s="383"/>
      <c r="K423" s="459"/>
      <c r="L423" s="457"/>
      <c r="M423" s="276" t="str">
        <f>IF('01-Mapa de riesgo-UO'!S424="No existen", "No existe control para el riesgo",'01-Mapa de riesgo-UO'!W424)</f>
        <v xml:space="preserve">Acuerdo de Investigaciones y Resolución Reglamentaria. </v>
      </c>
      <c r="N423" s="276">
        <f>'01-Mapa de riesgo-UO'!AB424</f>
        <v>0</v>
      </c>
      <c r="O423" s="276" t="str">
        <f>'01-Mapa de riesgo-UO'!AG424</f>
        <v xml:space="preserve">Profesional </v>
      </c>
      <c r="P423" s="277" t="str">
        <f>'01-Mapa de riesgo-UO'!AL424</f>
        <v>Diaria</v>
      </c>
      <c r="Q423" s="277" t="str">
        <f>'01-Mapa de riesgo-UO'!AP424</f>
        <v>Preventivo</v>
      </c>
      <c r="R423" s="450"/>
      <c r="S423" s="457" t="s">
        <v>668</v>
      </c>
      <c r="T423" s="457"/>
      <c r="U423" s="114">
        <f>'01-Mapa de riesgo-UO'!AW424</f>
        <v>0</v>
      </c>
      <c r="V423" s="114">
        <f>'01-Mapa de riesgo-UO'!AX424</f>
        <v>0</v>
      </c>
      <c r="W423" s="132">
        <f>IF(U423="COMPARTIR",'01-Mapa de riesgo-UO'!BA424, IF(U423=0, 0,$I$6))</f>
        <v>0</v>
      </c>
      <c r="X423" s="278"/>
      <c r="Y423" s="278"/>
      <c r="Z423" s="278"/>
      <c r="AA423" s="278"/>
      <c r="AB423" s="453"/>
    </row>
    <row r="424" spans="1:28" ht="67.5" hidden="1" customHeight="1" x14ac:dyDescent="0.2">
      <c r="A424" s="370">
        <v>139</v>
      </c>
      <c r="B424" s="383" t="str">
        <f>'01-Mapa de riesgo-UO'!D425</f>
        <v>BIENESTAR_INSTITUCIONAL_CALIDAD_DE_VIDA_E_INCLUSIÓN_EN_CONTEXTOS_UNIVERSITARIOS</v>
      </c>
      <c r="C424" s="458" t="str">
        <f>+'01-Mapa de riesgo-UO'!F425</f>
        <v>NO</v>
      </c>
      <c r="D424" s="383" t="str">
        <f>'01-Mapa de riesgo-UO'!J425</f>
        <v>Estratégico</v>
      </c>
      <c r="E424" s="383" t="str">
        <f>'01-Mapa de riesgo-UO'!K425</f>
        <v>Programas de bienestar institucional que no generan impacto en la calidad de vida e inclusión de la comunidad universitaria</v>
      </c>
      <c r="F424" s="383"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83" t="str">
        <f>'01-Mapa de riesgo-UO'!M425</f>
        <v xml:space="preserve">Deserción estudiantil.
Falta de credibilidad en los procesos  de la Vicerrectoría de Responsabilidad Social y Bienestar Universitario.
Disminución en el cumplimiento de los indicadores del PDI </v>
      </c>
      <c r="I424" s="450" t="str">
        <f>'01-Mapa de riesgo-UO'!AT425</f>
        <v>LEVE</v>
      </c>
      <c r="J424" s="383" t="str">
        <f>'01-Mapa de riesgo-UO'!AU425</f>
        <v>Calidad de vida en contextos universitarios:  p-z*(sqrt(p*(1-p)/n))*(sqrt((N-n)/(N-1)).
p:proporción de personas que superan el nivel mínimo de calidad de vida para la muestra calculada.
N:Tamaño de la población.
n:Tamaño de la muestra n.
z: nivel de confianza del 95%.</v>
      </c>
      <c r="K424" s="460">
        <v>0.87080000000000002</v>
      </c>
      <c r="L424" s="457" t="s">
        <v>3026</v>
      </c>
      <c r="M424" s="276" t="str">
        <f>IF('01-Mapa de riesgo-UO'!S425="No existen", "No existe control para el riesgo",'01-Mapa de riesgo-UO'!W425)</f>
        <v>Formalización de alianzas y convenios alrededor de  bienestar, calida de vida e inclusión.</v>
      </c>
      <c r="N424" s="276">
        <f>'01-Mapa de riesgo-UO'!AB425</f>
        <v>0</v>
      </c>
      <c r="O424" s="276" t="str">
        <f>'01-Mapa de riesgo-UO'!AG425</f>
        <v xml:space="preserve">Contratistas </v>
      </c>
      <c r="P424" s="277" t="str">
        <f>'01-Mapa de riesgo-UO'!AL425</f>
        <v>Bimestral</v>
      </c>
      <c r="Q424" s="277" t="str">
        <f>'01-Mapa de riesgo-UO'!AP425</f>
        <v>Detectivo</v>
      </c>
      <c r="R424" s="450" t="str">
        <f>'01-Mapa de riesgo-UO'!AR425</f>
        <v>ACEPTABLE</v>
      </c>
      <c r="S424" s="457" t="s">
        <v>3027</v>
      </c>
      <c r="T424" s="457"/>
      <c r="U424" s="114" t="str">
        <f>'01-Mapa de riesgo-UO'!AW425</f>
        <v>ASUMIR</v>
      </c>
      <c r="V424" s="114">
        <f>'01-Mapa de riesgo-UO'!AX425</f>
        <v>0</v>
      </c>
      <c r="W424" s="132">
        <f>IF(U424="COMPARTIR",'01-Mapa de riesgo-UO'!BA425, IF(U424=0, 0,$I$6))</f>
        <v>0</v>
      </c>
      <c r="X424" s="278"/>
      <c r="Y424" s="278" t="s">
        <v>3007</v>
      </c>
      <c r="Z424" s="278"/>
      <c r="AA424" s="278"/>
      <c r="AB424" s="453" t="s">
        <v>648</v>
      </c>
    </row>
    <row r="425" spans="1:28" ht="67.5" hidden="1" customHeight="1" x14ac:dyDescent="0.2">
      <c r="A425" s="370"/>
      <c r="B425" s="383"/>
      <c r="C425" s="458"/>
      <c r="D425" s="383"/>
      <c r="E425" s="383"/>
      <c r="F425" s="383"/>
      <c r="G425" s="133" t="str">
        <f>'01-Mapa de riesgo-UO'!I426</f>
        <v>Cambios en la normatividad y reglamentación interna  que no permitan el desarrollo de los elementos orientados a lo establecido en el pilar del PDI</v>
      </c>
      <c r="H425" s="383"/>
      <c r="I425" s="450"/>
      <c r="J425" s="383"/>
      <c r="K425" s="459"/>
      <c r="L425" s="457"/>
      <c r="M425" s="276" t="str">
        <f>IF('01-Mapa de riesgo-UO'!S426="No existen", "No existe control para el riesgo",'01-Mapa de riesgo-UO'!W426)</f>
        <v>Adaptació n  de los  procesos a los cambios de normatividad o reglamentación interna</v>
      </c>
      <c r="N425" s="276">
        <f>'01-Mapa de riesgo-UO'!AB426</f>
        <v>0</v>
      </c>
      <c r="O425" s="276" t="str">
        <f>'01-Mapa de riesgo-UO'!AG426</f>
        <v>Planta y transitorio</v>
      </c>
      <c r="P425" s="277" t="str">
        <f>'01-Mapa de riesgo-UO'!AL426</f>
        <v>Bimestral</v>
      </c>
      <c r="Q425" s="277" t="str">
        <f>'01-Mapa de riesgo-UO'!AP426</f>
        <v>Detectivo</v>
      </c>
      <c r="R425" s="450"/>
      <c r="S425" s="457" t="s">
        <v>3028</v>
      </c>
      <c r="T425" s="457"/>
      <c r="U425" s="114" t="str">
        <f>'01-Mapa de riesgo-UO'!AW426</f>
        <v>ASUMIR</v>
      </c>
      <c r="V425" s="114">
        <f>'01-Mapa de riesgo-UO'!AX426</f>
        <v>0</v>
      </c>
      <c r="W425" s="132">
        <f>IF(U425="COMPARTIR",'01-Mapa de riesgo-UO'!BA426, IF(U425=0, 0,$I$6))</f>
        <v>0</v>
      </c>
      <c r="X425" s="278"/>
      <c r="Y425" s="278" t="s">
        <v>3008</v>
      </c>
      <c r="Z425" s="278"/>
      <c r="AA425" s="278"/>
      <c r="AB425" s="453"/>
    </row>
    <row r="426" spans="1:28" ht="67.5" hidden="1" customHeight="1" x14ac:dyDescent="0.2">
      <c r="A426" s="370"/>
      <c r="B426" s="383"/>
      <c r="C426" s="458"/>
      <c r="D426" s="383"/>
      <c r="E426" s="383"/>
      <c r="F426" s="383"/>
      <c r="G426" s="133" t="str">
        <f>'01-Mapa de riesgo-UO'!I427</f>
        <v>Falta de interes de los usuarios en los programas y estrategias orientadas al Bienestar Institucional, la calidad de vida e inclusión en contextos universitarios.</v>
      </c>
      <c r="H426" s="383"/>
      <c r="I426" s="450"/>
      <c r="J426" s="383"/>
      <c r="K426" s="459"/>
      <c r="L426" s="457"/>
      <c r="M426" s="276" t="str">
        <f>IF('01-Mapa de riesgo-UO'!S427="No existen", "No existe control para el riesgo",'01-Mapa de riesgo-UO'!W427)</f>
        <v xml:space="preserve">Dilvulgación y comunicación  de la politica de bienestar Institucional </v>
      </c>
      <c r="N426" s="276">
        <f>'01-Mapa de riesgo-UO'!AB427</f>
        <v>0</v>
      </c>
      <c r="O426" s="276" t="str">
        <f>'01-Mapa de riesgo-UO'!AG427</f>
        <v xml:space="preserve">Contratistas </v>
      </c>
      <c r="P426" s="277" t="str">
        <f>'01-Mapa de riesgo-UO'!AL427</f>
        <v>Bimestral</v>
      </c>
      <c r="Q426" s="277" t="str">
        <f>'01-Mapa de riesgo-UO'!AP427</f>
        <v>Detectivo</v>
      </c>
      <c r="R426" s="450"/>
      <c r="S426" s="457" t="s">
        <v>3029</v>
      </c>
      <c r="T426" s="457"/>
      <c r="U426" s="114" t="str">
        <f>'01-Mapa de riesgo-UO'!AW427</f>
        <v>ASUMIR</v>
      </c>
      <c r="V426" s="114">
        <f>'01-Mapa de riesgo-UO'!AX427</f>
        <v>0</v>
      </c>
      <c r="W426" s="132">
        <f>IF(U426="COMPARTIR",'01-Mapa de riesgo-UO'!BA427, IF(U426=0, 0,$I$6))</f>
        <v>0</v>
      </c>
      <c r="X426" s="278"/>
      <c r="Y426" s="278" t="s">
        <v>3009</v>
      </c>
      <c r="Z426" s="278"/>
      <c r="AA426" s="278"/>
      <c r="AB426" s="453"/>
    </row>
    <row r="427" spans="1:28" ht="80.25" customHeight="1" x14ac:dyDescent="0.2">
      <c r="A427" s="362">
        <v>140</v>
      </c>
      <c r="B427" s="383" t="str">
        <f>'01-Mapa de riesgo-UO'!D428</f>
        <v>ADMINISTRACIÓN_INSTITUCIONAL</v>
      </c>
      <c r="C427" s="458" t="str">
        <f>+'01-Mapa de riesgo-UO'!F428</f>
        <v>NO</v>
      </c>
      <c r="D427" s="383" t="str">
        <f>'01-Mapa de riesgo-UO'!J428</f>
        <v>Información</v>
      </c>
      <c r="E427" s="383" t="str">
        <f>'01-Mapa de riesgo-UO'!K428</f>
        <v>No contar con copias de seguridad, si se daña o no se tiene contrato de soporte.</v>
      </c>
      <c r="F427" s="383" t="str">
        <f>'01-Mapa de riesgo-UO'!L428</f>
        <v>Daño en equipo que realiza las copias y no tener contrato de soporte</v>
      </c>
      <c r="G427" s="133" t="str">
        <f>'01-Mapa de riesgo-UO'!I428</f>
        <v>Daño de equipo o falta de presupuesto para el contrato de soporte</v>
      </c>
      <c r="H427" s="383" t="str">
        <f>'01-Mapa de riesgo-UO'!M428</f>
        <v>Perdida o modificación de la información.</v>
      </c>
      <c r="I427" s="450" t="str">
        <f>'01-Mapa de riesgo-UO'!AT428</f>
        <v>MODERADO</v>
      </c>
      <c r="J427" s="383" t="str">
        <f>'01-Mapa de riesgo-UO'!AU428</f>
        <v>Copias de seguridad requeridas / Restauración de copias de seguridad exitosas</v>
      </c>
      <c r="K427" s="459">
        <v>0</v>
      </c>
      <c r="L427" s="457" t="s">
        <v>2057</v>
      </c>
      <c r="M427" s="276" t="str">
        <f>IF('01-Mapa de riesgo-UO'!S428="No existen", "No existe control para el riesgo",'01-Mapa de riesgo-UO'!W428)</f>
        <v>Sistema de protección eléctrica</v>
      </c>
      <c r="N427" s="276">
        <f>'01-Mapa de riesgo-UO'!AB428</f>
        <v>0</v>
      </c>
      <c r="O427" s="276" t="str">
        <f>'01-Mapa de riesgo-UO'!AG428</f>
        <v xml:space="preserve">Contratistas </v>
      </c>
      <c r="P427" s="277" t="str">
        <f>'01-Mapa de riesgo-UO'!AL428</f>
        <v>Bimestral</v>
      </c>
      <c r="Q427" s="277" t="str">
        <f>'01-Mapa de riesgo-UO'!AP428</f>
        <v>Detectivo</v>
      </c>
      <c r="R427" s="450" t="str">
        <f>'01-Mapa de riesgo-UO'!AR428</f>
        <v>ACEPTABLE</v>
      </c>
      <c r="S427" s="457" t="s">
        <v>3055</v>
      </c>
      <c r="T427" s="457"/>
      <c r="U427" s="114" t="str">
        <f>'01-Mapa de riesgo-UO'!AW428</f>
        <v>REDUCIR</v>
      </c>
      <c r="V427" s="114" t="str">
        <f>'01-Mapa de riesgo-UO'!AX428</f>
        <v>Realizar pruebas que validen el correcto funcionamiento de las copias de seguridad.</v>
      </c>
      <c r="W427" s="132">
        <f>IF(U427="COMPARTIR",'01-Mapa de riesgo-UO'!BA428, IF(U427=0, 0,$I$6))</f>
        <v>0</v>
      </c>
      <c r="X427" s="278" t="s">
        <v>642</v>
      </c>
      <c r="Y427" s="278" t="s">
        <v>3057</v>
      </c>
      <c r="Z427" s="278" t="s">
        <v>645</v>
      </c>
      <c r="AA427" s="278" t="s">
        <v>3057</v>
      </c>
      <c r="AB427" s="453" t="s">
        <v>660</v>
      </c>
    </row>
    <row r="428" spans="1:28" ht="51" hidden="1" customHeight="1" x14ac:dyDescent="0.2">
      <c r="A428" s="362"/>
      <c r="B428" s="383"/>
      <c r="C428" s="458"/>
      <c r="D428" s="383"/>
      <c r="E428" s="383"/>
      <c r="F428" s="383"/>
      <c r="G428" s="133">
        <f>'01-Mapa de riesgo-UO'!I429</f>
        <v>0</v>
      </c>
      <c r="H428" s="383"/>
      <c r="I428" s="450"/>
      <c r="J428" s="383"/>
      <c r="K428" s="459"/>
      <c r="L428" s="457"/>
      <c r="M428" s="276" t="str">
        <f>IF('01-Mapa de riesgo-UO'!S429="No existen", "No existe control para el riesgo",'01-Mapa de riesgo-UO'!W429)</f>
        <v>Solicitudes de presupuesto para contratar el soporte</v>
      </c>
      <c r="N428" s="276">
        <f>'01-Mapa de riesgo-UO'!AB429</f>
        <v>0</v>
      </c>
      <c r="O428" s="276" t="str">
        <f>'01-Mapa de riesgo-UO'!AG429</f>
        <v xml:space="preserve">Contratistas </v>
      </c>
      <c r="P428" s="277" t="str">
        <f>'01-Mapa de riesgo-UO'!AL429</f>
        <v>Bimestral</v>
      </c>
      <c r="Q428" s="277" t="str">
        <f>'01-Mapa de riesgo-UO'!AP429</f>
        <v>Detectivo</v>
      </c>
      <c r="R428" s="450"/>
      <c r="S428" s="457" t="s">
        <v>3056</v>
      </c>
      <c r="T428" s="457"/>
      <c r="U428" s="114">
        <f>'01-Mapa de riesgo-UO'!AW429</f>
        <v>0</v>
      </c>
      <c r="V428" s="114">
        <f>'01-Mapa de riesgo-UO'!AX429</f>
        <v>0</v>
      </c>
      <c r="W428" s="132">
        <f>IF(U428="COMPARTIR",'01-Mapa de riesgo-UO'!BA429, IF(U428=0, 0,$I$6))</f>
        <v>0</v>
      </c>
      <c r="X428" s="278"/>
      <c r="Y428" s="278"/>
      <c r="Z428" s="278"/>
      <c r="AA428" s="278"/>
      <c r="AB428" s="453"/>
    </row>
    <row r="429" spans="1:28" ht="51" hidden="1" customHeight="1" x14ac:dyDescent="0.2">
      <c r="A429" s="362"/>
      <c r="B429" s="383"/>
      <c r="C429" s="458"/>
      <c r="D429" s="383"/>
      <c r="E429" s="383"/>
      <c r="F429" s="383"/>
      <c r="G429" s="133">
        <f>'01-Mapa de riesgo-UO'!I430</f>
        <v>0</v>
      </c>
      <c r="H429" s="383"/>
      <c r="I429" s="450"/>
      <c r="J429" s="383"/>
      <c r="K429" s="459"/>
      <c r="L429" s="457"/>
      <c r="M429" s="276">
        <f>IF('01-Mapa de riesgo-UO'!S430="No existen", "No existe control para el riesgo",'01-Mapa de riesgo-UO'!W430)</f>
        <v>0</v>
      </c>
      <c r="N429" s="276">
        <f>'01-Mapa de riesgo-UO'!AB430</f>
        <v>0</v>
      </c>
      <c r="O429" s="276" t="str">
        <f>'01-Mapa de riesgo-UO'!AG430</f>
        <v xml:space="preserve">Contratistas </v>
      </c>
      <c r="P429" s="277" t="str">
        <f>'01-Mapa de riesgo-UO'!AL430</f>
        <v>Bimestral</v>
      </c>
      <c r="Q429" s="277" t="str">
        <f>'01-Mapa de riesgo-UO'!AP430</f>
        <v>Detectivo</v>
      </c>
      <c r="R429" s="450"/>
      <c r="S429" s="457"/>
      <c r="T429" s="457"/>
      <c r="U429" s="114">
        <f>'01-Mapa de riesgo-UO'!AW430</f>
        <v>0</v>
      </c>
      <c r="V429" s="114">
        <f>'01-Mapa de riesgo-UO'!AX430</f>
        <v>0</v>
      </c>
      <c r="W429" s="132">
        <f>IF(U429="COMPARTIR",'01-Mapa de riesgo-UO'!BA430, IF(U429=0, 0,$I$6))</f>
        <v>0</v>
      </c>
      <c r="X429" s="278"/>
      <c r="Y429" s="278"/>
      <c r="Z429" s="278"/>
      <c r="AA429" s="278"/>
      <c r="AB429" s="453"/>
    </row>
    <row r="430" spans="1:28" ht="51" hidden="1" customHeight="1" x14ac:dyDescent="0.2">
      <c r="A430" s="362">
        <v>141</v>
      </c>
      <c r="B430" s="383" t="str">
        <f>'01-Mapa de riesgo-UO'!D431</f>
        <v>DOCENCIA</v>
      </c>
      <c r="C430" s="458" t="str">
        <f>+'01-Mapa de riesgo-UO'!F431</f>
        <v>NO</v>
      </c>
      <c r="D430" s="383" t="str">
        <f>'01-Mapa de riesgo-UO'!J431</f>
        <v>Operacional</v>
      </c>
      <c r="E430" s="383" t="str">
        <f>'01-Mapa de riesgo-UO'!K431</f>
        <v>Pérdida de material bibliográfico</v>
      </c>
      <c r="F430" s="383"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83" t="str">
        <f>'01-Mapa de riesgo-UO'!M431</f>
        <v>Menor número de volúmenes
Duplicidad en las compras</v>
      </c>
      <c r="I430" s="450" t="str">
        <f>'01-Mapa de riesgo-UO'!AT431</f>
        <v>LEVE</v>
      </c>
      <c r="J430" s="383" t="str">
        <f>'01-Mapa de riesgo-UO'!AU431</f>
        <v>Número de libros retornados/Número de libros prestados</v>
      </c>
      <c r="K430" s="461">
        <v>0.97</v>
      </c>
      <c r="L430" s="457" t="s">
        <v>3058</v>
      </c>
      <c r="M430" s="276" t="str">
        <f>IF('01-Mapa de riesgo-UO'!S431="No existen", "No existe control para el riesgo",'01-Mapa de riesgo-UO'!W431)</f>
        <v xml:space="preserve">Envío de notificacione automática
Envío de correos electrónicos de reclamo
</v>
      </c>
      <c r="N430" s="276" t="str">
        <f>'01-Mapa de riesgo-UO'!AB431</f>
        <v>OLIB</v>
      </c>
      <c r="O430" s="276" t="str">
        <f>'01-Mapa de riesgo-UO'!AG431</f>
        <v>DIRECTORA DE BIBLIOTECA</v>
      </c>
      <c r="P430" s="277" t="str">
        <f>'01-Mapa de riesgo-UO'!AL431</f>
        <v>Semestral</v>
      </c>
      <c r="Q430" s="277" t="str">
        <f>'01-Mapa de riesgo-UO'!AP431</f>
        <v>Preventivo</v>
      </c>
      <c r="R430" s="450" t="str">
        <f>'01-Mapa de riesgo-UO'!AR431</f>
        <v>FUERTE</v>
      </c>
      <c r="S430" s="457" t="s">
        <v>2067</v>
      </c>
      <c r="T430" s="457"/>
      <c r="U430" s="114" t="str">
        <f>'01-Mapa de riesgo-UO'!AW431</f>
        <v>ASUMIR</v>
      </c>
      <c r="V430" s="114">
        <f>'01-Mapa de riesgo-UO'!AX431</f>
        <v>0</v>
      </c>
      <c r="W430" s="132">
        <f>IF(U430="COMPARTIR",'01-Mapa de riesgo-UO'!BA431, IF(U430=0, 0,$I$6))</f>
        <v>0</v>
      </c>
      <c r="X430" s="278"/>
      <c r="Y430" s="278"/>
      <c r="Z430" s="278"/>
      <c r="AA430" s="278"/>
      <c r="AB430" s="453" t="s">
        <v>660</v>
      </c>
    </row>
    <row r="431" spans="1:28" ht="51" hidden="1" customHeight="1" x14ac:dyDescent="0.2">
      <c r="A431" s="362"/>
      <c r="B431" s="383"/>
      <c r="C431" s="458"/>
      <c r="D431" s="383"/>
      <c r="E431" s="383"/>
      <c r="F431" s="383"/>
      <c r="G431" s="133">
        <f>'01-Mapa de riesgo-UO'!I432</f>
        <v>0</v>
      </c>
      <c r="H431" s="383"/>
      <c r="I431" s="450"/>
      <c r="J431" s="383"/>
      <c r="K431" s="459"/>
      <c r="L431" s="457"/>
      <c r="M431" s="276">
        <f>IF('01-Mapa de riesgo-UO'!S432="No existen", "No existe control para el riesgo",'01-Mapa de riesgo-UO'!W432)</f>
        <v>0</v>
      </c>
      <c r="N431" s="276">
        <f>'01-Mapa de riesgo-UO'!AB432</f>
        <v>0</v>
      </c>
      <c r="O431" s="276">
        <f>'01-Mapa de riesgo-UO'!AG432</f>
        <v>0</v>
      </c>
      <c r="P431" s="277">
        <f>'01-Mapa de riesgo-UO'!AL432</f>
        <v>0</v>
      </c>
      <c r="Q431" s="277">
        <f>'01-Mapa de riesgo-UO'!AP432</f>
        <v>0</v>
      </c>
      <c r="R431" s="450"/>
      <c r="S431" s="457"/>
      <c r="T431" s="457"/>
      <c r="U431" s="114" t="str">
        <f>'01-Mapa de riesgo-UO'!AW432</f>
        <v>ASUMIR</v>
      </c>
      <c r="V431" s="114">
        <f>'01-Mapa de riesgo-UO'!AX432</f>
        <v>0</v>
      </c>
      <c r="W431" s="132">
        <f>IF(U431="COMPARTIR",'01-Mapa de riesgo-UO'!BA432, IF(U431=0, 0,$I$6))</f>
        <v>0</v>
      </c>
      <c r="X431" s="278"/>
      <c r="Y431" s="278"/>
      <c r="Z431" s="278"/>
      <c r="AA431" s="278"/>
      <c r="AB431" s="453"/>
    </row>
    <row r="432" spans="1:28" ht="51" hidden="1" customHeight="1" x14ac:dyDescent="0.2">
      <c r="A432" s="362"/>
      <c r="B432" s="383"/>
      <c r="C432" s="458"/>
      <c r="D432" s="383"/>
      <c r="E432" s="383"/>
      <c r="F432" s="383"/>
      <c r="G432" s="133">
        <f>'01-Mapa de riesgo-UO'!I433</f>
        <v>0</v>
      </c>
      <c r="H432" s="383"/>
      <c r="I432" s="450"/>
      <c r="J432" s="383"/>
      <c r="K432" s="459"/>
      <c r="L432" s="457"/>
      <c r="M432" s="276">
        <f>IF('01-Mapa de riesgo-UO'!S433="No existen", "No existe control para el riesgo",'01-Mapa de riesgo-UO'!W433)</f>
        <v>0</v>
      </c>
      <c r="N432" s="276">
        <f>'01-Mapa de riesgo-UO'!AB433</f>
        <v>0</v>
      </c>
      <c r="O432" s="276">
        <f>'01-Mapa de riesgo-UO'!AG433</f>
        <v>0</v>
      </c>
      <c r="P432" s="277">
        <f>'01-Mapa de riesgo-UO'!AL433</f>
        <v>0</v>
      </c>
      <c r="Q432" s="277">
        <f>'01-Mapa de riesgo-UO'!AP433</f>
        <v>0</v>
      </c>
      <c r="R432" s="450"/>
      <c r="S432" s="457"/>
      <c r="T432" s="457"/>
      <c r="U432" s="114" t="str">
        <f>'01-Mapa de riesgo-UO'!AW433</f>
        <v>ASUMIR</v>
      </c>
      <c r="V432" s="114">
        <f>'01-Mapa de riesgo-UO'!AX433</f>
        <v>0</v>
      </c>
      <c r="W432" s="132">
        <f>IF(U432="COMPARTIR",'01-Mapa de riesgo-UO'!BA433, IF(U432=0, 0,$I$6))</f>
        <v>0</v>
      </c>
      <c r="X432" s="278"/>
      <c r="Y432" s="278"/>
      <c r="Z432" s="278"/>
      <c r="AA432" s="278"/>
      <c r="AB432" s="453"/>
    </row>
    <row r="433" spans="1:28" ht="51" hidden="1" customHeight="1" x14ac:dyDescent="0.2">
      <c r="A433" s="362">
        <v>142</v>
      </c>
      <c r="B433" s="383" t="str">
        <f>'01-Mapa de riesgo-UO'!D434</f>
        <v>CONTROL_SEGUIMIENTO</v>
      </c>
      <c r="C433" s="458" t="str">
        <f>+'01-Mapa de riesgo-UO'!F434</f>
        <v>NO</v>
      </c>
      <c r="D433" s="383" t="str">
        <f>'01-Mapa de riesgo-UO'!J434</f>
        <v>Cumplimiento</v>
      </c>
      <c r="E433" s="383" t="str">
        <f>'01-Mapa de riesgo-UO'!K434</f>
        <v>Presentación inoportuna de los informes establecidos por  la Contraloría General de la República</v>
      </c>
      <c r="F433" s="383"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83" t="str">
        <f>'01-Mapa de riesgo-UO'!M434</f>
        <v>Sanciones y/o multas impuestas a la institución o a sus funcionarios.</v>
      </c>
      <c r="I433" s="450" t="str">
        <f>'01-Mapa de riesgo-UO'!AT434</f>
        <v>LEVE</v>
      </c>
      <c r="J433" s="383" t="str">
        <f>'01-Mapa de riesgo-UO'!AU434</f>
        <v>No. de informes SIRECI que no son entregados oportunamente a CGR / Total de informes SIRECI</v>
      </c>
      <c r="K433" s="459">
        <f>0/16</f>
        <v>0</v>
      </c>
      <c r="L433" s="457" t="s">
        <v>3059</v>
      </c>
      <c r="M433" s="276" t="str">
        <f>IF('01-Mapa de riesgo-UO'!S434="No existen", "No existe control para el riesgo",'01-Mapa de riesgo-UO'!W434)</f>
        <v>Verificacion aleatoria de la informacion contenida en los informes a presentar</v>
      </c>
      <c r="N433" s="276">
        <f>'01-Mapa de riesgo-UO'!AB434</f>
        <v>0</v>
      </c>
      <c r="O433" s="276" t="str">
        <f>'01-Mapa de riesgo-UO'!AG434</f>
        <v>Jefe de Control Interno
Profesional Transitorio
Profesionales Orden de Servicio</v>
      </c>
      <c r="P433" s="277" t="str">
        <f>'01-Mapa de riesgo-UO'!AL434</f>
        <v>Mensual</v>
      </c>
      <c r="Q433" s="277" t="str">
        <f>'01-Mapa de riesgo-UO'!AP434</f>
        <v>Preventivo</v>
      </c>
      <c r="R433" s="450" t="str">
        <f>'01-Mapa de riesgo-UO'!AR434</f>
        <v>FUERTE</v>
      </c>
      <c r="S433" s="457" t="s">
        <v>2114</v>
      </c>
      <c r="T433" s="457"/>
      <c r="U433" s="114" t="str">
        <f>'01-Mapa de riesgo-UO'!AW434</f>
        <v>ASUMIR</v>
      </c>
      <c r="V433" s="114">
        <f>'01-Mapa de riesgo-UO'!AX434</f>
        <v>0</v>
      </c>
      <c r="W433" s="132">
        <f>IF(U433="COMPARTIR",'01-Mapa de riesgo-UO'!BA434, IF(U433=0, 0,$I$6))</f>
        <v>0</v>
      </c>
      <c r="X433" s="278"/>
      <c r="Y433" s="278"/>
      <c r="Z433" s="278"/>
      <c r="AA433" s="278"/>
      <c r="AB433" s="453" t="s">
        <v>660</v>
      </c>
    </row>
    <row r="434" spans="1:28" ht="51" hidden="1" customHeight="1" x14ac:dyDescent="0.2">
      <c r="A434" s="362"/>
      <c r="B434" s="383"/>
      <c r="C434" s="458"/>
      <c r="D434" s="383"/>
      <c r="E434" s="383"/>
      <c r="F434" s="383"/>
      <c r="G434" s="133" t="str">
        <f>'01-Mapa de riesgo-UO'!I435</f>
        <v>La información requerida por el ente de control no se encuentra sistematizada y requiere ser construida manualmente</v>
      </c>
      <c r="H434" s="383"/>
      <c r="I434" s="450"/>
      <c r="J434" s="383"/>
      <c r="K434" s="459"/>
      <c r="L434" s="457"/>
      <c r="M434" s="276" t="str">
        <f>IF('01-Mapa de riesgo-UO'!S435="No existen", "No existe control para el riesgo",'01-Mapa de riesgo-UO'!W435)</f>
        <v>Seguimiento a cumplimiento de los Instructivos para la rendición de la cuenta en el SIRECI</v>
      </c>
      <c r="N434" s="276">
        <f>'01-Mapa de riesgo-UO'!AB435</f>
        <v>0</v>
      </c>
      <c r="O434" s="276" t="str">
        <f>'01-Mapa de riesgo-UO'!AG435</f>
        <v>Profesional Transitorio 
Profesionales Orden de Servicio</v>
      </c>
      <c r="P434" s="277" t="str">
        <f>'01-Mapa de riesgo-UO'!AL435</f>
        <v>Mensual</v>
      </c>
      <c r="Q434" s="277" t="str">
        <f>'01-Mapa de riesgo-UO'!AP435</f>
        <v>Preventivo</v>
      </c>
      <c r="R434" s="450"/>
      <c r="S434" s="457" t="s">
        <v>2115</v>
      </c>
      <c r="T434" s="457"/>
      <c r="U434" s="114" t="str">
        <f>'01-Mapa de riesgo-UO'!AW435</f>
        <v>ASUMIR</v>
      </c>
      <c r="V434" s="114">
        <f>'01-Mapa de riesgo-UO'!AX435</f>
        <v>0</v>
      </c>
      <c r="W434" s="132">
        <f>IF(U434="COMPARTIR",'01-Mapa de riesgo-UO'!BA435, IF(U434=0, 0,$I$6))</f>
        <v>0</v>
      </c>
      <c r="X434" s="278"/>
      <c r="Y434" s="278"/>
      <c r="Z434" s="278"/>
      <c r="AA434" s="278"/>
      <c r="AB434" s="453"/>
    </row>
    <row r="435" spans="1:28" ht="51" hidden="1" customHeight="1" x14ac:dyDescent="0.2">
      <c r="A435" s="362"/>
      <c r="B435" s="383"/>
      <c r="C435" s="458"/>
      <c r="D435" s="383"/>
      <c r="E435" s="383"/>
      <c r="F435" s="383"/>
      <c r="G435" s="133">
        <f>'01-Mapa de riesgo-UO'!I436</f>
        <v>0</v>
      </c>
      <c r="H435" s="383"/>
      <c r="I435" s="450"/>
      <c r="J435" s="383"/>
      <c r="K435" s="459"/>
      <c r="L435" s="457"/>
      <c r="M435" s="276" t="str">
        <f>IF('01-Mapa de riesgo-UO'!S436="No existen", "No existe control para el riesgo",'01-Mapa de riesgo-UO'!W436)</f>
        <v>Validacion del informe SIRECI a presentar</v>
      </c>
      <c r="N435" s="276" t="str">
        <f>'01-Mapa de riesgo-UO'!AB436</f>
        <v>Aplicativo STORM de la CGR</v>
      </c>
      <c r="O435" s="276" t="str">
        <f>'01-Mapa de riesgo-UO'!AG436</f>
        <v>Auxiliar Administrativo</v>
      </c>
      <c r="P435" s="277" t="str">
        <f>'01-Mapa de riesgo-UO'!AL436</f>
        <v>Mensual</v>
      </c>
      <c r="Q435" s="277" t="str">
        <f>'01-Mapa de riesgo-UO'!AP436</f>
        <v>Preventivo</v>
      </c>
      <c r="R435" s="450"/>
      <c r="S435" s="457" t="s">
        <v>2116</v>
      </c>
      <c r="T435" s="457"/>
      <c r="U435" s="114" t="str">
        <f>'01-Mapa de riesgo-UO'!AW436</f>
        <v>ASUMIR</v>
      </c>
      <c r="V435" s="114">
        <f>'01-Mapa de riesgo-UO'!AX436</f>
        <v>0</v>
      </c>
      <c r="W435" s="132">
        <f>IF(U435="COMPARTIR",'01-Mapa de riesgo-UO'!BA436, IF(U435=0, 0,$I$6))</f>
        <v>0</v>
      </c>
      <c r="X435" s="278"/>
      <c r="Y435" s="278"/>
      <c r="Z435" s="278"/>
      <c r="AA435" s="278"/>
      <c r="AB435" s="453"/>
    </row>
    <row r="436" spans="1:28" ht="51" hidden="1" customHeight="1" x14ac:dyDescent="0.2">
      <c r="A436" s="362">
        <v>143</v>
      </c>
      <c r="B436" s="383" t="str">
        <f>'01-Mapa de riesgo-UO'!D437</f>
        <v>CONTROL_SEGUIMIENTO</v>
      </c>
      <c r="C436" s="458" t="str">
        <f>+'01-Mapa de riesgo-UO'!F437</f>
        <v>NO</v>
      </c>
      <c r="D436" s="383" t="str">
        <f>'01-Mapa de riesgo-UO'!J437</f>
        <v>Cumplimiento</v>
      </c>
      <c r="E436" s="383" t="str">
        <f>'01-Mapa de riesgo-UO'!K437</f>
        <v>Baja cobertura de las auditorías de Control Interno</v>
      </c>
      <c r="F436" s="383"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83" t="str">
        <f>'01-Mapa de riesgo-UO'!M437</f>
        <v>Información insuficiente para la alta dirección que permita tomar decisiones para la mejora
Incumplimiento del programa anual de auditoria
Hallazgos de auditoria de CGR</v>
      </c>
      <c r="I436" s="450" t="str">
        <f>'01-Mapa de riesgo-UO'!AT437</f>
        <v>LEVE</v>
      </c>
      <c r="J436" s="383" t="str">
        <f>'01-Mapa de riesgo-UO'!AU437</f>
        <v xml:space="preserve">No.de procesos donde se desarrollaron procesos de auditorias, evaluaciones o verificaciones  / Total de procesos establecidos en el sistema de gestion de calidad (10 procesos)
*Se refiere a procesos donde se haya realizado auditoria a algun tema </v>
      </c>
      <c r="K436" s="459">
        <v>0.5</v>
      </c>
      <c r="L436" s="457" t="s">
        <v>3060</v>
      </c>
      <c r="M436" s="276" t="str">
        <f>IF('01-Mapa de riesgo-UO'!S437="No existen", "No existe control para el riesgo",'01-Mapa de riesgo-UO'!W437)</f>
        <v>Revision del Mapa de  aseguramiento y Análisis de riesgos de procesos</v>
      </c>
      <c r="N436" s="276">
        <f>'01-Mapa de riesgo-UO'!AB437</f>
        <v>0</v>
      </c>
      <c r="O436" s="276" t="str">
        <f>'01-Mapa de riesgo-UO'!AG437</f>
        <v>Jefe de Control Interno</v>
      </c>
      <c r="P436" s="277" t="str">
        <f>'01-Mapa de riesgo-UO'!AL437</f>
        <v>Anual</v>
      </c>
      <c r="Q436" s="277" t="str">
        <f>'01-Mapa de riesgo-UO'!AP437</f>
        <v>Preventivo</v>
      </c>
      <c r="R436" s="450" t="str">
        <f>'01-Mapa de riesgo-UO'!AR437</f>
        <v>FUERTE</v>
      </c>
      <c r="S436" s="457" t="s">
        <v>2117</v>
      </c>
      <c r="T436" s="457"/>
      <c r="U436" s="114" t="str">
        <f>'01-Mapa de riesgo-UO'!AW437</f>
        <v>ASUMIR</v>
      </c>
      <c r="V436" s="114">
        <f>'01-Mapa de riesgo-UO'!AX437</f>
        <v>0</v>
      </c>
      <c r="W436" s="132">
        <f>IF(U436="COMPARTIR",'01-Mapa de riesgo-UO'!BA437, IF(U436=0, 0,$I$6))</f>
        <v>0</v>
      </c>
      <c r="X436" s="278"/>
      <c r="Y436" s="278"/>
      <c r="Z436" s="278"/>
      <c r="AA436" s="278"/>
      <c r="AB436" s="453" t="s">
        <v>660</v>
      </c>
    </row>
    <row r="437" spans="1:28" ht="51" hidden="1" customHeight="1" x14ac:dyDescent="0.2">
      <c r="A437" s="362"/>
      <c r="B437" s="383"/>
      <c r="C437" s="458"/>
      <c r="D437" s="383"/>
      <c r="E437" s="383"/>
      <c r="F437" s="383"/>
      <c r="G437" s="133" t="str">
        <f>'01-Mapa de riesgo-UO'!I438</f>
        <v>Solicitudes de auditoria de parte del CICI o de otras dependencias que no están priorizadas en el programa de auditoria</v>
      </c>
      <c r="H437" s="383"/>
      <c r="I437" s="450"/>
      <c r="J437" s="383"/>
      <c r="K437" s="459"/>
      <c r="L437" s="457"/>
      <c r="M437" s="276" t="str">
        <f>IF('01-Mapa de riesgo-UO'!S438="No existen", "No existe control para el riesgo",'01-Mapa de riesgo-UO'!W438)</f>
        <v>Aprobación del Programa de Auditoria por parte del Comité Institucional de Control Interno (CICI)</v>
      </c>
      <c r="N437" s="276">
        <f>'01-Mapa de riesgo-UO'!AB438</f>
        <v>0</v>
      </c>
      <c r="O437" s="276" t="str">
        <f>'01-Mapa de riesgo-UO'!AG438</f>
        <v>Jefe de Control Interno</v>
      </c>
      <c r="P437" s="277" t="str">
        <f>'01-Mapa de riesgo-UO'!AL438</f>
        <v>Anual</v>
      </c>
      <c r="Q437" s="277" t="str">
        <f>'01-Mapa de riesgo-UO'!AP438</f>
        <v>Preventivo</v>
      </c>
      <c r="R437" s="450"/>
      <c r="S437" s="457" t="s">
        <v>2118</v>
      </c>
      <c r="T437" s="457"/>
      <c r="U437" s="114" t="str">
        <f>'01-Mapa de riesgo-UO'!AW438</f>
        <v>ASUMIR</v>
      </c>
      <c r="V437" s="114">
        <f>'01-Mapa de riesgo-UO'!AX438</f>
        <v>0</v>
      </c>
      <c r="W437" s="132">
        <f>IF(U437="COMPARTIR",'01-Mapa de riesgo-UO'!BA438, IF(U437=0, 0,$I$6))</f>
        <v>0</v>
      </c>
      <c r="X437" s="278"/>
      <c r="Y437" s="278"/>
      <c r="Z437" s="278"/>
      <c r="AA437" s="278"/>
      <c r="AB437" s="453"/>
    </row>
    <row r="438" spans="1:28" ht="51" hidden="1" customHeight="1" x14ac:dyDescent="0.2">
      <c r="A438" s="362"/>
      <c r="B438" s="383"/>
      <c r="C438" s="458"/>
      <c r="D438" s="383"/>
      <c r="E438" s="383"/>
      <c r="F438" s="383"/>
      <c r="G438" s="133">
        <f>'01-Mapa de riesgo-UO'!I439</f>
        <v>0</v>
      </c>
      <c r="H438" s="383"/>
      <c r="I438" s="450"/>
      <c r="J438" s="383"/>
      <c r="K438" s="459"/>
      <c r="L438" s="457"/>
      <c r="M438" s="276" t="str">
        <f>IF('01-Mapa de riesgo-UO'!S439="No existen", "No existe control para el riesgo",'01-Mapa de riesgo-UO'!W439)</f>
        <v>Programa anual de auditorias basado en riesgos y mapa de aseguramiento</v>
      </c>
      <c r="N438" s="276">
        <f>'01-Mapa de riesgo-UO'!AB439</f>
        <v>0</v>
      </c>
      <c r="O438" s="276" t="str">
        <f>'01-Mapa de riesgo-UO'!AG439</f>
        <v>Jefe de Control Interno</v>
      </c>
      <c r="P438" s="277" t="str">
        <f>'01-Mapa de riesgo-UO'!AL439</f>
        <v>Anual</v>
      </c>
      <c r="Q438" s="277" t="str">
        <f>'01-Mapa de riesgo-UO'!AP439</f>
        <v>Preventivo</v>
      </c>
      <c r="R438" s="450"/>
      <c r="S438" s="457" t="s">
        <v>2119</v>
      </c>
      <c r="T438" s="457"/>
      <c r="U438" s="114" t="str">
        <f>'01-Mapa de riesgo-UO'!AW439</f>
        <v>ASUMIR</v>
      </c>
      <c r="V438" s="114">
        <f>'01-Mapa de riesgo-UO'!AX439</f>
        <v>0</v>
      </c>
      <c r="W438" s="132">
        <f>IF(U438="COMPARTIR",'01-Mapa de riesgo-UO'!BA439, IF(U438=0, 0,$I$6))</f>
        <v>0</v>
      </c>
      <c r="X438" s="278"/>
      <c r="Y438" s="278"/>
      <c r="Z438" s="278"/>
      <c r="AA438" s="278"/>
      <c r="AB438" s="453"/>
    </row>
    <row r="439" spans="1:28" ht="51" hidden="1" customHeight="1" x14ac:dyDescent="0.2">
      <c r="A439" s="362">
        <v>144</v>
      </c>
      <c r="B439" s="383" t="str">
        <f>'01-Mapa de riesgo-UO'!D440</f>
        <v>CONTROL_SEGUIMIENTO</v>
      </c>
      <c r="C439" s="458" t="str">
        <f>+'01-Mapa de riesgo-UO'!F440</f>
        <v>SI</v>
      </c>
      <c r="D439" s="383" t="str">
        <f>'01-Mapa de riesgo-UO'!J440</f>
        <v>Operacional</v>
      </c>
      <c r="E439" s="383" t="str">
        <f>'01-Mapa de riesgo-UO'!K440</f>
        <v>Favorecimiento en informes de auditoria o evaluación por intereses personales</v>
      </c>
      <c r="F439" s="383"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83" t="str">
        <f>'01-Mapa de riesgo-UO'!M440</f>
        <v>Información deficiente para la alta dirección que permita tomar decisiones para la mejora
Investigaciones disciplinarias
Afectación del buen nombre y reconocimiento de la Universidad</v>
      </c>
      <c r="I439" s="450" t="str">
        <f>'01-Mapa de riesgo-UO'!AT440</f>
        <v>LEVE</v>
      </c>
      <c r="J439" s="383" t="str">
        <f>'01-Mapa de riesgo-UO'!AU440</f>
        <v>No. De  investigaciones al personal de control interno derivadas de hechos de corrupción</v>
      </c>
      <c r="K439" s="461">
        <v>0</v>
      </c>
      <c r="L439" s="457" t="s">
        <v>2120</v>
      </c>
      <c r="M439" s="276" t="str">
        <f>IF('01-Mapa de riesgo-UO'!S440="No existen", "No existe control para el riesgo",'01-Mapa de riesgo-UO'!W440)</f>
        <v>Verificacion de la aplicación del Manual de auditoria que incluye el marco ético para la auditoria interna en la Universidad</v>
      </c>
      <c r="N439" s="276">
        <f>'01-Mapa de riesgo-UO'!AB440</f>
        <v>0</v>
      </c>
      <c r="O439" s="276" t="str">
        <f>'01-Mapa de riesgo-UO'!AG440</f>
        <v>Jefe de Control Interno</v>
      </c>
      <c r="P439" s="277" t="str">
        <f>'01-Mapa de riesgo-UO'!AL440</f>
        <v>No Definida</v>
      </c>
      <c r="Q439" s="277" t="str">
        <f>'01-Mapa de riesgo-UO'!AP440</f>
        <v>Preventivo</v>
      </c>
      <c r="R439" s="450" t="str">
        <f>'01-Mapa de riesgo-UO'!AR440</f>
        <v>ACEPTABLE</v>
      </c>
      <c r="S439" s="457" t="s">
        <v>2121</v>
      </c>
      <c r="T439" s="457"/>
      <c r="U439" s="114" t="str">
        <f>'01-Mapa de riesgo-UO'!AW440</f>
        <v>ASUMIR</v>
      </c>
      <c r="V439" s="114">
        <f>'01-Mapa de riesgo-UO'!AX440</f>
        <v>0</v>
      </c>
      <c r="W439" s="132">
        <f>IF(U439="COMPARTIR",'01-Mapa de riesgo-UO'!BA440, IF(U439=0, 0,$I$6))</f>
        <v>0</v>
      </c>
      <c r="X439" s="278"/>
      <c r="Y439" s="278"/>
      <c r="Z439" s="278"/>
      <c r="AA439" s="278"/>
      <c r="AB439" s="453" t="s">
        <v>660</v>
      </c>
    </row>
    <row r="440" spans="1:28" ht="51" hidden="1" customHeight="1" x14ac:dyDescent="0.2">
      <c r="A440" s="362"/>
      <c r="B440" s="383"/>
      <c r="C440" s="458"/>
      <c r="D440" s="383"/>
      <c r="E440" s="383"/>
      <c r="F440" s="383"/>
      <c r="G440" s="133" t="str">
        <f>'01-Mapa de riesgo-UO'!I441</f>
        <v>Presión externa  al personal de control interno para favorecer a terceros</v>
      </c>
      <c r="H440" s="383"/>
      <c r="I440" s="450"/>
      <c r="J440" s="383"/>
      <c r="K440" s="459"/>
      <c r="L440" s="457"/>
      <c r="M440" s="276" t="str">
        <f>IF('01-Mapa de riesgo-UO'!S441="No existen", "No existe control para el riesgo",'01-Mapa de riesgo-UO'!W441)</f>
        <v>Verificacion de la aplicación de Procedimientos documentados de auditoria de control interno en el sistema integral de gestión</v>
      </c>
      <c r="N440" s="276">
        <f>'01-Mapa de riesgo-UO'!AB441</f>
        <v>0</v>
      </c>
      <c r="O440" s="276" t="str">
        <f>'01-Mapa de riesgo-UO'!AG441</f>
        <v>Jefe de Control Interno</v>
      </c>
      <c r="P440" s="277" t="str">
        <f>'01-Mapa de riesgo-UO'!AL441</f>
        <v>Mensual</v>
      </c>
      <c r="Q440" s="277" t="str">
        <f>'01-Mapa de riesgo-UO'!AP441</f>
        <v>Preventivo</v>
      </c>
      <c r="R440" s="450"/>
      <c r="S440" s="457" t="s">
        <v>2122</v>
      </c>
      <c r="T440" s="457"/>
      <c r="U440" s="114" t="str">
        <f>'01-Mapa de riesgo-UO'!AW441</f>
        <v>ASUMIR</v>
      </c>
      <c r="V440" s="114">
        <f>'01-Mapa de riesgo-UO'!AX441</f>
        <v>0</v>
      </c>
      <c r="W440" s="132">
        <f>IF(U440="COMPARTIR",'01-Mapa de riesgo-UO'!BA441, IF(U440=0, 0,$I$6))</f>
        <v>0</v>
      </c>
      <c r="X440" s="278"/>
      <c r="Y440" s="278"/>
      <c r="Z440" s="278"/>
      <c r="AA440" s="278"/>
      <c r="AB440" s="453"/>
    </row>
    <row r="441" spans="1:28" ht="51" hidden="1" customHeight="1" x14ac:dyDescent="0.2">
      <c r="A441" s="362"/>
      <c r="B441" s="383"/>
      <c r="C441" s="458"/>
      <c r="D441" s="383"/>
      <c r="E441" s="383"/>
      <c r="F441" s="383"/>
      <c r="G441" s="133">
        <f>'01-Mapa de riesgo-UO'!I442</f>
        <v>0</v>
      </c>
      <c r="H441" s="383"/>
      <c r="I441" s="450"/>
      <c r="J441" s="383"/>
      <c r="K441" s="459"/>
      <c r="L441" s="457"/>
      <c r="M441" s="276">
        <f>IF('01-Mapa de riesgo-UO'!S442="No existen", "No existe control para el riesgo",'01-Mapa de riesgo-UO'!W442)</f>
        <v>0</v>
      </c>
      <c r="N441" s="276">
        <f>'01-Mapa de riesgo-UO'!AB442</f>
        <v>0</v>
      </c>
      <c r="O441" s="276">
        <f>'01-Mapa de riesgo-UO'!AG442</f>
        <v>0</v>
      </c>
      <c r="P441" s="277">
        <f>'01-Mapa de riesgo-UO'!AL442</f>
        <v>0</v>
      </c>
      <c r="Q441" s="277">
        <f>'01-Mapa de riesgo-UO'!AP442</f>
        <v>0</v>
      </c>
      <c r="R441" s="450"/>
      <c r="S441" s="457"/>
      <c r="T441" s="457"/>
      <c r="U441" s="114" t="str">
        <f>'01-Mapa de riesgo-UO'!AW442</f>
        <v>ASUMIR</v>
      </c>
      <c r="V441" s="114">
        <f>'01-Mapa de riesgo-UO'!AX442</f>
        <v>0</v>
      </c>
      <c r="W441" s="132">
        <f>IF(U441="COMPARTIR",'01-Mapa de riesgo-UO'!BA442, IF(U441=0, 0,$I$6))</f>
        <v>0</v>
      </c>
      <c r="X441" s="278"/>
      <c r="Y441" s="278"/>
      <c r="Z441" s="278"/>
      <c r="AA441" s="278"/>
      <c r="AB441" s="453"/>
    </row>
    <row r="442" spans="1:28" ht="51" hidden="1" customHeight="1" x14ac:dyDescent="0.2">
      <c r="A442" s="362">
        <v>145</v>
      </c>
      <c r="B442" s="383" t="str">
        <f>'01-Mapa de riesgo-UO'!D443</f>
        <v>CONTROL_SEGUIMIENTO</v>
      </c>
      <c r="C442" s="458" t="str">
        <f>+'01-Mapa de riesgo-UO'!F443</f>
        <v>NO</v>
      </c>
      <c r="D442" s="383" t="str">
        <f>'01-Mapa de riesgo-UO'!J443</f>
        <v>Operacional</v>
      </c>
      <c r="E442" s="383" t="str">
        <f>'01-Mapa de riesgo-UO'!K443</f>
        <v>Incumplimiento del programa anual de auditoria de la Oficina de Control Interno</v>
      </c>
      <c r="F442" s="383" t="str">
        <f>'01-Mapa de riesgo-UO'!L443</f>
        <v>Baja ejecucion del programa de auditoria de la Oficina de Control Interno</v>
      </c>
      <c r="G442" s="133" t="str">
        <f>'01-Mapa de riesgo-UO'!I443</f>
        <v>Incumplimiento de los planes de auditoria establecidos</v>
      </c>
      <c r="H442" s="383" t="str">
        <f>'01-Mapa de riesgo-UO'!M443</f>
        <v>Información inoportuna para la alta dirección que permita tomar decisiones para la mejora
No generación de planes de mejoramiento
Pérdida de credibilidad de Control Interno</v>
      </c>
      <c r="I442" s="450" t="str">
        <f>'01-Mapa de riesgo-UO'!AT443</f>
        <v>LEVE</v>
      </c>
      <c r="J442" s="383" t="str">
        <f>'01-Mapa de riesgo-UO'!AU443</f>
        <v>No.de auditorías realizadas / Total de auditorías programadas</v>
      </c>
      <c r="K442" s="461">
        <v>0.85700934579439259</v>
      </c>
      <c r="L442" s="457" t="s">
        <v>3061</v>
      </c>
      <c r="M442" s="276" t="str">
        <f>IF('01-Mapa de riesgo-UO'!S443="No existen", "No existe control para el riesgo",'01-Mapa de riesgo-UO'!W443)</f>
        <v>Seguimiento a la ejecucion del Programa de auditoría de Control Interno</v>
      </c>
      <c r="N442" s="276">
        <f>'01-Mapa de riesgo-UO'!AB443</f>
        <v>0</v>
      </c>
      <c r="O442" s="276" t="str">
        <f>'01-Mapa de riesgo-UO'!AG443</f>
        <v>Jefe de Control Interno</v>
      </c>
      <c r="P442" s="277" t="str">
        <f>'01-Mapa de riesgo-UO'!AL443</f>
        <v>Trimestral</v>
      </c>
      <c r="Q442" s="277" t="str">
        <f>'01-Mapa de riesgo-UO'!AP443</f>
        <v>Detectivo</v>
      </c>
      <c r="R442" s="450" t="str">
        <f>'01-Mapa de riesgo-UO'!AR443</f>
        <v>ACEPTABLE</v>
      </c>
      <c r="S442" s="457" t="s">
        <v>2123</v>
      </c>
      <c r="T442" s="457"/>
      <c r="U442" s="114" t="str">
        <f>'01-Mapa de riesgo-UO'!AW443</f>
        <v>ASUMIR</v>
      </c>
      <c r="V442" s="114">
        <f>'01-Mapa de riesgo-UO'!AX443</f>
        <v>0</v>
      </c>
      <c r="W442" s="132">
        <f>IF(U442="COMPARTIR",'01-Mapa de riesgo-UO'!BA443, IF(U442=0, 0,$I$6))</f>
        <v>0</v>
      </c>
      <c r="X442" s="278"/>
      <c r="Y442" s="278"/>
      <c r="Z442" s="278"/>
      <c r="AA442" s="278"/>
      <c r="AB442" s="453" t="s">
        <v>660</v>
      </c>
    </row>
    <row r="443" spans="1:28" ht="51" hidden="1" customHeight="1" x14ac:dyDescent="0.2">
      <c r="A443" s="362"/>
      <c r="B443" s="383"/>
      <c r="C443" s="458"/>
      <c r="D443" s="383"/>
      <c r="E443" s="383"/>
      <c r="F443" s="383"/>
      <c r="G443" s="133" t="str">
        <f>'01-Mapa de riesgo-UO'!I444</f>
        <v>El Programa de auditoria tiene un alcance mayor a la capacidad de Control Interno</v>
      </c>
      <c r="H443" s="383"/>
      <c r="I443" s="450"/>
      <c r="J443" s="383"/>
      <c r="K443" s="459"/>
      <c r="L443" s="457"/>
      <c r="M443" s="276">
        <f>IF('01-Mapa de riesgo-UO'!S444="No existen", "No existe control para el riesgo",'01-Mapa de riesgo-UO'!W444)</f>
        <v>0</v>
      </c>
      <c r="N443" s="276">
        <f>'01-Mapa de riesgo-UO'!AB444</f>
        <v>0</v>
      </c>
      <c r="O443" s="276">
        <f>'01-Mapa de riesgo-UO'!AG444</f>
        <v>0</v>
      </c>
      <c r="P443" s="277">
        <f>'01-Mapa de riesgo-UO'!AL444</f>
        <v>0</v>
      </c>
      <c r="Q443" s="277">
        <f>'01-Mapa de riesgo-UO'!AP444</f>
        <v>0</v>
      </c>
      <c r="R443" s="450"/>
      <c r="S443" s="457"/>
      <c r="T443" s="457"/>
      <c r="U443" s="114" t="str">
        <f>'01-Mapa de riesgo-UO'!AW444</f>
        <v>ASUMIR</v>
      </c>
      <c r="V443" s="114">
        <f>'01-Mapa de riesgo-UO'!AX444</f>
        <v>0</v>
      </c>
      <c r="W443" s="132">
        <f>IF(U443="COMPARTIR",'01-Mapa de riesgo-UO'!BA444, IF(U443=0, 0,$I$6))</f>
        <v>0</v>
      </c>
      <c r="X443" s="278"/>
      <c r="Y443" s="278"/>
      <c r="Z443" s="278"/>
      <c r="AA443" s="278"/>
      <c r="AB443" s="453"/>
    </row>
    <row r="444" spans="1:28" ht="51" hidden="1" customHeight="1" x14ac:dyDescent="0.2">
      <c r="A444" s="362"/>
      <c r="B444" s="383"/>
      <c r="C444" s="458"/>
      <c r="D444" s="383"/>
      <c r="E444" s="383"/>
      <c r="F444" s="383"/>
      <c r="G444" s="133" t="str">
        <f>'01-Mapa de riesgo-UO'!I445</f>
        <v>Atencion de requerimientos  legales, de entes de control o de dependencias de la Universidad que no habian sido contemplados en el programa anual de auditoria</v>
      </c>
      <c r="H444" s="383"/>
      <c r="I444" s="450"/>
      <c r="J444" s="383"/>
      <c r="K444" s="459"/>
      <c r="L444" s="457"/>
      <c r="M444" s="276">
        <f>IF('01-Mapa de riesgo-UO'!S445="No existen", "No existe control para el riesgo",'01-Mapa de riesgo-UO'!W445)</f>
        <v>0</v>
      </c>
      <c r="N444" s="276">
        <f>'01-Mapa de riesgo-UO'!AB445</f>
        <v>0</v>
      </c>
      <c r="O444" s="276">
        <f>'01-Mapa de riesgo-UO'!AG445</f>
        <v>0</v>
      </c>
      <c r="P444" s="277">
        <f>'01-Mapa de riesgo-UO'!AL445</f>
        <v>0</v>
      </c>
      <c r="Q444" s="277">
        <f>'01-Mapa de riesgo-UO'!AP445</f>
        <v>0</v>
      </c>
      <c r="R444" s="450"/>
      <c r="S444" s="457"/>
      <c r="T444" s="457"/>
      <c r="U444" s="114" t="str">
        <f>'01-Mapa de riesgo-UO'!AW445</f>
        <v>ASUMIR</v>
      </c>
      <c r="V444" s="114">
        <f>'01-Mapa de riesgo-UO'!AX445</f>
        <v>0</v>
      </c>
      <c r="W444" s="132">
        <f>IF(U444="COMPARTIR",'01-Mapa de riesgo-UO'!BA445, IF(U444=0, 0,$I$6))</f>
        <v>0</v>
      </c>
      <c r="X444" s="278"/>
      <c r="Y444" s="278"/>
      <c r="Z444" s="278"/>
      <c r="AA444" s="278"/>
      <c r="AB444" s="453"/>
    </row>
    <row r="445" spans="1:28" ht="51" hidden="1" customHeight="1" x14ac:dyDescent="0.2">
      <c r="A445" s="362">
        <v>146</v>
      </c>
      <c r="B445" s="383" t="str">
        <f>'01-Mapa de riesgo-UO'!D446</f>
        <v>CONTROL_SEGUIMIENTO</v>
      </c>
      <c r="C445" s="458" t="str">
        <f>+'01-Mapa de riesgo-UO'!F446</f>
        <v>NO</v>
      </c>
      <c r="D445" s="383" t="str">
        <f>'01-Mapa de riesgo-UO'!J446</f>
        <v>Cumplimiento</v>
      </c>
      <c r="E445" s="383" t="str">
        <f>'01-Mapa de riesgo-UO'!K446</f>
        <v>Perdida de la objetividad e independencia en el ejercicio de auditoria</v>
      </c>
      <c r="F445" s="383"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83" t="str">
        <f>'01-Mapa de riesgo-UO'!M446</f>
        <v>Informes de auditoria no objetivos
Faltas disciplinarias para el personal de Control Interno
Pérdida de credibilidad de Control Interno</v>
      </c>
      <c r="I445" s="450" t="str">
        <f>'01-Mapa de riesgo-UO'!AT446</f>
        <v>LEVE</v>
      </c>
      <c r="J445" s="383" t="str">
        <f>'01-Mapa de riesgo-UO'!AU446</f>
        <v>No. de conflictos de interés que impliquen al personal de Control Interno en temas de auditoría</v>
      </c>
      <c r="K445" s="459">
        <v>0</v>
      </c>
      <c r="L445" s="457" t="s">
        <v>2124</v>
      </c>
      <c r="M445" s="276" t="str">
        <f>IF('01-Mapa de riesgo-UO'!S446="No existen", "No existe control para el riesgo",'01-Mapa de riesgo-UO'!W446)</f>
        <v>Verificacion de la aplicación del Manual de auditoria que incluye el marco ético para la auditoria interna en la Universidad</v>
      </c>
      <c r="N445" s="276">
        <f>'01-Mapa de riesgo-UO'!AB446</f>
        <v>0</v>
      </c>
      <c r="O445" s="276" t="str">
        <f>'01-Mapa de riesgo-UO'!AG446</f>
        <v>Jefe de Control Interno</v>
      </c>
      <c r="P445" s="277" t="str">
        <f>'01-Mapa de riesgo-UO'!AL446</f>
        <v>No Definida</v>
      </c>
      <c r="Q445" s="277" t="str">
        <f>'01-Mapa de riesgo-UO'!AP446</f>
        <v>Preventivo</v>
      </c>
      <c r="R445" s="450" t="str">
        <f>'01-Mapa de riesgo-UO'!AR446</f>
        <v>ACEPTABLE</v>
      </c>
      <c r="S445" s="457" t="s">
        <v>2121</v>
      </c>
      <c r="T445" s="457"/>
      <c r="U445" s="114" t="str">
        <f>'01-Mapa de riesgo-UO'!AW446</f>
        <v>ASUMIR</v>
      </c>
      <c r="V445" s="114">
        <f>'01-Mapa de riesgo-UO'!AX446</f>
        <v>0</v>
      </c>
      <c r="W445" s="132">
        <f>IF(U445="COMPARTIR",'01-Mapa de riesgo-UO'!BA446, IF(U445=0, 0,$I$6))</f>
        <v>0</v>
      </c>
      <c r="X445" s="278"/>
      <c r="Y445" s="278"/>
      <c r="Z445" s="278"/>
      <c r="AA445" s="278"/>
      <c r="AB445" s="453" t="s">
        <v>660</v>
      </c>
    </row>
    <row r="446" spans="1:28" ht="51" hidden="1" customHeight="1" x14ac:dyDescent="0.2">
      <c r="A446" s="362"/>
      <c r="B446" s="383"/>
      <c r="C446" s="458"/>
      <c r="D446" s="383"/>
      <c r="E446" s="383"/>
      <c r="F446" s="383"/>
      <c r="G446" s="133" t="str">
        <f>'01-Mapa de riesgo-UO'!I447</f>
        <v>Comites en los cuales Control Interno participe con voz y voto</v>
      </c>
      <c r="H446" s="383"/>
      <c r="I446" s="450"/>
      <c r="J446" s="383"/>
      <c r="K446" s="459"/>
      <c r="L446" s="457"/>
      <c r="M446" s="276">
        <f>IF('01-Mapa de riesgo-UO'!S447="No existen", "No existe control para el riesgo",'01-Mapa de riesgo-UO'!W447)</f>
        <v>0</v>
      </c>
      <c r="N446" s="276">
        <f>'01-Mapa de riesgo-UO'!AB447</f>
        <v>0</v>
      </c>
      <c r="O446" s="276">
        <f>'01-Mapa de riesgo-UO'!AG447</f>
        <v>0</v>
      </c>
      <c r="P446" s="277">
        <f>'01-Mapa de riesgo-UO'!AL447</f>
        <v>0</v>
      </c>
      <c r="Q446" s="277">
        <f>'01-Mapa de riesgo-UO'!AP447</f>
        <v>0</v>
      </c>
      <c r="R446" s="450"/>
      <c r="S446" s="457"/>
      <c r="T446" s="457"/>
      <c r="U446" s="114" t="str">
        <f>'01-Mapa de riesgo-UO'!AW447</f>
        <v>ASUMIR</v>
      </c>
      <c r="V446" s="114">
        <f>'01-Mapa de riesgo-UO'!AX447</f>
        <v>0</v>
      </c>
      <c r="W446" s="132">
        <f>IF(U446="COMPARTIR",'01-Mapa de riesgo-UO'!BA447, IF(U446=0, 0,$I$6))</f>
        <v>0</v>
      </c>
      <c r="X446" s="278"/>
      <c r="Y446" s="278"/>
      <c r="Z446" s="278"/>
      <c r="AA446" s="278"/>
      <c r="AB446" s="453"/>
    </row>
    <row r="447" spans="1:28" ht="51" hidden="1" customHeight="1" x14ac:dyDescent="0.2">
      <c r="A447" s="362"/>
      <c r="B447" s="383"/>
      <c r="C447" s="458"/>
      <c r="D447" s="383"/>
      <c r="E447" s="383"/>
      <c r="F447" s="383"/>
      <c r="G447" s="133" t="str">
        <f>'01-Mapa de riesgo-UO'!I448</f>
        <v>Funcion de consultoria (Asesorias) realizada por Control Interno en la cuales no se define o no se tiene claro  el alcance.</v>
      </c>
      <c r="H447" s="383"/>
      <c r="I447" s="450"/>
      <c r="J447" s="383"/>
      <c r="K447" s="459"/>
      <c r="L447" s="457"/>
      <c r="M447" s="276">
        <f>IF('01-Mapa de riesgo-UO'!S448="No existen", "No existe control para el riesgo",'01-Mapa de riesgo-UO'!W448)</f>
        <v>0</v>
      </c>
      <c r="N447" s="276">
        <f>'01-Mapa de riesgo-UO'!AB448</f>
        <v>0</v>
      </c>
      <c r="O447" s="276">
        <f>'01-Mapa de riesgo-UO'!AG448</f>
        <v>0</v>
      </c>
      <c r="P447" s="277">
        <f>'01-Mapa de riesgo-UO'!AL448</f>
        <v>0</v>
      </c>
      <c r="Q447" s="277">
        <f>'01-Mapa de riesgo-UO'!AP448</f>
        <v>0</v>
      </c>
      <c r="R447" s="450"/>
      <c r="S447" s="457"/>
      <c r="T447" s="457"/>
      <c r="U447" s="114" t="str">
        <f>'01-Mapa de riesgo-UO'!AW448</f>
        <v>ASUMIR</v>
      </c>
      <c r="V447" s="114">
        <f>'01-Mapa de riesgo-UO'!AX448</f>
        <v>0</v>
      </c>
      <c r="W447" s="132">
        <f>IF(U447="COMPARTIR",'01-Mapa de riesgo-UO'!BA448, IF(U447=0, 0,$I$6))</f>
        <v>0</v>
      </c>
      <c r="X447" s="278"/>
      <c r="Y447" s="278"/>
      <c r="Z447" s="278"/>
      <c r="AA447" s="278"/>
      <c r="AB447" s="453"/>
    </row>
    <row r="448" spans="1:28" ht="51" hidden="1" customHeight="1" x14ac:dyDescent="0.2">
      <c r="A448" s="423">
        <v>147</v>
      </c>
      <c r="B448" s="383" t="str">
        <f>'01-Mapa de riesgo-UO'!D449</f>
        <v>CONTROL_SEGUIMIENTO</v>
      </c>
      <c r="C448" s="458" t="str">
        <f>+'01-Mapa de riesgo-UO'!F449</f>
        <v>NO</v>
      </c>
      <c r="D448" s="383" t="str">
        <f>'01-Mapa de riesgo-UO'!J449</f>
        <v>Cumplimiento</v>
      </c>
      <c r="E448" s="383" t="str">
        <f>'01-Mapa de riesgo-UO'!K449</f>
        <v>Ausencia de notificación personal y oportuna de los autos de apertura de notificación disciplinaria</v>
      </c>
      <c r="F448" s="383"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83" t="str">
        <f>'01-Mapa de riesgo-UO'!M449</f>
        <v>Que se genere una nulidad total o parcial del proceso</v>
      </c>
      <c r="I448" s="450" t="str">
        <f>'01-Mapa de riesgo-UO'!AT449</f>
        <v>LEVE</v>
      </c>
      <c r="J448" s="383" t="str">
        <f>'01-Mapa de riesgo-UO'!AU449</f>
        <v>(# notificación personal y oportuna gestionadas/# notificación personal y oportuna requeridas en el expediente procesal)*100</v>
      </c>
      <c r="K448" s="461">
        <v>1</v>
      </c>
      <c r="L448" s="457" t="s">
        <v>2141</v>
      </c>
      <c r="M448" s="276" t="str">
        <f>IF('01-Mapa de riesgo-UO'!S449="No existen", "No existe control para el riesgo",'01-Mapa de riesgo-UO'!W449)</f>
        <v>Registro de Despachos de de correspondencia Externa</v>
      </c>
      <c r="N448" s="276">
        <f>'01-Mapa de riesgo-UO'!AB449</f>
        <v>0</v>
      </c>
      <c r="O448" s="276" t="str">
        <f>'01-Mapa de riesgo-UO'!AG449</f>
        <v>Profesional de apoyo administrativo</v>
      </c>
      <c r="P448" s="277" t="str">
        <f>'01-Mapa de riesgo-UO'!AL449</f>
        <v>Semestral</v>
      </c>
      <c r="Q448" s="277" t="str">
        <f>'01-Mapa de riesgo-UO'!AP449</f>
        <v>Preventivo</v>
      </c>
      <c r="R448" s="450" t="str">
        <f>'01-Mapa de riesgo-UO'!AR449</f>
        <v>ACEPTABLE</v>
      </c>
      <c r="S448" s="457" t="s">
        <v>2142</v>
      </c>
      <c r="T448" s="457"/>
      <c r="U448" s="114" t="str">
        <f>'01-Mapa de riesgo-UO'!AW449</f>
        <v>ASUMIR</v>
      </c>
      <c r="V448" s="114">
        <f>'01-Mapa de riesgo-UO'!AX449</f>
        <v>0</v>
      </c>
      <c r="W448" s="132">
        <f>IF(U448="COMPARTIR",'01-Mapa de riesgo-UO'!BA449, IF(U448=0, 0,$I$6))</f>
        <v>0</v>
      </c>
      <c r="X448" s="278"/>
      <c r="Y448" s="278"/>
      <c r="Z448" s="278"/>
      <c r="AA448" s="278"/>
      <c r="AB448" s="453" t="s">
        <v>660</v>
      </c>
    </row>
    <row r="449" spans="1:28" ht="51" hidden="1" customHeight="1" x14ac:dyDescent="0.2">
      <c r="A449" s="423"/>
      <c r="B449" s="383"/>
      <c r="C449" s="458"/>
      <c r="D449" s="383"/>
      <c r="E449" s="383"/>
      <c r="F449" s="383"/>
      <c r="G449" s="133">
        <f>'01-Mapa de riesgo-UO'!I450</f>
        <v>0</v>
      </c>
      <c r="H449" s="383"/>
      <c r="I449" s="450"/>
      <c r="J449" s="383"/>
      <c r="K449" s="459"/>
      <c r="L449" s="457"/>
      <c r="M449" s="276">
        <f>IF('01-Mapa de riesgo-UO'!S450="No existen", "No existe control para el riesgo",'01-Mapa de riesgo-UO'!W450)</f>
        <v>0</v>
      </c>
      <c r="N449" s="276">
        <f>'01-Mapa de riesgo-UO'!AB450</f>
        <v>0</v>
      </c>
      <c r="O449" s="276">
        <f>'01-Mapa de riesgo-UO'!AG450</f>
        <v>0</v>
      </c>
      <c r="P449" s="277">
        <f>'01-Mapa de riesgo-UO'!AL450</f>
        <v>0</v>
      </c>
      <c r="Q449" s="277">
        <f>'01-Mapa de riesgo-UO'!AP450</f>
        <v>0</v>
      </c>
      <c r="R449" s="450"/>
      <c r="S449" s="457"/>
      <c r="T449" s="457"/>
      <c r="U449" s="114" t="str">
        <f>'01-Mapa de riesgo-UO'!AW450</f>
        <v>ASUMIR</v>
      </c>
      <c r="V449" s="114">
        <f>'01-Mapa de riesgo-UO'!AX450</f>
        <v>0</v>
      </c>
      <c r="W449" s="132">
        <f>IF(U449="COMPARTIR",'01-Mapa de riesgo-UO'!BA450, IF(U449=0, 0,$I$6))</f>
        <v>0</v>
      </c>
      <c r="X449" s="278"/>
      <c r="Y449" s="278"/>
      <c r="Z449" s="278"/>
      <c r="AA449" s="278"/>
      <c r="AB449" s="453"/>
    </row>
    <row r="450" spans="1:28" ht="51" hidden="1" customHeight="1" x14ac:dyDescent="0.2">
      <c r="A450" s="423"/>
      <c r="B450" s="383"/>
      <c r="C450" s="458"/>
      <c r="D450" s="383"/>
      <c r="E450" s="383"/>
      <c r="F450" s="383"/>
      <c r="G450" s="133">
        <f>'01-Mapa de riesgo-UO'!I451</f>
        <v>0</v>
      </c>
      <c r="H450" s="383"/>
      <c r="I450" s="450"/>
      <c r="J450" s="383"/>
      <c r="K450" s="459"/>
      <c r="L450" s="457"/>
      <c r="M450" s="276">
        <f>IF('01-Mapa de riesgo-UO'!S451="No existen", "No existe control para el riesgo",'01-Mapa de riesgo-UO'!W451)</f>
        <v>0</v>
      </c>
      <c r="N450" s="276">
        <f>'01-Mapa de riesgo-UO'!AB451</f>
        <v>0</v>
      </c>
      <c r="O450" s="276">
        <f>'01-Mapa de riesgo-UO'!AG451</f>
        <v>0</v>
      </c>
      <c r="P450" s="277">
        <f>'01-Mapa de riesgo-UO'!AL451</f>
        <v>0</v>
      </c>
      <c r="Q450" s="277">
        <f>'01-Mapa de riesgo-UO'!AP451</f>
        <v>0</v>
      </c>
      <c r="R450" s="450"/>
      <c r="S450" s="457"/>
      <c r="T450" s="457"/>
      <c r="U450" s="114" t="str">
        <f>'01-Mapa de riesgo-UO'!AW451</f>
        <v>ASUMIR</v>
      </c>
      <c r="V450" s="114">
        <f>'01-Mapa de riesgo-UO'!AX451</f>
        <v>0</v>
      </c>
      <c r="W450" s="132">
        <f>IF(U450="COMPARTIR",'01-Mapa de riesgo-UO'!BA451, IF(U450=0, 0,$I$6))</f>
        <v>0</v>
      </c>
      <c r="X450" s="278"/>
      <c r="Y450" s="278"/>
      <c r="Z450" s="278"/>
      <c r="AA450" s="278"/>
      <c r="AB450" s="453"/>
    </row>
    <row r="451" spans="1:28" ht="51" hidden="1" customHeight="1" x14ac:dyDescent="0.2">
      <c r="A451" s="423">
        <v>148</v>
      </c>
      <c r="B451" s="383" t="str">
        <f>'01-Mapa de riesgo-UO'!D452</f>
        <v>CONTROL_SEGUIMIENTO</v>
      </c>
      <c r="C451" s="458" t="str">
        <f>+'01-Mapa de riesgo-UO'!F452</f>
        <v>NO</v>
      </c>
      <c r="D451" s="383" t="str">
        <f>'01-Mapa de riesgo-UO'!J452</f>
        <v>Cumplimiento</v>
      </c>
      <c r="E451" s="383" t="str">
        <f>'01-Mapa de riesgo-UO'!K452</f>
        <v xml:space="preserve">Incumplimiento con el procedimiento establecido en la legislación disciplinaria </v>
      </c>
      <c r="F451" s="383"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83" t="str">
        <f>'01-Mapa de riesgo-UO'!M452</f>
        <v xml:space="preserve">Que se genere una situación adversa a la Universidad  . Sanción disciplinaria. Que se genere una acción de repetición. 
</v>
      </c>
      <c r="I451" s="450" t="str">
        <f>'01-Mapa de riesgo-UO'!AT452</f>
        <v>LEVE</v>
      </c>
      <c r="J451" s="383" t="str">
        <f>'01-Mapa de riesgo-UO'!AU452</f>
        <v>(# procesos gestionados/# procesos allegados)*100</v>
      </c>
      <c r="K451" s="461">
        <v>1</v>
      </c>
      <c r="L451" s="457" t="s">
        <v>2143</v>
      </c>
      <c r="M451" s="276" t="str">
        <f>IF('01-Mapa de riesgo-UO'!S452="No existen", "No existe control para el riesgo",'01-Mapa de riesgo-UO'!W452)</f>
        <v>Reuniones mensuales del equipo de trabajo (actas de reuniones)</v>
      </c>
      <c r="N451" s="276">
        <f>'01-Mapa de riesgo-UO'!AB452</f>
        <v>0</v>
      </c>
      <c r="O451" s="276" t="str">
        <f>'01-Mapa de riesgo-UO'!AG452</f>
        <v>Profesional de apoyo administrativo
Directivo grado 17</v>
      </c>
      <c r="P451" s="277" t="str">
        <f>'01-Mapa de riesgo-UO'!AL452</f>
        <v>Mensual</v>
      </c>
      <c r="Q451" s="277" t="str">
        <f>'01-Mapa de riesgo-UO'!AP452</f>
        <v>Preventivo</v>
      </c>
      <c r="R451" s="450" t="str">
        <f>'01-Mapa de riesgo-UO'!AR452</f>
        <v>FUERTE</v>
      </c>
      <c r="S451" s="457" t="s">
        <v>2144</v>
      </c>
      <c r="T451" s="457"/>
      <c r="U451" s="114" t="str">
        <f>'01-Mapa de riesgo-UO'!AW452</f>
        <v>ASUMIR</v>
      </c>
      <c r="V451" s="114">
        <f>'01-Mapa de riesgo-UO'!AX452</f>
        <v>0</v>
      </c>
      <c r="W451" s="132">
        <f>IF(U451="COMPARTIR",'01-Mapa de riesgo-UO'!BA452, IF(U451=0, 0,$I$6))</f>
        <v>0</v>
      </c>
      <c r="X451" s="278"/>
      <c r="Y451" s="278"/>
      <c r="Z451" s="278"/>
      <c r="AA451" s="278"/>
      <c r="AB451" s="453" t="s">
        <v>660</v>
      </c>
    </row>
    <row r="452" spans="1:28" ht="51" hidden="1" customHeight="1" x14ac:dyDescent="0.2">
      <c r="A452" s="423"/>
      <c r="B452" s="383"/>
      <c r="C452" s="458"/>
      <c r="D452" s="383"/>
      <c r="E452" s="383"/>
      <c r="F452" s="383"/>
      <c r="G452" s="133" t="str">
        <f>'01-Mapa de riesgo-UO'!I453</f>
        <v xml:space="preserve">Didlatación de las actuaciones por Apoderados en el proceso. </v>
      </c>
      <c r="H452" s="383"/>
      <c r="I452" s="450"/>
      <c r="J452" s="383"/>
      <c r="K452" s="459"/>
      <c r="L452" s="457"/>
      <c r="M452" s="276" t="str">
        <f>IF('01-Mapa de riesgo-UO'!S453="No existen", "No existe control para el riesgo",'01-Mapa de riesgo-UO'!W453)</f>
        <v>Cuadro de seguimiento de procesos</v>
      </c>
      <c r="N452" s="276">
        <f>'01-Mapa de riesgo-UO'!AB453</f>
        <v>0</v>
      </c>
      <c r="O452" s="276" t="str">
        <f>'01-Mapa de riesgo-UO'!AG453</f>
        <v>Profesional de apoyo administrativo
Directivo grado 17</v>
      </c>
      <c r="P452" s="277" t="str">
        <f>'01-Mapa de riesgo-UO'!AL453</f>
        <v>Diaria</v>
      </c>
      <c r="Q452" s="277" t="str">
        <f>'01-Mapa de riesgo-UO'!AP453</f>
        <v>Preventivo</v>
      </c>
      <c r="R452" s="450"/>
      <c r="S452" s="457"/>
      <c r="T452" s="457"/>
      <c r="U452" s="114" t="str">
        <f>'01-Mapa de riesgo-UO'!AW453</f>
        <v>ASUMIR</v>
      </c>
      <c r="V452" s="114">
        <f>'01-Mapa de riesgo-UO'!AX453</f>
        <v>0</v>
      </c>
      <c r="W452" s="132">
        <f>IF(U452="COMPARTIR",'01-Mapa de riesgo-UO'!BA453, IF(U452=0, 0,$I$6))</f>
        <v>0</v>
      </c>
      <c r="X452" s="278"/>
      <c r="Y452" s="278"/>
      <c r="Z452" s="278"/>
      <c r="AA452" s="278"/>
      <c r="AB452" s="453"/>
    </row>
    <row r="453" spans="1:28" ht="51" hidden="1" customHeight="1" x14ac:dyDescent="0.2">
      <c r="A453" s="423"/>
      <c r="B453" s="383"/>
      <c r="C453" s="458"/>
      <c r="D453" s="383"/>
      <c r="E453" s="383"/>
      <c r="F453" s="383"/>
      <c r="G453" s="133" t="str">
        <f>'01-Mapa de riesgo-UO'!I454</f>
        <v>Se presenten dificultades en el recaudo de  las pruebas.</v>
      </c>
      <c r="H453" s="383"/>
      <c r="I453" s="450"/>
      <c r="J453" s="383"/>
      <c r="K453" s="459"/>
      <c r="L453" s="457"/>
      <c r="M453" s="276" t="str">
        <f>IF('01-Mapa de riesgo-UO'!S454="No existen", "No existe control para el riesgo",'01-Mapa de riesgo-UO'!W454)</f>
        <v>Libro radicador de procesos.
actas de reparto.</v>
      </c>
      <c r="N453" s="276">
        <f>'01-Mapa de riesgo-UO'!AB454</f>
        <v>0</v>
      </c>
      <c r="O453" s="276" t="str">
        <f>'01-Mapa de riesgo-UO'!AG454</f>
        <v>Profesional de apoyo administrativo</v>
      </c>
      <c r="P453" s="277" t="str">
        <f>'01-Mapa de riesgo-UO'!AL454</f>
        <v>Semanal</v>
      </c>
      <c r="Q453" s="277" t="str">
        <f>'01-Mapa de riesgo-UO'!AP454</f>
        <v>Preventivo</v>
      </c>
      <c r="R453" s="450"/>
      <c r="S453" s="457"/>
      <c r="T453" s="457"/>
      <c r="U453" s="114" t="str">
        <f>'01-Mapa de riesgo-UO'!AW454</f>
        <v>ASUMIR</v>
      </c>
      <c r="V453" s="114">
        <f>'01-Mapa de riesgo-UO'!AX454</f>
        <v>0</v>
      </c>
      <c r="W453" s="132">
        <f>IF(U453="COMPARTIR",'01-Mapa de riesgo-UO'!BA454, IF(U453=0, 0,$I$6))</f>
        <v>0</v>
      </c>
      <c r="X453" s="278"/>
      <c r="Y453" s="278"/>
      <c r="Z453" s="278"/>
      <c r="AA453" s="278"/>
      <c r="AB453" s="453"/>
    </row>
    <row r="454" spans="1:28" ht="80.25" customHeight="1" x14ac:dyDescent="0.2">
      <c r="A454" s="362">
        <v>149</v>
      </c>
      <c r="B454" s="383" t="str">
        <f>'01-Mapa de riesgo-UO'!D455</f>
        <v>ADMINISTRACIÓN_INSTITUCIONAL</v>
      </c>
      <c r="C454" s="458" t="str">
        <f>+'01-Mapa de riesgo-UO'!F455</f>
        <v>NO</v>
      </c>
      <c r="D454" s="383" t="str">
        <f>'01-Mapa de riesgo-UO'!J455</f>
        <v>Financiero</v>
      </c>
      <c r="E454" s="383" t="str">
        <f>'01-Mapa de riesgo-UO'!K455</f>
        <v>Giro de la Nación por fuera de los tiempos establecidos en el PAC</v>
      </c>
      <c r="F454" s="383"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83" t="str">
        <f>'01-Mapa de riesgo-UO'!M455</f>
        <v>1. Falta de disponibilidad de recursos para efectuar el pago de las obligaciones certificadas.
2. Reprocesos en las actividades a desarrollar en el SIIF Nación</v>
      </c>
      <c r="I454" s="450" t="str">
        <f>'01-Mapa de riesgo-UO'!AT455</f>
        <v>LEVE</v>
      </c>
      <c r="J454" s="383" t="str">
        <f>'01-Mapa de riesgo-UO'!AU455</f>
        <v xml:space="preserve">Valor girado / Valor total aprobado en Decreto de Liquidación </v>
      </c>
      <c r="K454" s="460">
        <f>+'[1]Soporte indicador'!H451</f>
        <v>0</v>
      </c>
      <c r="L454" s="457" t="s">
        <v>3062</v>
      </c>
      <c r="M454" s="276" t="str">
        <f>IF('01-Mapa de riesgo-UO'!S455="No existen", "No existe control para el riesgo",'01-Mapa de riesgo-UO'!W455)</f>
        <v>Guias para la gestión del gasto por parte del SIIF Nación</v>
      </c>
      <c r="N454" s="276" t="str">
        <f>'01-Mapa de riesgo-UO'!AB455</f>
        <v>Pagina Web del SIIF Nación</v>
      </c>
      <c r="O454" s="276" t="str">
        <f>'01-Mapa de riesgo-UO'!AG455</f>
        <v>Jefe Sección de Presupuesto 
Jefe Sección Tesorería</v>
      </c>
      <c r="P454" s="277" t="str">
        <f>'01-Mapa de riesgo-UO'!AL455</f>
        <v>Mensual</v>
      </c>
      <c r="Q454" s="277" t="str">
        <f>'01-Mapa de riesgo-UO'!AP455</f>
        <v>Preventivo</v>
      </c>
      <c r="R454" s="450" t="str">
        <f>'01-Mapa de riesgo-UO'!AR455</f>
        <v>ACEPTABLE</v>
      </c>
      <c r="S454" s="457" t="s">
        <v>3065</v>
      </c>
      <c r="T454" s="457"/>
      <c r="U454" s="114" t="str">
        <f>'01-Mapa de riesgo-UO'!AW455</f>
        <v>ASUMIR</v>
      </c>
      <c r="V454" s="114">
        <f>'01-Mapa de riesgo-UO'!AX455</f>
        <v>0</v>
      </c>
      <c r="W454" s="132">
        <f>IF(U454="COMPARTIR",'01-Mapa de riesgo-UO'!BA455, IF(U454=0, 0,$I$6))</f>
        <v>0</v>
      </c>
      <c r="X454" s="278"/>
      <c r="Y454" s="278"/>
      <c r="Z454" s="278"/>
      <c r="AA454" s="278"/>
      <c r="AB454" s="453" t="s">
        <v>660</v>
      </c>
    </row>
    <row r="455" spans="1:28" ht="51" hidden="1" customHeight="1" x14ac:dyDescent="0.2">
      <c r="A455" s="362"/>
      <c r="B455" s="383"/>
      <c r="C455" s="458"/>
      <c r="D455" s="383"/>
      <c r="E455" s="383"/>
      <c r="F455" s="383"/>
      <c r="G455" s="133" t="str">
        <f>'01-Mapa de riesgo-UO'!I456</f>
        <v>Dificultades en la plataforma del SIIF Nación para generar los diferentes registros relacionados con la cadena presupuestal.</v>
      </c>
      <c r="H455" s="383"/>
      <c r="I455" s="450"/>
      <c r="J455" s="383"/>
      <c r="K455" s="459"/>
      <c r="L455" s="457"/>
      <c r="M455" s="276" t="str">
        <f>IF('01-Mapa de riesgo-UO'!S456="No existen", "No existe control para el riesgo",'01-Mapa de riesgo-UO'!W456)</f>
        <v xml:space="preserve">Acceso a la plataforma SIIF Nación a través de un único permiso y firma digital por perfil de gestión </v>
      </c>
      <c r="N455" s="276" t="str">
        <f>'01-Mapa de riesgo-UO'!AB456</f>
        <v xml:space="preserve">Software del SIIF Nación </v>
      </c>
      <c r="O455" s="276" t="str">
        <f>'01-Mapa de riesgo-UO'!AG456</f>
        <v>Jefe Sección de Presupuesto 
Jefe Sección Tesorería</v>
      </c>
      <c r="P455" s="277" t="str">
        <f>'01-Mapa de riesgo-UO'!AL456</f>
        <v>Mensual</v>
      </c>
      <c r="Q455" s="277" t="str">
        <f>'01-Mapa de riesgo-UO'!AP456</f>
        <v>Preventivo</v>
      </c>
      <c r="R455" s="450"/>
      <c r="S455" s="457" t="s">
        <v>3066</v>
      </c>
      <c r="T455" s="457"/>
      <c r="U455" s="114" t="str">
        <f>'01-Mapa de riesgo-UO'!AW456</f>
        <v>ASUMIR</v>
      </c>
      <c r="V455" s="114">
        <f>'01-Mapa de riesgo-UO'!AX456</f>
        <v>0</v>
      </c>
      <c r="W455" s="132">
        <f>IF(U455="COMPARTIR",'01-Mapa de riesgo-UO'!BA456, IF(U455=0, 0,$I$6))</f>
        <v>0</v>
      </c>
      <c r="X455" s="278"/>
      <c r="Y455" s="278"/>
      <c r="Z455" s="278"/>
      <c r="AA455" s="278"/>
      <c r="AB455" s="453"/>
    </row>
    <row r="456" spans="1:28" ht="51" hidden="1" customHeight="1" x14ac:dyDescent="0.2">
      <c r="A456" s="362"/>
      <c r="B456" s="383"/>
      <c r="C456" s="458"/>
      <c r="D456" s="383"/>
      <c r="E456" s="383"/>
      <c r="F456" s="383"/>
      <c r="G456" s="133">
        <f>'01-Mapa de riesgo-UO'!I457</f>
        <v>0</v>
      </c>
      <c r="H456" s="383"/>
      <c r="I456" s="450"/>
      <c r="J456" s="383"/>
      <c r="K456" s="459"/>
      <c r="L456" s="457"/>
      <c r="M456" s="276">
        <f>IF('01-Mapa de riesgo-UO'!S457="No existen", "No existe control para el riesgo",'01-Mapa de riesgo-UO'!W457)</f>
        <v>0</v>
      </c>
      <c r="N456" s="276">
        <f>'01-Mapa de riesgo-UO'!AB457</f>
        <v>0</v>
      </c>
      <c r="O456" s="276">
        <f>'01-Mapa de riesgo-UO'!AG457</f>
        <v>0</v>
      </c>
      <c r="P456" s="277">
        <f>'01-Mapa de riesgo-UO'!AL457</f>
        <v>0</v>
      </c>
      <c r="Q456" s="277">
        <f>'01-Mapa de riesgo-UO'!AP457</f>
        <v>0</v>
      </c>
      <c r="R456" s="450"/>
      <c r="S456" s="457"/>
      <c r="T456" s="457"/>
      <c r="U456" s="114" t="str">
        <f>'01-Mapa de riesgo-UO'!AW457</f>
        <v>ASUMIR</v>
      </c>
      <c r="V456" s="114">
        <f>'01-Mapa de riesgo-UO'!AX457</f>
        <v>0</v>
      </c>
      <c r="W456" s="132">
        <f>IF(U456="COMPARTIR",'01-Mapa de riesgo-UO'!BA457, IF(U456=0, 0,$I$6))</f>
        <v>0</v>
      </c>
      <c r="X456" s="278"/>
      <c r="Y456" s="278"/>
      <c r="Z456" s="278"/>
      <c r="AA456" s="278"/>
      <c r="AB456" s="453"/>
    </row>
    <row r="457" spans="1:28" ht="80.25" customHeight="1" x14ac:dyDescent="0.2">
      <c r="A457" s="362">
        <v>150</v>
      </c>
      <c r="B457" s="383" t="str">
        <f>'01-Mapa de riesgo-UO'!D458</f>
        <v>ADMINISTRACIÓN_INSTITUCIONAL</v>
      </c>
      <c r="C457" s="458" t="str">
        <f>+'01-Mapa de riesgo-UO'!F458</f>
        <v>NO</v>
      </c>
      <c r="D457" s="383" t="str">
        <f>'01-Mapa de riesgo-UO'!J458</f>
        <v>Cumplimiento</v>
      </c>
      <c r="E457" s="383" t="str">
        <f>'01-Mapa de riesgo-UO'!K458</f>
        <v>Registros presupuestales generados después de que se inicie la ejecución de los compromisos u obligaciones</v>
      </c>
      <c r="F457" s="383"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83" t="str">
        <f>'01-Mapa de riesgo-UO'!M458</f>
        <v>1. No contar con el Registro Presupuestal que ampara el compromiso antes de ejecución.
2. Investigaciones disciplinarias
3. Demandas</v>
      </c>
      <c r="I457" s="450" t="str">
        <f>'01-Mapa de riesgo-UO'!AT458</f>
        <v>LEVE</v>
      </c>
      <c r="J457" s="383" t="str">
        <f>'01-Mapa de riesgo-UO'!AU458</f>
        <v>Implementación de estrategia de sensibilización o capacitación a la comunidad universitaria sobre los procesos presupuestales</v>
      </c>
      <c r="K457" s="459">
        <v>3</v>
      </c>
      <c r="L457" s="457" t="s">
        <v>3063</v>
      </c>
      <c r="M457" s="276" t="str">
        <f>IF('01-Mapa de riesgo-UO'!S458="No existen", "No existe control para el riesgo",'01-Mapa de riesgo-UO'!W458)</f>
        <v>134-PRS-04 - Expedición y modificación de registros presupuestales</v>
      </c>
      <c r="N457" s="276">
        <f>'01-Mapa de riesgo-UO'!AB458</f>
        <v>0</v>
      </c>
      <c r="O457" s="276" t="str">
        <f>'01-Mapa de riesgo-UO'!AG458</f>
        <v>Tecnico 18
Tecnico I</v>
      </c>
      <c r="P457" s="277" t="str">
        <f>'01-Mapa de riesgo-UO'!AL458</f>
        <v>Diaria</v>
      </c>
      <c r="Q457" s="277" t="str">
        <f>'01-Mapa de riesgo-UO'!AP458</f>
        <v>Preventivo</v>
      </c>
      <c r="R457" s="450" t="str">
        <f>'01-Mapa de riesgo-UO'!AR458</f>
        <v>ACEPTABLE</v>
      </c>
      <c r="S457" s="457" t="s">
        <v>2198</v>
      </c>
      <c r="T457" s="457"/>
      <c r="U457" s="114" t="str">
        <f>'01-Mapa de riesgo-UO'!AW458</f>
        <v>ASUMIR</v>
      </c>
      <c r="V457" s="114">
        <f>'01-Mapa de riesgo-UO'!AX458</f>
        <v>0</v>
      </c>
      <c r="W457" s="132">
        <f>IF(U457="COMPARTIR",'01-Mapa de riesgo-UO'!BA458, IF(U457=0, 0,$I$6))</f>
        <v>0</v>
      </c>
      <c r="X457" s="278"/>
      <c r="Y457" s="278"/>
      <c r="Z457" s="278"/>
      <c r="AA457" s="278"/>
      <c r="AB457" s="453" t="s">
        <v>648</v>
      </c>
    </row>
    <row r="458" spans="1:28" ht="51" hidden="1" customHeight="1" x14ac:dyDescent="0.2">
      <c r="A458" s="362"/>
      <c r="B458" s="383"/>
      <c r="C458" s="458"/>
      <c r="D458" s="383"/>
      <c r="E458" s="383"/>
      <c r="F458" s="383"/>
      <c r="G458" s="133">
        <f>'01-Mapa de riesgo-UO'!I459</f>
        <v>0</v>
      </c>
      <c r="H458" s="383"/>
      <c r="I458" s="450"/>
      <c r="J458" s="383"/>
      <c r="K458" s="459"/>
      <c r="L458" s="457"/>
      <c r="M458" s="276" t="str">
        <f>IF('01-Mapa de riesgo-UO'!S459="No existen", "No existe control para el riesgo",'01-Mapa de riesgo-UO'!W459)</f>
        <v xml:space="preserve">Jornadas de sensibilización </v>
      </c>
      <c r="N458" s="276">
        <f>'01-Mapa de riesgo-UO'!AB459</f>
        <v>0</v>
      </c>
      <c r="O458" s="276" t="str">
        <f>'01-Mapa de riesgo-UO'!AG459</f>
        <v>Jefe Sección de Presupuesto 
Profesional I</v>
      </c>
      <c r="P458" s="277" t="str">
        <f>'01-Mapa de riesgo-UO'!AL459</f>
        <v>Semestral</v>
      </c>
      <c r="Q458" s="277" t="str">
        <f>'01-Mapa de riesgo-UO'!AP459</f>
        <v>Preventivo</v>
      </c>
      <c r="R458" s="450"/>
      <c r="S458" s="457" t="s">
        <v>3067</v>
      </c>
      <c r="T458" s="457"/>
      <c r="U458" s="114" t="str">
        <f>'01-Mapa de riesgo-UO'!AW459</f>
        <v>ASUMIR</v>
      </c>
      <c r="V458" s="114">
        <f>'01-Mapa de riesgo-UO'!AX459</f>
        <v>0</v>
      </c>
      <c r="W458" s="132">
        <f>IF(U458="COMPARTIR",'01-Mapa de riesgo-UO'!BA459, IF(U458=0, 0,$I$6))</f>
        <v>0</v>
      </c>
      <c r="X458" s="278"/>
      <c r="Y458" s="278"/>
      <c r="Z458" s="278"/>
      <c r="AA458" s="278"/>
      <c r="AB458" s="453"/>
    </row>
    <row r="459" spans="1:28" ht="51" hidden="1" customHeight="1" x14ac:dyDescent="0.2">
      <c r="A459" s="362"/>
      <c r="B459" s="383"/>
      <c r="C459" s="458"/>
      <c r="D459" s="383"/>
      <c r="E459" s="383"/>
      <c r="F459" s="383"/>
      <c r="G459" s="133">
        <f>'01-Mapa de riesgo-UO'!I460</f>
        <v>0</v>
      </c>
      <c r="H459" s="383"/>
      <c r="I459" s="450"/>
      <c r="J459" s="383"/>
      <c r="K459" s="459"/>
      <c r="L459" s="457"/>
      <c r="M459" s="276">
        <f>IF('01-Mapa de riesgo-UO'!S460="No existen", "No existe control para el riesgo",'01-Mapa de riesgo-UO'!W460)</f>
        <v>0</v>
      </c>
      <c r="N459" s="276">
        <f>'01-Mapa de riesgo-UO'!AB460</f>
        <v>0</v>
      </c>
      <c r="O459" s="276">
        <f>'01-Mapa de riesgo-UO'!AG460</f>
        <v>0</v>
      </c>
      <c r="P459" s="277">
        <f>'01-Mapa de riesgo-UO'!AL460</f>
        <v>0</v>
      </c>
      <c r="Q459" s="277">
        <f>'01-Mapa de riesgo-UO'!AP460</f>
        <v>0</v>
      </c>
      <c r="R459" s="450"/>
      <c r="S459" s="457"/>
      <c r="T459" s="457"/>
      <c r="U459" s="114" t="str">
        <f>'01-Mapa de riesgo-UO'!AW460</f>
        <v>ASUMIR</v>
      </c>
      <c r="V459" s="114">
        <f>'01-Mapa de riesgo-UO'!AX460</f>
        <v>0</v>
      </c>
      <c r="W459" s="132">
        <f>IF(U459="COMPARTIR",'01-Mapa de riesgo-UO'!BA460, IF(U459=0, 0,$I$6))</f>
        <v>0</v>
      </c>
      <c r="X459" s="278"/>
      <c r="Y459" s="278"/>
      <c r="Z459" s="278"/>
      <c r="AA459" s="278"/>
      <c r="AB459" s="453"/>
    </row>
    <row r="460" spans="1:28" ht="80.25" customHeight="1" x14ac:dyDescent="0.2">
      <c r="A460" s="362">
        <v>151</v>
      </c>
      <c r="B460" s="383" t="str">
        <f>'01-Mapa de riesgo-UO'!D461</f>
        <v>ADMINISTRACIÓN_INSTITUCIONAL</v>
      </c>
      <c r="C460" s="458" t="str">
        <f>+'01-Mapa de riesgo-UO'!F461</f>
        <v>SI</v>
      </c>
      <c r="D460" s="383" t="str">
        <f>'01-Mapa de riesgo-UO'!J461</f>
        <v>Financiero</v>
      </c>
      <c r="E460" s="383" t="str">
        <f>'01-Mapa de riesgo-UO'!K461</f>
        <v xml:space="preserve">Fraude Eléctronico </v>
      </c>
      <c r="F460" s="383" t="str">
        <f>'01-Mapa de riesgo-UO'!L461</f>
        <v xml:space="preserve">   Acceso no autorizado a la banca virtual</v>
      </c>
      <c r="G460" s="133" t="str">
        <f>'01-Mapa de riesgo-UO'!I461</f>
        <v>Falta de seguimiento a los protocolos definidos.</v>
      </c>
      <c r="H460" s="383" t="str">
        <f>'01-Mapa de riesgo-UO'!M461</f>
        <v xml:space="preserve">1. Detrimento Patrimonial.    2. Exposición   de la            información financiera de la Universidad.                      </v>
      </c>
      <c r="I460" s="450" t="str">
        <f>'01-Mapa de riesgo-UO'!AT461</f>
        <v>LEVE</v>
      </c>
      <c r="J460" s="383" t="str">
        <f>'01-Mapa de riesgo-UO'!AU461</f>
        <v xml:space="preserve">         N° de accesos no autorizados</v>
      </c>
      <c r="K460" s="462">
        <v>0</v>
      </c>
      <c r="L460" s="457" t="s">
        <v>3064</v>
      </c>
      <c r="M460" s="276" t="str">
        <f>IF('01-Mapa de riesgo-UO'!S461="No existen", "No existe control para el riesgo",'01-Mapa de riesgo-UO'!W461)</f>
        <v>Descripción en los manuales de  funciones en las personas que manejan recursos</v>
      </c>
      <c r="N460" s="276">
        <f>'01-Mapa de riesgo-UO'!AB461</f>
        <v>0</v>
      </c>
      <c r="O460" s="276" t="str">
        <f>'01-Mapa de riesgo-UO'!AG461</f>
        <v>Profesional XIII
Jefe Sección Tesorería</v>
      </c>
      <c r="P460" s="277" t="str">
        <f>'01-Mapa de riesgo-UO'!AL461</f>
        <v>Anual</v>
      </c>
      <c r="Q460" s="277" t="str">
        <f>'01-Mapa de riesgo-UO'!AP461</f>
        <v>Preventivo</v>
      </c>
      <c r="R460" s="450" t="str">
        <f>'01-Mapa de riesgo-UO'!AR461</f>
        <v>FUERTE</v>
      </c>
      <c r="S460" s="457" t="s">
        <v>3068</v>
      </c>
      <c r="T460" s="457"/>
      <c r="U460" s="114" t="str">
        <f>'01-Mapa de riesgo-UO'!AW461</f>
        <v>ASUMIR</v>
      </c>
      <c r="V460" s="114">
        <f>'01-Mapa de riesgo-UO'!AX461</f>
        <v>0</v>
      </c>
      <c r="W460" s="132">
        <f>IF(U460="COMPARTIR",'01-Mapa de riesgo-UO'!BA461, IF(U460=0, 0,$I$6))</f>
        <v>0</v>
      </c>
      <c r="X460" s="278"/>
      <c r="Y460" s="278"/>
      <c r="Z460" s="278"/>
      <c r="AA460" s="278"/>
      <c r="AB460" s="453" t="s">
        <v>648</v>
      </c>
    </row>
    <row r="461" spans="1:28" ht="51" hidden="1" customHeight="1" x14ac:dyDescent="0.2">
      <c r="A461" s="362"/>
      <c r="B461" s="383"/>
      <c r="C461" s="458"/>
      <c r="D461" s="383"/>
      <c r="E461" s="383"/>
      <c r="F461" s="383"/>
      <c r="G461" s="133" t="str">
        <f>'01-Mapa de riesgo-UO'!I462</f>
        <v>Incumplimiento de los protocolos</v>
      </c>
      <c r="H461" s="383"/>
      <c r="I461" s="450"/>
      <c r="J461" s="383"/>
      <c r="K461" s="459"/>
      <c r="L461" s="457"/>
      <c r="M461" s="276" t="str">
        <f>IF('01-Mapa de riesgo-UO'!S462="No existen", "No existe control para el riesgo",'01-Mapa de riesgo-UO'!W462)</f>
        <v>Cambio de claves</v>
      </c>
      <c r="N461" s="276" t="str">
        <f>'01-Mapa de riesgo-UO'!AB462</f>
        <v>Software de las sucursales virtuales</v>
      </c>
      <c r="O461" s="276" t="str">
        <f>'01-Mapa de riesgo-UO'!AG462</f>
        <v>Profesional XIII
Jefe Sección Tesorería
Directivo grado 17</v>
      </c>
      <c r="P461" s="277" t="str">
        <f>'01-Mapa de riesgo-UO'!AL462</f>
        <v>Mensual</v>
      </c>
      <c r="Q461" s="277" t="str">
        <f>'01-Mapa de riesgo-UO'!AP462</f>
        <v>Preventivo</v>
      </c>
      <c r="R461" s="450"/>
      <c r="S461" s="457" t="s">
        <v>2199</v>
      </c>
      <c r="T461" s="457"/>
      <c r="U461" s="114" t="str">
        <f>'01-Mapa de riesgo-UO'!AW462</f>
        <v>ASUMIR</v>
      </c>
      <c r="V461" s="114">
        <f>'01-Mapa de riesgo-UO'!AX462</f>
        <v>0</v>
      </c>
      <c r="W461" s="132">
        <f>IF(U461="COMPARTIR",'01-Mapa de riesgo-UO'!BA462, IF(U461=0, 0,$I$6))</f>
        <v>0</v>
      </c>
      <c r="X461" s="278"/>
      <c r="Y461" s="278"/>
      <c r="Z461" s="278"/>
      <c r="AA461" s="278"/>
      <c r="AB461" s="453"/>
    </row>
    <row r="462" spans="1:28" ht="51" hidden="1" customHeight="1" x14ac:dyDescent="0.2">
      <c r="A462" s="362"/>
      <c r="B462" s="383"/>
      <c r="C462" s="458"/>
      <c r="D462" s="383"/>
      <c r="E462" s="383"/>
      <c r="F462" s="383"/>
      <c r="G462" s="133" t="str">
        <f>'01-Mapa de riesgo-UO'!I463</f>
        <v>Ataques cibernéticos.</v>
      </c>
      <c r="H462" s="383"/>
      <c r="I462" s="450"/>
      <c r="J462" s="383"/>
      <c r="K462" s="459"/>
      <c r="L462" s="457"/>
      <c r="M462" s="276" t="str">
        <f>IF('01-Mapa de riesgo-UO'!S463="No existen", "No existe control para el riesgo",'01-Mapa de riesgo-UO'!W463)</f>
        <v>Manejo de  token</v>
      </c>
      <c r="N462" s="276" t="str">
        <f>'01-Mapa de riesgo-UO'!AB463</f>
        <v>Software bancario para uso de los cuentadantes</v>
      </c>
      <c r="O462" s="276" t="str">
        <f>'01-Mapa de riesgo-UO'!AG463</f>
        <v>Profesional XIII
Jefe Sección Tesorería
Directivo grado 17</v>
      </c>
      <c r="P462" s="277" t="str">
        <f>'01-Mapa de riesgo-UO'!AL463</f>
        <v>No definida</v>
      </c>
      <c r="Q462" s="277" t="str">
        <f>'01-Mapa de riesgo-UO'!AP463</f>
        <v>Preventivo</v>
      </c>
      <c r="R462" s="450"/>
      <c r="S462" s="457" t="s">
        <v>3069</v>
      </c>
      <c r="T462" s="457"/>
      <c r="U462" s="114" t="str">
        <f>'01-Mapa de riesgo-UO'!AW463</f>
        <v>ASUMIR</v>
      </c>
      <c r="V462" s="114">
        <f>'01-Mapa de riesgo-UO'!AX463</f>
        <v>0</v>
      </c>
      <c r="W462" s="132">
        <f>IF(U462="COMPARTIR",'01-Mapa de riesgo-UO'!BA463, IF(U462=0, 0,$I$6))</f>
        <v>0</v>
      </c>
      <c r="X462" s="278"/>
      <c r="Y462" s="278"/>
      <c r="Z462" s="278"/>
      <c r="AA462" s="278"/>
      <c r="AB462" s="453"/>
    </row>
    <row r="463" spans="1:28" ht="80.25" customHeight="1" x14ac:dyDescent="0.2">
      <c r="A463" s="362">
        <v>152</v>
      </c>
      <c r="B463" s="383" t="str">
        <f>'01-Mapa de riesgo-UO'!D464</f>
        <v>ADMINISTRACIÓN_INSTITUCIONAL</v>
      </c>
      <c r="C463" s="458" t="str">
        <f>+'01-Mapa de riesgo-UO'!F464</f>
        <v>NO</v>
      </c>
      <c r="D463" s="383" t="str">
        <f>'01-Mapa de riesgo-UO'!J464</f>
        <v>Contable</v>
      </c>
      <c r="E463" s="383" t="str">
        <f>'01-Mapa de riesgo-UO'!K464</f>
        <v>Hechos económicos no incluidos en el proceso contable.</v>
      </c>
      <c r="F463" s="383"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83" t="str">
        <f>'01-Mapa de riesgo-UO'!M464</f>
        <v xml:space="preserve">1. Estados Financieros no razonables para la toma de decisiones 
2. Decrimento Patrimonial.
3. Hallazgos por parte del Ente de Control disciplinarios y fiscales. </v>
      </c>
      <c r="I463" s="450" t="str">
        <f>'01-Mapa de riesgo-UO'!AT464</f>
        <v>LEVE</v>
      </c>
      <c r="J463" s="383" t="str">
        <f>'01-Mapa de riesgo-UO'!AU464</f>
        <v>Número de hechos económicos no reportados en el período</v>
      </c>
      <c r="K463" s="459">
        <v>0</v>
      </c>
      <c r="L463" s="457" t="s">
        <v>2200</v>
      </c>
      <c r="M463" s="276" t="str">
        <f>IF('01-Mapa de riesgo-UO'!S464="No existen", "No existe control para el riesgo",'01-Mapa de riesgo-UO'!W464)</f>
        <v>Actualización y divulgación de las políticas contables</v>
      </c>
      <c r="N463" s="276">
        <f>'01-Mapa de riesgo-UO'!AB464</f>
        <v>0</v>
      </c>
      <c r="O463" s="276" t="str">
        <f>'01-Mapa de riesgo-UO'!AG464</f>
        <v>Jefe Sección Contabilidad</v>
      </c>
      <c r="P463" s="277" t="str">
        <f>'01-Mapa de riesgo-UO'!AL464</f>
        <v>Anual</v>
      </c>
      <c r="Q463" s="277" t="str">
        <f>'01-Mapa de riesgo-UO'!AP464</f>
        <v>Preventivo</v>
      </c>
      <c r="R463" s="450" t="str">
        <f>'01-Mapa de riesgo-UO'!AR464</f>
        <v>ACEPTABLE</v>
      </c>
      <c r="S463" s="457" t="s">
        <v>3070</v>
      </c>
      <c r="T463" s="457"/>
      <c r="U463" s="114" t="str">
        <f>'01-Mapa de riesgo-UO'!AW464</f>
        <v>ASUMIR</v>
      </c>
      <c r="V463" s="114">
        <f>'01-Mapa de riesgo-UO'!AX464</f>
        <v>0</v>
      </c>
      <c r="W463" s="132">
        <f>IF(U463="COMPARTIR",'01-Mapa de riesgo-UO'!BA464, IF(U463=0, 0,$I$6))</f>
        <v>0</v>
      </c>
      <c r="X463" s="278"/>
      <c r="Y463" s="278"/>
      <c r="Z463" s="278"/>
      <c r="AA463" s="278"/>
      <c r="AB463" s="453" t="s">
        <v>660</v>
      </c>
    </row>
    <row r="464" spans="1:28" ht="51" hidden="1" customHeight="1" x14ac:dyDescent="0.2">
      <c r="A464" s="362"/>
      <c r="B464" s="383"/>
      <c r="C464" s="458"/>
      <c r="D464" s="383"/>
      <c r="E464" s="383"/>
      <c r="F464" s="383"/>
      <c r="G464" s="133">
        <f>'01-Mapa de riesgo-UO'!I465</f>
        <v>0</v>
      </c>
      <c r="H464" s="383"/>
      <c r="I464" s="450"/>
      <c r="J464" s="383"/>
      <c r="K464" s="459"/>
      <c r="L464" s="457"/>
      <c r="M464" s="276" t="str">
        <f>IF('01-Mapa de riesgo-UO'!S465="No existen", "No existe control para el riesgo",'01-Mapa de riesgo-UO'!W465)</f>
        <v>Solicitud de información contable al cierre de cada vigencia</v>
      </c>
      <c r="N464" s="276">
        <f>'01-Mapa de riesgo-UO'!AB465</f>
        <v>0</v>
      </c>
      <c r="O464" s="276" t="str">
        <f>'01-Mapa de riesgo-UO'!AG465</f>
        <v>Jefe Sección Contabilidad</v>
      </c>
      <c r="P464" s="277" t="str">
        <f>'01-Mapa de riesgo-UO'!AL465</f>
        <v>Anual</v>
      </c>
      <c r="Q464" s="277" t="str">
        <f>'01-Mapa de riesgo-UO'!AP465</f>
        <v>Preventivo</v>
      </c>
      <c r="R464" s="450"/>
      <c r="S464" s="457" t="s">
        <v>3071</v>
      </c>
      <c r="T464" s="457"/>
      <c r="U464" s="114" t="str">
        <f>'01-Mapa de riesgo-UO'!AW465</f>
        <v>ASUMIR</v>
      </c>
      <c r="V464" s="114">
        <f>'01-Mapa de riesgo-UO'!AX465</f>
        <v>0</v>
      </c>
      <c r="W464" s="132">
        <f>IF(U464="COMPARTIR",'01-Mapa de riesgo-UO'!BA465, IF(U464=0, 0,$I$6))</f>
        <v>0</v>
      </c>
      <c r="X464" s="278"/>
      <c r="Y464" s="278"/>
      <c r="Z464" s="278"/>
      <c r="AA464" s="278"/>
      <c r="AB464" s="453"/>
    </row>
    <row r="465" spans="1:28" ht="51" hidden="1" customHeight="1" x14ac:dyDescent="0.2">
      <c r="A465" s="362"/>
      <c r="B465" s="383"/>
      <c r="C465" s="458"/>
      <c r="D465" s="383"/>
      <c r="E465" s="383"/>
      <c r="F465" s="383"/>
      <c r="G465" s="133">
        <f>'01-Mapa de riesgo-UO'!I466</f>
        <v>0</v>
      </c>
      <c r="H465" s="383"/>
      <c r="I465" s="450"/>
      <c r="J465" s="383"/>
      <c r="K465" s="459"/>
      <c r="L465" s="457"/>
      <c r="M465" s="276" t="str">
        <f>IF('01-Mapa de riesgo-UO'!S466="No existen", "No existe control para el riesgo",'01-Mapa de riesgo-UO'!W466)</f>
        <v>Asesoría contable y financiera</v>
      </c>
      <c r="N465" s="276">
        <f>'01-Mapa de riesgo-UO'!AB466</f>
        <v>0</v>
      </c>
      <c r="O465" s="276" t="str">
        <f>'01-Mapa de riesgo-UO'!AG466</f>
        <v>Jefe Sección Contabilidad</v>
      </c>
      <c r="P465" s="277" t="str">
        <f>'01-Mapa de riesgo-UO'!AL466</f>
        <v>Anual</v>
      </c>
      <c r="Q465" s="277" t="str">
        <f>'01-Mapa de riesgo-UO'!AP466</f>
        <v>Preventivo</v>
      </c>
      <c r="R465" s="450"/>
      <c r="S465" s="457" t="s">
        <v>2201</v>
      </c>
      <c r="T465" s="457"/>
      <c r="U465" s="114" t="str">
        <f>'01-Mapa de riesgo-UO'!AW466</f>
        <v>ASUMIR</v>
      </c>
      <c r="V465" s="114">
        <f>'01-Mapa de riesgo-UO'!AX466</f>
        <v>0</v>
      </c>
      <c r="W465" s="132">
        <f>IF(U465="COMPARTIR",'01-Mapa de riesgo-UO'!BA466, IF(U465=0, 0,$I$6))</f>
        <v>0</v>
      </c>
      <c r="X465" s="278"/>
      <c r="Y465" s="278"/>
      <c r="Z465" s="278"/>
      <c r="AA465" s="278"/>
      <c r="AB465" s="453"/>
    </row>
    <row r="466" spans="1:28" ht="80.25" customHeight="1" x14ac:dyDescent="0.2">
      <c r="A466" s="362">
        <v>153</v>
      </c>
      <c r="B466" s="383" t="str">
        <f>'01-Mapa de riesgo-UO'!D467</f>
        <v>ADMINISTRACIÓN_INSTITUCIONAL</v>
      </c>
      <c r="C466" s="458" t="str">
        <f>+'01-Mapa de riesgo-UO'!F467</f>
        <v>SI</v>
      </c>
      <c r="D466" s="383" t="str">
        <f>'01-Mapa de riesgo-UO'!J467</f>
        <v>Contable</v>
      </c>
      <c r="E466" s="383" t="str">
        <f>'01-Mapa de riesgo-UO'!K467</f>
        <v>No fenecimiento de la cuenta debido al incumplimiento normativo y del manual de políticas contables en el desarrollo de actividades financieras</v>
      </c>
      <c r="F466" s="383" t="str">
        <f>'01-Mapa de riesgo-UO'!L467</f>
        <v>Registros contables no consistentes con la normas expedidades por el ente regulardor en la materia</v>
      </c>
      <c r="G466" s="133" t="str">
        <f>'01-Mapa de riesgo-UO'!I467</f>
        <v>Estados Financieros inconsistentes.</v>
      </c>
      <c r="H466" s="383" t="str">
        <f>'01-Mapa de riesgo-UO'!M467</f>
        <v>1. Hechos economicos sobre o subestimados,
2. Sanciones Disciplinarias
3. Estados Financieros no aprobados.</v>
      </c>
      <c r="I466" s="450" t="str">
        <f>'01-Mapa de riesgo-UO'!AT467</f>
        <v>GRAVE</v>
      </c>
      <c r="J466" s="383" t="str">
        <f>'01-Mapa de riesgo-UO'!AU467</f>
        <v xml:space="preserve">Nro. de Estados Financiros no  fenecidos en la vigencia auditada </v>
      </c>
      <c r="K466" s="459">
        <v>0</v>
      </c>
      <c r="L466" s="457" t="s">
        <v>2202</v>
      </c>
      <c r="M466" s="276" t="str">
        <f>IF('01-Mapa de riesgo-UO'!S467="No existen", "No existe control para el riesgo",'01-Mapa de riesgo-UO'!W467)</f>
        <v>Consultas página Web de la CGN para determinar los cambio que hayan del Marco  Normativo aplicable a la Universidad</v>
      </c>
      <c r="N466" s="276">
        <f>'01-Mapa de riesgo-UO'!AB467</f>
        <v>0</v>
      </c>
      <c r="O466" s="276" t="str">
        <f>'01-Mapa de riesgo-UO'!AG467</f>
        <v xml:space="preserve">Jefe de seccion </v>
      </c>
      <c r="P466" s="277" t="str">
        <f>'01-Mapa de riesgo-UO'!AL467</f>
        <v>No definida</v>
      </c>
      <c r="Q466" s="277" t="str">
        <f>'01-Mapa de riesgo-UO'!AP467</f>
        <v>Preventivo</v>
      </c>
      <c r="R466" s="450" t="str">
        <f>'01-Mapa de riesgo-UO'!AR467</f>
        <v>ACEPTABLE</v>
      </c>
      <c r="S466" s="457" t="s">
        <v>2203</v>
      </c>
      <c r="T466" s="457"/>
      <c r="U466" s="114" t="str">
        <f>'01-Mapa de riesgo-UO'!AW467</f>
        <v>EVITAR</v>
      </c>
      <c r="V466" s="114" t="str">
        <f>'01-Mapa de riesgo-UO'!AX467</f>
        <v>Ajustes o actualizaciones requeridos</v>
      </c>
      <c r="W466" s="132">
        <f>IF(U466="COMPARTIR",'01-Mapa de riesgo-UO'!BA467, IF(U466=0, 0,$I$6))</f>
        <v>0</v>
      </c>
      <c r="X466" s="278" t="s">
        <v>642</v>
      </c>
      <c r="Y466" s="278" t="s">
        <v>2204</v>
      </c>
      <c r="Z466" s="278" t="s">
        <v>645</v>
      </c>
      <c r="AA466" s="278" t="s">
        <v>3072</v>
      </c>
      <c r="AB466" s="453" t="s">
        <v>660</v>
      </c>
    </row>
    <row r="467" spans="1:28" ht="51" hidden="1" customHeight="1" x14ac:dyDescent="0.2">
      <c r="A467" s="362"/>
      <c r="B467" s="383"/>
      <c r="C467" s="458"/>
      <c r="D467" s="383"/>
      <c r="E467" s="383"/>
      <c r="F467" s="383"/>
      <c r="G467" s="133">
        <f>'01-Mapa de riesgo-UO'!I468</f>
        <v>0</v>
      </c>
      <c r="H467" s="383"/>
      <c r="I467" s="450"/>
      <c r="J467" s="383"/>
      <c r="K467" s="459"/>
      <c r="L467" s="457"/>
      <c r="M467" s="276" t="str">
        <f>IF('01-Mapa de riesgo-UO'!S468="No existen", "No existe control para el riesgo",'01-Mapa de riesgo-UO'!W468)</f>
        <v>Verificar información que se incorpora en los Estados
Financieros acorde al Marco Normativo para Entidades del Estado y el Manual de
Políticas de la UTP</v>
      </c>
      <c r="N467" s="276">
        <f>'01-Mapa de riesgo-UO'!AB468</f>
        <v>0</v>
      </c>
      <c r="O467" s="276" t="str">
        <f>'01-Mapa de riesgo-UO'!AG468</f>
        <v xml:space="preserve">Jefe de seccion </v>
      </c>
      <c r="P467" s="277" t="str">
        <f>'01-Mapa de riesgo-UO'!AL468</f>
        <v>No definida</v>
      </c>
      <c r="Q467" s="277" t="str">
        <f>'01-Mapa de riesgo-UO'!AP468</f>
        <v>Preventivo</v>
      </c>
      <c r="R467" s="450"/>
      <c r="S467" s="457" t="s">
        <v>2205</v>
      </c>
      <c r="T467" s="457"/>
      <c r="U467" s="114">
        <f>'01-Mapa de riesgo-UO'!AW468</f>
        <v>0</v>
      </c>
      <c r="V467" s="114">
        <f>'01-Mapa de riesgo-UO'!AX468</f>
        <v>0</v>
      </c>
      <c r="W467" s="132">
        <f>IF(U467="COMPARTIR",'01-Mapa de riesgo-UO'!BA468, IF(U467=0, 0,$I$6))</f>
        <v>0</v>
      </c>
      <c r="X467" s="278"/>
      <c r="Y467" s="278"/>
      <c r="Z467" s="278"/>
      <c r="AA467" s="278"/>
      <c r="AB467" s="453"/>
    </row>
    <row r="468" spans="1:28" ht="51" hidden="1" customHeight="1" x14ac:dyDescent="0.2">
      <c r="A468" s="362"/>
      <c r="B468" s="383"/>
      <c r="C468" s="458"/>
      <c r="D468" s="383"/>
      <c r="E468" s="383"/>
      <c r="F468" s="383"/>
      <c r="G468" s="133">
        <f>'01-Mapa de riesgo-UO'!I469</f>
        <v>0</v>
      </c>
      <c r="H468" s="383"/>
      <c r="I468" s="450"/>
      <c r="J468" s="383"/>
      <c r="K468" s="459"/>
      <c r="L468" s="457"/>
      <c r="M468" s="276">
        <f>IF('01-Mapa de riesgo-UO'!S469="No existen", "No existe control para el riesgo",'01-Mapa de riesgo-UO'!W469)</f>
        <v>0</v>
      </c>
      <c r="N468" s="276">
        <f>'01-Mapa de riesgo-UO'!AB469</f>
        <v>0</v>
      </c>
      <c r="O468" s="276">
        <f>'01-Mapa de riesgo-UO'!AG469</f>
        <v>0</v>
      </c>
      <c r="P468" s="277">
        <f>'01-Mapa de riesgo-UO'!AL469</f>
        <v>0</v>
      </c>
      <c r="Q468" s="277">
        <f>'01-Mapa de riesgo-UO'!AP469</f>
        <v>0</v>
      </c>
      <c r="R468" s="450"/>
      <c r="S468" s="457"/>
      <c r="T468" s="457"/>
      <c r="U468" s="114">
        <f>'01-Mapa de riesgo-UO'!AW469</f>
        <v>0</v>
      </c>
      <c r="V468" s="114">
        <f>'01-Mapa de riesgo-UO'!AX469</f>
        <v>0</v>
      </c>
      <c r="W468" s="132">
        <f>IF(U468="COMPARTIR",'01-Mapa de riesgo-UO'!BA469, IF(U468=0, 0,$I$6))</f>
        <v>0</v>
      </c>
      <c r="X468" s="278"/>
      <c r="Y468" s="278"/>
      <c r="Z468" s="278"/>
      <c r="AA468" s="278"/>
      <c r="AB468" s="453"/>
    </row>
    <row r="469" spans="1:28" ht="80.25" customHeight="1" x14ac:dyDescent="0.2">
      <c r="A469" s="362">
        <v>154</v>
      </c>
      <c r="B469" s="383" t="str">
        <f>'01-Mapa de riesgo-UO'!D470</f>
        <v>ADMINISTRACIÓN_INSTITUCIONAL</v>
      </c>
      <c r="C469" s="458" t="str">
        <f>+'01-Mapa de riesgo-UO'!F470</f>
        <v>NO</v>
      </c>
      <c r="D469" s="383" t="str">
        <f>'01-Mapa de riesgo-UO'!J470</f>
        <v>Cumplimiento</v>
      </c>
      <c r="E469" s="383" t="str">
        <f>'01-Mapa de riesgo-UO'!K470</f>
        <v xml:space="preserve">Colaboradores sin las afiliaciones al sistema de seguridad social integral y sin contrato formalizado </v>
      </c>
      <c r="F469" s="383"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83"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50" t="str">
        <f>'01-Mapa de riesgo-UO'!AT470</f>
        <v>MODERADO</v>
      </c>
      <c r="J469" s="383" t="str">
        <f>'01-Mapa de riesgo-UO'!AU470</f>
        <v>Número de personas afiliadas/Número de personal vinculado</v>
      </c>
      <c r="K469" s="459">
        <v>100</v>
      </c>
      <c r="L469" s="487" t="s">
        <v>3073</v>
      </c>
      <c r="M469" s="276" t="str">
        <f>IF('01-Mapa de riesgo-UO'!S470="No existen", "No existe control para el riesgo",'01-Mapa de riesgo-UO'!W470)</f>
        <v>Comparativos de la infomración de las diferentes bases de datos de personal a vincular y vinculado a la institución  . 
Verificación en la base de datos de las diferentes entidades al sistema de seguridad social (ARL, EPS y CCF )</v>
      </c>
      <c r="N469" s="276">
        <f>'01-Mapa de riesgo-UO'!AB470</f>
        <v>0</v>
      </c>
      <c r="O469" s="276" t="str">
        <f>'01-Mapa de riesgo-UO'!AG470</f>
        <v>Auxiliar AdministrativoIII-Administración de la Compensación 
Técnico-contratista(Administración de Personal)</v>
      </c>
      <c r="P469" s="277" t="str">
        <f>'01-Mapa de riesgo-UO'!AL470</f>
        <v>Semestral</v>
      </c>
      <c r="Q469" s="277" t="str">
        <f>'01-Mapa de riesgo-UO'!AP470</f>
        <v>Preventivo</v>
      </c>
      <c r="R469" s="450" t="str">
        <f>'01-Mapa de riesgo-UO'!AR470</f>
        <v>FUERTE</v>
      </c>
      <c r="S469" s="487" t="s">
        <v>3078</v>
      </c>
      <c r="T469" s="487"/>
      <c r="U469" s="114" t="str">
        <f>'01-Mapa de riesgo-UO'!AW470</f>
        <v>REDUCIR</v>
      </c>
      <c r="V469" s="114" t="str">
        <f>'01-Mapa de riesgo-UO'!AX470</f>
        <v>Enviar memorando recordatorio de lo contenido en la resolución de procedimiento de nómina</v>
      </c>
      <c r="W469" s="132">
        <f>IF(U469="COMPARTIR",'01-Mapa de riesgo-UO'!BA470, IF(U469=0, 0,$I$6))</f>
        <v>0</v>
      </c>
      <c r="X469" s="278" t="s">
        <v>282</v>
      </c>
      <c r="Y469" s="278" t="s">
        <v>2277</v>
      </c>
      <c r="Z469" s="278" t="s">
        <v>2278</v>
      </c>
      <c r="AA469" s="278"/>
      <c r="AB469" s="453" t="s">
        <v>660</v>
      </c>
    </row>
    <row r="470" spans="1:28" ht="105" hidden="1" customHeight="1" x14ac:dyDescent="0.2">
      <c r="A470" s="362"/>
      <c r="B470" s="383"/>
      <c r="C470" s="458"/>
      <c r="D470" s="383"/>
      <c r="E470" s="383"/>
      <c r="F470" s="383"/>
      <c r="G470" s="133" t="str">
        <f>'01-Mapa de riesgo-UO'!I471</f>
        <v xml:space="preserve">Dificultades en la sincronización de la información de las personas a vincular </v>
      </c>
      <c r="H470" s="383"/>
      <c r="I470" s="450"/>
      <c r="J470" s="383"/>
      <c r="K470" s="459"/>
      <c r="L470" s="487"/>
      <c r="M470" s="276" t="str">
        <f>IF('01-Mapa de riesgo-UO'!S471="No existen", "No existe control para el riesgo",'01-Mapa de riesgo-UO'!W471)</f>
        <v xml:space="preserve">Socialización de la normatividad aplicable a las diferentes dependencias academicas y administrativas </v>
      </c>
      <c r="N470" s="276">
        <f>'01-Mapa de riesgo-UO'!AB471</f>
        <v>0</v>
      </c>
      <c r="O470" s="276" t="str">
        <f>'01-Mapa de riesgo-UO'!AG471</f>
        <v xml:space="preserve">Auxiliar AdministrativoIII-Administración de la Compensación 
</v>
      </c>
      <c r="P470" s="277" t="str">
        <f>'01-Mapa de riesgo-UO'!AL471</f>
        <v>Semestral</v>
      </c>
      <c r="Q470" s="277" t="str">
        <f>'01-Mapa de riesgo-UO'!AP471</f>
        <v>Preventivo</v>
      </c>
      <c r="R470" s="450"/>
      <c r="S470" s="487" t="s">
        <v>3079</v>
      </c>
      <c r="T470" s="487"/>
      <c r="U470" s="114" t="str">
        <f>'01-Mapa de riesgo-UO'!AW471</f>
        <v>REDUCIR</v>
      </c>
      <c r="V470" s="114" t="str">
        <f>'01-Mapa de riesgo-UO'!AX471</f>
        <v xml:space="preserve">Solicitar a GTISI  la construicción de un reporte que contenga la información real que se descarga desde administración de personal </v>
      </c>
      <c r="W470" s="132">
        <f>IF(U470="COMPARTIR",'01-Mapa de riesgo-UO'!BA471, IF(U470=0, 0,$I$6))</f>
        <v>0</v>
      </c>
      <c r="X470" s="278" t="s">
        <v>282</v>
      </c>
      <c r="Y470" s="278" t="s">
        <v>2279</v>
      </c>
      <c r="Z470" s="278" t="s">
        <v>2278</v>
      </c>
      <c r="AA470" s="278"/>
      <c r="AB470" s="453"/>
    </row>
    <row r="471" spans="1:28" ht="51" hidden="1" customHeight="1" x14ac:dyDescent="0.2">
      <c r="A471" s="362"/>
      <c r="B471" s="383"/>
      <c r="C471" s="458"/>
      <c r="D471" s="383"/>
      <c r="E471" s="383"/>
      <c r="F471" s="383"/>
      <c r="G471" s="133" t="str">
        <f>'01-Mapa de riesgo-UO'!I472</f>
        <v xml:space="preserve">Incumplimiento del procedimiento y los lineamientos establecidos por parte de las personas responsables de las novedades de ingreso </v>
      </c>
      <c r="H471" s="383"/>
      <c r="I471" s="450"/>
      <c r="J471" s="383"/>
      <c r="K471" s="459"/>
      <c r="L471" s="487"/>
      <c r="M471" s="276">
        <f>IF('01-Mapa de riesgo-UO'!S472="No existen", "No existe control para el riesgo",'01-Mapa de riesgo-UO'!W472)</f>
        <v>0</v>
      </c>
      <c r="N471" s="276">
        <f>'01-Mapa de riesgo-UO'!AB472</f>
        <v>0</v>
      </c>
      <c r="O471" s="276">
        <f>'01-Mapa de riesgo-UO'!AG472</f>
        <v>0</v>
      </c>
      <c r="P471" s="277">
        <f>'01-Mapa de riesgo-UO'!AL472</f>
        <v>0</v>
      </c>
      <c r="Q471" s="277">
        <f>'01-Mapa de riesgo-UO'!AP472</f>
        <v>0</v>
      </c>
      <c r="R471" s="450"/>
      <c r="S471" s="457"/>
      <c r="T471" s="457"/>
      <c r="U471" s="114">
        <f>'01-Mapa de riesgo-UO'!AW472</f>
        <v>0</v>
      </c>
      <c r="V471" s="114">
        <f>'01-Mapa de riesgo-UO'!AX472</f>
        <v>0</v>
      </c>
      <c r="W471" s="132">
        <f>IF(U471="COMPARTIR",'01-Mapa de riesgo-UO'!BA472, IF(U471=0, 0,$I$6))</f>
        <v>0</v>
      </c>
      <c r="X471" s="278"/>
      <c r="Y471" s="278"/>
      <c r="Z471" s="278"/>
      <c r="AA471" s="278"/>
      <c r="AB471" s="453"/>
    </row>
    <row r="472" spans="1:28" ht="80.25" customHeight="1" x14ac:dyDescent="0.2">
      <c r="A472" s="362">
        <v>155</v>
      </c>
      <c r="B472" s="383" t="str">
        <f>'01-Mapa de riesgo-UO'!D473</f>
        <v>ADMINISTRACIÓN_INSTITUCIONAL</v>
      </c>
      <c r="C472" s="458" t="str">
        <f>+'01-Mapa de riesgo-UO'!F473</f>
        <v>NO</v>
      </c>
      <c r="D472" s="383" t="str">
        <f>'01-Mapa de riesgo-UO'!J473</f>
        <v>Tecnológico</v>
      </c>
      <c r="E472" s="383" t="str">
        <f>'01-Mapa de riesgo-UO'!K473</f>
        <v xml:space="preserve">Nomina mensual generada por fuera del plazo establecido </v>
      </c>
      <c r="F472" s="383"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83" t="str">
        <f>'01-Mapa de riesgo-UO'!M473</f>
        <v xml:space="preserve">
*Afecta el bienestar y clima organizacional
*Repercusión en la liquidación de la seguridad social que genere Intereses de mora
</v>
      </c>
      <c r="I472" s="450" t="str">
        <f>'01-Mapa de riesgo-UO'!AT473</f>
        <v>GRAVE</v>
      </c>
      <c r="J472" s="383" t="str">
        <f>'01-Mapa de riesgo-UO'!AU473</f>
        <v xml:space="preserve">Nro  de nominas liquidadas y pagadas en el tiempo establecido/Total de las nominas al año  </v>
      </c>
      <c r="K472" s="459">
        <v>20</v>
      </c>
      <c r="L472" s="457" t="s">
        <v>3074</v>
      </c>
      <c r="M472" s="276" t="str">
        <f>IF('01-Mapa de riesgo-UO'!S473="No existen", "No existe control para el riesgo",'01-Mapa de riesgo-UO'!W473)</f>
        <v xml:space="preserve">Generación de soluciones internas y  externas para equiparar la infraestructura tecnogologica institucional </v>
      </c>
      <c r="N472" s="276" t="str">
        <f>'01-Mapa de riesgo-UO'!AB473</f>
        <v xml:space="preserve">Infraestructura Tecnologica-Sistemas de Información Interna </v>
      </c>
      <c r="O472" s="276" t="str">
        <f>'01-Mapa de riesgo-UO'!AG473</f>
        <v xml:space="preserve">GTISI
Profesional Grado 15 </v>
      </c>
      <c r="P472" s="277" t="str">
        <f>'01-Mapa de riesgo-UO'!AL473</f>
        <v>Mensual</v>
      </c>
      <c r="Q472" s="277" t="str">
        <f>'01-Mapa de riesgo-UO'!AP473</f>
        <v>Detectivo</v>
      </c>
      <c r="R472" s="450" t="str">
        <f>'01-Mapa de riesgo-UO'!AR473</f>
        <v>DÉBIL</v>
      </c>
      <c r="S472" s="457" t="s">
        <v>3080</v>
      </c>
      <c r="T472" s="457"/>
      <c r="U472" s="114" t="str">
        <f>'01-Mapa de riesgo-UO'!AW473</f>
        <v>COMPARTIR</v>
      </c>
      <c r="V472" s="114" t="str">
        <f>'01-Mapa de riesgo-UO'!AX473</f>
        <v xml:space="preserve">
Modernización en la infraestructura tecnologica (hadware)Un servidor y la actulización permanente de los aplicativos de la UTP</v>
      </c>
      <c r="W472" s="132" t="str">
        <f>IF(U472="COMPARTIR",'01-Mapa de riesgo-UO'!BA473, IF(U472=0, 0,$I$6))</f>
        <v>GTISI</v>
      </c>
      <c r="X472" s="278" t="s">
        <v>282</v>
      </c>
      <c r="Y472" s="278" t="s">
        <v>3088</v>
      </c>
      <c r="Z472" s="278" t="s">
        <v>2278</v>
      </c>
      <c r="AA472" s="278"/>
      <c r="AB472" s="453" t="s">
        <v>660</v>
      </c>
    </row>
    <row r="473" spans="1:28" ht="105.75" hidden="1" customHeight="1" x14ac:dyDescent="0.2">
      <c r="A473" s="362"/>
      <c r="B473" s="383"/>
      <c r="C473" s="458"/>
      <c r="D473" s="383"/>
      <c r="E473" s="383"/>
      <c r="F473" s="383"/>
      <c r="G473" s="133" t="str">
        <f>'01-Mapa de riesgo-UO'!I474</f>
        <v xml:space="preserve">Deficiencia en el soporte técnico del software de  nómina </v>
      </c>
      <c r="H473" s="383"/>
      <c r="I473" s="450"/>
      <c r="J473" s="383"/>
      <c r="K473" s="459"/>
      <c r="L473" s="457"/>
      <c r="M473" s="276" t="str">
        <f>IF('01-Mapa de riesgo-UO'!S474="No existen", "No existe control para el riesgo",'01-Mapa de riesgo-UO'!W474)</f>
        <v>Prestar soporte  desde el área de desarrollo para  la liquidación optima de nómina con los parametros de ley (por parte de soporte logico)</v>
      </c>
      <c r="N473" s="276" t="str">
        <f>'01-Mapa de riesgo-UO'!AB474</f>
        <v>Humano Web</v>
      </c>
      <c r="O473" s="276" t="str">
        <f>'01-Mapa de riesgo-UO'!AG474</f>
        <v xml:space="preserve">Operador externo-soporte logico </v>
      </c>
      <c r="P473" s="277" t="str">
        <f>'01-Mapa de riesgo-UO'!AL474</f>
        <v>Mensual</v>
      </c>
      <c r="Q473" s="277" t="str">
        <f>'01-Mapa de riesgo-UO'!AP474</f>
        <v>Detectivo</v>
      </c>
      <c r="R473" s="450"/>
      <c r="S473" s="457" t="s">
        <v>3081</v>
      </c>
      <c r="T473" s="457"/>
      <c r="U473" s="114" t="str">
        <f>'01-Mapa de riesgo-UO'!AW474</f>
        <v>COMPARTIR</v>
      </c>
      <c r="V473" s="114" t="str">
        <f>'01-Mapa de riesgo-UO'!AX474</f>
        <v xml:space="preserve">Enviar ticket a soporte logico por cada una de las situaciones presentadas por errores en la nomina 
*Actualizar el software de acuerdo a la normatividad vigente  y condiciones de la Institución </v>
      </c>
      <c r="W473" s="132" t="str">
        <f>IF(U473="COMPARTIR",'01-Mapa de riesgo-UO'!BA474, IF(U473=0, 0,$I$6))</f>
        <v xml:space="preserve">Soporte Logico </v>
      </c>
      <c r="X473" s="278" t="s">
        <v>282</v>
      </c>
      <c r="Y473" s="278" t="s">
        <v>2280</v>
      </c>
      <c r="Z473" s="278" t="s">
        <v>2278</v>
      </c>
      <c r="AA473" s="278"/>
      <c r="AB473" s="453"/>
    </row>
    <row r="474" spans="1:28" ht="77.25" hidden="1" customHeight="1" x14ac:dyDescent="0.2">
      <c r="A474" s="362"/>
      <c r="B474" s="383"/>
      <c r="C474" s="458"/>
      <c r="D474" s="383"/>
      <c r="E474" s="383"/>
      <c r="F474" s="383"/>
      <c r="G474" s="133" t="str">
        <f>'01-Mapa de riesgo-UO'!I475</f>
        <v xml:space="preserve">Reproceso en la nomina por la omisión de la información en la manualidad del procesamiento y verificación de los datos </v>
      </c>
      <c r="H474" s="383"/>
      <c r="I474" s="450"/>
      <c r="J474" s="383"/>
      <c r="K474" s="459"/>
      <c r="L474" s="457"/>
      <c r="M474" s="276" t="str">
        <f>IF('01-Mapa de riesgo-UO'!S475="No existen", "No existe control para el riesgo",'01-Mapa de riesgo-UO'!W475)</f>
        <v xml:space="preserve">Comparativos de la información de las diferentes bases de datos del personal vinculado a la Institución </v>
      </c>
      <c r="N474" s="276">
        <f>'01-Mapa de riesgo-UO'!AB475</f>
        <v>0</v>
      </c>
      <c r="O474" s="276" t="str">
        <f>'01-Mapa de riesgo-UO'!AG475</f>
        <v xml:space="preserve">Equipo Administración de la Compensación </v>
      </c>
      <c r="P474" s="277" t="str">
        <f>'01-Mapa de riesgo-UO'!AL475</f>
        <v>Mensual</v>
      </c>
      <c r="Q474" s="277" t="str">
        <f>'01-Mapa de riesgo-UO'!AP475</f>
        <v>Detectivo</v>
      </c>
      <c r="R474" s="450"/>
      <c r="S474" s="457" t="s">
        <v>3082</v>
      </c>
      <c r="T474" s="457"/>
      <c r="U474" s="114" t="str">
        <f>'01-Mapa de riesgo-UO'!AW475</f>
        <v>REDUCIR</v>
      </c>
      <c r="V474" s="114" t="str">
        <f>'01-Mapa de riesgo-UO'!AX475</f>
        <v>Capacitar el personal de nomina en temas relacionados con: manejo y consulta de base de datos</v>
      </c>
      <c r="W474" s="132">
        <f>IF(U474="COMPARTIR",'01-Mapa de riesgo-UO'!BA475, IF(U474=0, 0,$I$6))</f>
        <v>0</v>
      </c>
      <c r="X474" s="278" t="s">
        <v>282</v>
      </c>
      <c r="Y474" s="278" t="s">
        <v>3089</v>
      </c>
      <c r="Z474" s="278" t="s">
        <v>2278</v>
      </c>
      <c r="AA474" s="278"/>
      <c r="AB474" s="453"/>
    </row>
    <row r="475" spans="1:28" ht="77.25" hidden="1" customHeight="1" x14ac:dyDescent="0.2">
      <c r="A475" s="362">
        <v>156</v>
      </c>
      <c r="B475" s="383" t="str">
        <f>'01-Mapa de riesgo-UO'!D476</f>
        <v>BIENESTAR_INSTITUCIONAL</v>
      </c>
      <c r="C475" s="458" t="str">
        <f>+'01-Mapa de riesgo-UO'!F476</f>
        <v>NO</v>
      </c>
      <c r="D475" s="383" t="str">
        <f>'01-Mapa de riesgo-UO'!J476</f>
        <v>Cumplimiento</v>
      </c>
      <c r="E475" s="383" t="str">
        <f>'01-Mapa de riesgo-UO'!K476</f>
        <v>Materialización de un riesgo que se no se tenga identificado en la matriz de peligros y riesgos ocupacionales en las áreas de la universidad</v>
      </c>
      <c r="F475" s="383"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83" t="str">
        <f>'01-Mapa de riesgo-UO'!M476</f>
        <v xml:space="preserve">*Consecuencias para la salud del colaborador
*Aumento de la siniestralidad laboral 
*Consecuencias económicas y legales  para la Institución 
</v>
      </c>
      <c r="I475" s="450" t="str">
        <f>'01-Mapa de riesgo-UO'!AT476</f>
        <v>MODERADO</v>
      </c>
      <c r="J475" s="383" t="str">
        <f>'01-Mapa de riesgo-UO'!AU476</f>
        <v xml:space="preserve">Nro de riegos materializados que no estaban incluidos en la matriz de peligros y riesgos </v>
      </c>
      <c r="K475" s="462">
        <v>1</v>
      </c>
      <c r="L475" s="457" t="s">
        <v>3075</v>
      </c>
      <c r="M475" s="276" t="str">
        <f>IF('01-Mapa de riesgo-UO'!S476="No existen", "No existe control para el riesgo",'01-Mapa de riesgo-UO'!W476)</f>
        <v>Metodología definida (procedimiento escrito)</v>
      </c>
      <c r="N475" s="276">
        <f>'01-Mapa de riesgo-UO'!AB476</f>
        <v>0</v>
      </c>
      <c r="O475" s="276" t="str">
        <f>'01-Mapa de riesgo-UO'!AG476</f>
        <v>Profesionales Contratista SST</v>
      </c>
      <c r="P475" s="277" t="str">
        <f>'01-Mapa de riesgo-UO'!AL476</f>
        <v>Anual</v>
      </c>
      <c r="Q475" s="277" t="str">
        <f>'01-Mapa de riesgo-UO'!AP476</f>
        <v>Preventivo</v>
      </c>
      <c r="R475" s="450" t="str">
        <f>'01-Mapa de riesgo-UO'!AR476</f>
        <v>ACEPTABLE</v>
      </c>
      <c r="S475" s="455" t="s">
        <v>3083</v>
      </c>
      <c r="T475" s="456"/>
      <c r="U475" s="114" t="str">
        <f>'01-Mapa de riesgo-UO'!AW476</f>
        <v>REDUCIR</v>
      </c>
      <c r="V475" s="114" t="str">
        <f>'01-Mapa de riesgo-UO'!AX476</f>
        <v xml:space="preserve">Uso de herramienta virtual de la ARL </v>
      </c>
      <c r="W475" s="132">
        <f>IF(U475="COMPARTIR",'01-Mapa de riesgo-UO'!BA476, IF(U475=0, 0,$I$6))</f>
        <v>0</v>
      </c>
      <c r="X475" s="278" t="s">
        <v>282</v>
      </c>
      <c r="Y475" s="278" t="s">
        <v>3090</v>
      </c>
      <c r="Z475" s="278" t="s">
        <v>2278</v>
      </c>
      <c r="AA475" s="278"/>
      <c r="AB475" s="453" t="s">
        <v>660</v>
      </c>
    </row>
    <row r="476" spans="1:28" ht="77.25" hidden="1" customHeight="1" x14ac:dyDescent="0.2">
      <c r="A476" s="362"/>
      <c r="B476" s="383"/>
      <c r="C476" s="458"/>
      <c r="D476" s="383"/>
      <c r="E476" s="383"/>
      <c r="F476" s="383"/>
      <c r="G476" s="133" t="str">
        <f>'01-Mapa de riesgo-UO'!I477</f>
        <v>Que no se tengan en cuenta todas las sedes y centros de trabajo de la Universidad, tanto internas como externas</v>
      </c>
      <c r="H476" s="383"/>
      <c r="I476" s="450"/>
      <c r="J476" s="383"/>
      <c r="K476" s="459"/>
      <c r="L476" s="457"/>
      <c r="M476" s="276" t="str">
        <f>IF('01-Mapa de riesgo-UO'!S477="No existen", "No existe control para el riesgo",'01-Mapa de riesgo-UO'!W477)</f>
        <v xml:space="preserve">Inventario de áreas internas y externas de la universidad </v>
      </c>
      <c r="N476" s="276">
        <f>'01-Mapa de riesgo-UO'!AB477</f>
        <v>0</v>
      </c>
      <c r="O476" s="276" t="str">
        <f>'01-Mapa de riesgo-UO'!AG477</f>
        <v>Profesionales Contratista SST</v>
      </c>
      <c r="P476" s="277" t="str">
        <f>'01-Mapa de riesgo-UO'!AL477</f>
        <v>Anual</v>
      </c>
      <c r="Q476" s="277" t="str">
        <f>'01-Mapa de riesgo-UO'!AP477</f>
        <v>Preventivo</v>
      </c>
      <c r="R476" s="450"/>
      <c r="S476" s="455" t="s">
        <v>2281</v>
      </c>
      <c r="T476" s="456"/>
      <c r="U476" s="114" t="str">
        <f>'01-Mapa de riesgo-UO'!AW477</f>
        <v>REDUCIR</v>
      </c>
      <c r="V476" s="114" t="str">
        <f>'01-Mapa de riesgo-UO'!AX477</f>
        <v>Programación y visitas a todas las áreas</v>
      </c>
      <c r="W476" s="132">
        <f>IF(U476="COMPARTIR",'01-Mapa de riesgo-UO'!BA477, IF(U476=0, 0,$I$6))</f>
        <v>0</v>
      </c>
      <c r="X476" s="278" t="s">
        <v>282</v>
      </c>
      <c r="Y476" s="278" t="s">
        <v>3091</v>
      </c>
      <c r="Z476" s="278" t="s">
        <v>2278</v>
      </c>
      <c r="AA476" s="278"/>
      <c r="AB476" s="453"/>
    </row>
    <row r="477" spans="1:28" ht="77.25" hidden="1" customHeight="1" x14ac:dyDescent="0.2">
      <c r="A477" s="362"/>
      <c r="B477" s="383"/>
      <c r="C477" s="458"/>
      <c r="D477" s="383"/>
      <c r="E477" s="383"/>
      <c r="F477" s="383"/>
      <c r="G477" s="133" t="str">
        <f>'01-Mapa de riesgo-UO'!I478</f>
        <v>Deficiente intervención de los riesgos de acuerdo a la priorización y controles definidos</v>
      </c>
      <c r="H477" s="383"/>
      <c r="I477" s="450"/>
      <c r="J477" s="383"/>
      <c r="K477" s="459"/>
      <c r="L477" s="457"/>
      <c r="M477" s="276" t="str">
        <f>IF('01-Mapa de riesgo-UO'!S478="No existen", "No existe control para el riesgo",'01-Mapa de riesgo-UO'!W478)</f>
        <v>Revision por parte de integrantes del equipo SST y grupos de apoyo o partes interesadas (ARL, COPASST, MINTRABAJO, COMITÉ DE EMERGENCIAS)</v>
      </c>
      <c r="N477" s="276">
        <f>'01-Mapa de riesgo-UO'!AB478</f>
        <v>0</v>
      </c>
      <c r="O477" s="276" t="str">
        <f>'01-Mapa de riesgo-UO'!AG478</f>
        <v>Profesionales Contratista SST</v>
      </c>
      <c r="P477" s="277" t="str">
        <f>'01-Mapa de riesgo-UO'!AL478</f>
        <v>Mensual</v>
      </c>
      <c r="Q477" s="277" t="str">
        <f>'01-Mapa de riesgo-UO'!AP478</f>
        <v>Preventivo</v>
      </c>
      <c r="R477" s="450"/>
      <c r="S477" s="455" t="s">
        <v>2282</v>
      </c>
      <c r="T477" s="456"/>
      <c r="U477" s="114" t="str">
        <f>'01-Mapa de riesgo-UO'!AW478</f>
        <v>REDUCIR</v>
      </c>
      <c r="V477" s="114" t="str">
        <f>'01-Mapa de riesgo-UO'!AX478</f>
        <v>Revisiones periódicas a las matrices construidas y seguimiento al plan de trabajo</v>
      </c>
      <c r="W477" s="132">
        <f>IF(U477="COMPARTIR",'01-Mapa de riesgo-UO'!BA478, IF(U477=0, 0,$I$6))</f>
        <v>0</v>
      </c>
      <c r="X477" s="278" t="s">
        <v>282</v>
      </c>
      <c r="Y477" s="278" t="s">
        <v>3092</v>
      </c>
      <c r="Z477" s="278" t="s">
        <v>2278</v>
      </c>
      <c r="AA477" s="278"/>
      <c r="AB477" s="453"/>
    </row>
    <row r="478" spans="1:28" ht="51" hidden="1" customHeight="1" x14ac:dyDescent="0.2">
      <c r="A478" s="362">
        <v>157</v>
      </c>
      <c r="B478" s="383" t="str">
        <f>'01-Mapa de riesgo-UO'!D479</f>
        <v>BIENESTAR_INSTITUCIONAL</v>
      </c>
      <c r="C478" s="458" t="str">
        <f>+'01-Mapa de riesgo-UO'!F479</f>
        <v>NO</v>
      </c>
      <c r="D478" s="383" t="str">
        <f>'01-Mapa de riesgo-UO'!J479</f>
        <v>Operacional</v>
      </c>
      <c r="E478" s="383" t="str">
        <f>'01-Mapa de riesgo-UO'!K479</f>
        <v>No intervención de los resultados de las diferentes mediciones realizadas por Gestión del Talento Humano  que pueden afectar el clima organizacional</v>
      </c>
      <c r="F478" s="383"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83" t="str">
        <f>'01-Mapa de riesgo-UO'!M479</f>
        <v xml:space="preserve">1. Aumento de la insatisfacción del
personal
2. Deficiencias en la calidad de vida
laboral
3. Impacto en el proceso de calidad de la Institución no solo en lo academico sino en el mismo proceso </v>
      </c>
      <c r="I478" s="450" t="str">
        <f>'01-Mapa de riesgo-UO'!AT479</f>
        <v>LEVE</v>
      </c>
      <c r="J478" s="383" t="str">
        <f>'01-Mapa de riesgo-UO'!AU479</f>
        <v>Nro de intervenciones realizadas/Nro de intervenciones a realizar</v>
      </c>
      <c r="K478" s="462">
        <v>0.9</v>
      </c>
      <c r="L478" s="457" t="s">
        <v>3076</v>
      </c>
      <c r="M478" s="276" t="str">
        <f>IF('01-Mapa de riesgo-UO'!S479="No existen", "No existe control para el riesgo",'01-Mapa de riesgo-UO'!W479)</f>
        <v xml:space="preserve">Aplicar las directrices establecidas por la Institución </v>
      </c>
      <c r="N478" s="276">
        <f>'01-Mapa de riesgo-UO'!AB479</f>
        <v>0</v>
      </c>
      <c r="O478" s="276" t="str">
        <f>'01-Mapa de riesgo-UO'!AG479</f>
        <v xml:space="preserve">Profesional I-Transitorio-Profesionales Contratistas </v>
      </c>
      <c r="P478" s="277" t="str">
        <f>'01-Mapa de riesgo-UO'!AL479</f>
        <v>Anual</v>
      </c>
      <c r="Q478" s="277" t="str">
        <f>'01-Mapa de riesgo-UO'!AP479</f>
        <v>Preventivo</v>
      </c>
      <c r="R478" s="450" t="str">
        <f>'01-Mapa de riesgo-UO'!AR479</f>
        <v>ACEPTABLE</v>
      </c>
      <c r="S478" s="457" t="s">
        <v>3084</v>
      </c>
      <c r="T478" s="457"/>
      <c r="U478" s="114" t="str">
        <f>'01-Mapa de riesgo-UO'!AW479</f>
        <v>ASUMIR</v>
      </c>
      <c r="V478" s="114">
        <f>'01-Mapa de riesgo-UO'!AX479</f>
        <v>0</v>
      </c>
      <c r="W478" s="132">
        <f>IF(U478="COMPARTIR",'01-Mapa de riesgo-UO'!BA479, IF(U478=0, 0,$I$6))</f>
        <v>0</v>
      </c>
      <c r="X478" s="278"/>
      <c r="Y478" s="278"/>
      <c r="Z478" s="278"/>
      <c r="AA478" s="278"/>
      <c r="AB478" s="453" t="s">
        <v>660</v>
      </c>
    </row>
    <row r="479" spans="1:28" ht="51" hidden="1" customHeight="1" x14ac:dyDescent="0.2">
      <c r="A479" s="362"/>
      <c r="B479" s="383"/>
      <c r="C479" s="458"/>
      <c r="D479" s="383"/>
      <c r="E479" s="383"/>
      <c r="F479" s="383"/>
      <c r="G479" s="133" t="str">
        <f>'01-Mapa de riesgo-UO'!I480</f>
        <v xml:space="preserve">Insuficiente participación y compromiso por parte de los Lideres tanto en la medición como la intervención </v>
      </c>
      <c r="H479" s="383"/>
      <c r="I479" s="450"/>
      <c r="J479" s="383"/>
      <c r="K479" s="459"/>
      <c r="L479" s="457"/>
      <c r="M479" s="276" t="str">
        <f>IF('01-Mapa de riesgo-UO'!S480="No existen", "No existe control para el riesgo",'01-Mapa de riesgo-UO'!W480)</f>
        <v xml:space="preserve">Sensibilizar a los lideres en la importancia de realizar este tipo de ejercicios </v>
      </c>
      <c r="N479" s="276">
        <f>'01-Mapa de riesgo-UO'!AB480</f>
        <v>0</v>
      </c>
      <c r="O479" s="276" t="str">
        <f>'01-Mapa de riesgo-UO'!AG480</f>
        <v xml:space="preserve">Profesional I-Transitorio-Profesionales Contratistas </v>
      </c>
      <c r="P479" s="277" t="str">
        <f>'01-Mapa de riesgo-UO'!AL480</f>
        <v>Anual</v>
      </c>
      <c r="Q479" s="277" t="str">
        <f>'01-Mapa de riesgo-UO'!AP480</f>
        <v>Preventivo</v>
      </c>
      <c r="R479" s="450"/>
      <c r="S479" s="457" t="s">
        <v>3085</v>
      </c>
      <c r="T479" s="457"/>
      <c r="U479" s="114" t="str">
        <f>'01-Mapa de riesgo-UO'!AW480</f>
        <v>ASUMIR</v>
      </c>
      <c r="V479" s="114">
        <f>'01-Mapa de riesgo-UO'!AX480</f>
        <v>0</v>
      </c>
      <c r="W479" s="132">
        <f>IF(U479="COMPARTIR",'01-Mapa de riesgo-UO'!BA480, IF(U479=0, 0,$I$6))</f>
        <v>0</v>
      </c>
      <c r="X479" s="278"/>
      <c r="Y479" s="278"/>
      <c r="Z479" s="278"/>
      <c r="AA479" s="278"/>
      <c r="AB479" s="453"/>
    </row>
    <row r="480" spans="1:28" ht="51" hidden="1" customHeight="1" x14ac:dyDescent="0.2">
      <c r="A480" s="362"/>
      <c r="B480" s="383"/>
      <c r="C480" s="458"/>
      <c r="D480" s="383"/>
      <c r="E480" s="383"/>
      <c r="F480" s="383"/>
      <c r="G480" s="133" t="str">
        <f>'01-Mapa de riesgo-UO'!I481</f>
        <v>No se cuenta con el recurso para realizar la intervención (capacidad)</v>
      </c>
      <c r="H480" s="383"/>
      <c r="I480" s="450"/>
      <c r="J480" s="383"/>
      <c r="K480" s="459"/>
      <c r="L480" s="457"/>
      <c r="M480" s="276" t="str">
        <f>IF('01-Mapa de riesgo-UO'!S481="No existen", "No existe control para el riesgo",'01-Mapa de riesgo-UO'!W481)</f>
        <v xml:space="preserve">Planear las mediciones y gestionar los recursos </v>
      </c>
      <c r="N480" s="276">
        <f>'01-Mapa de riesgo-UO'!AB481</f>
        <v>0</v>
      </c>
      <c r="O480" s="276" t="str">
        <f>'01-Mapa de riesgo-UO'!AG481</f>
        <v xml:space="preserve">Profesional I-Transitorio-Profesionales Contratistas </v>
      </c>
      <c r="P480" s="277" t="str">
        <f>'01-Mapa de riesgo-UO'!AL481</f>
        <v>Anual</v>
      </c>
      <c r="Q480" s="277" t="str">
        <f>'01-Mapa de riesgo-UO'!AP481</f>
        <v>Preventivo</v>
      </c>
      <c r="R480" s="450"/>
      <c r="S480" s="457" t="s">
        <v>3086</v>
      </c>
      <c r="T480" s="457"/>
      <c r="U480" s="114" t="str">
        <f>'01-Mapa de riesgo-UO'!AW481</f>
        <v>ASUMIR</v>
      </c>
      <c r="V480" s="114">
        <f>'01-Mapa de riesgo-UO'!AX481</f>
        <v>0</v>
      </c>
      <c r="W480" s="132">
        <f>IF(U480="COMPARTIR",'01-Mapa de riesgo-UO'!BA481, IF(U480=0, 0,$I$6))</f>
        <v>0</v>
      </c>
      <c r="X480" s="278"/>
      <c r="Y480" s="278"/>
      <c r="Z480" s="278"/>
      <c r="AA480" s="278"/>
      <c r="AB480" s="453"/>
    </row>
    <row r="481" spans="1:28" ht="106.5" hidden="1" customHeight="1" x14ac:dyDescent="0.2">
      <c r="A481" s="362">
        <v>158</v>
      </c>
      <c r="B481" s="383" t="str">
        <f>'01-Mapa de riesgo-UO'!D482</f>
        <v>BIENESTAR_INSTITUCIONAL</v>
      </c>
      <c r="C481" s="458" t="str">
        <f>+'01-Mapa de riesgo-UO'!F482</f>
        <v>NO</v>
      </c>
      <c r="D481" s="383" t="str">
        <f>'01-Mapa de riesgo-UO'!J482</f>
        <v>Información</v>
      </c>
      <c r="E481" s="383" t="str">
        <f>'01-Mapa de riesgo-UO'!K482</f>
        <v xml:space="preserve">Fuga del conocimiento clave adquirido durante la permanencia en la Institución del colaborador </v>
      </c>
      <c r="F481" s="383"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83"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50" t="str">
        <f>'01-Mapa de riesgo-UO'!AT482</f>
        <v>MODERADO</v>
      </c>
      <c r="J481" s="383" t="str">
        <f>'01-Mapa de riesgo-UO'!AU482</f>
        <v xml:space="preserve">Prueba piloto implementación fuga del conocimiento </v>
      </c>
      <c r="K481" s="462">
        <v>0.8</v>
      </c>
      <c r="L481" s="457" t="s">
        <v>3077</v>
      </c>
      <c r="M481" s="276" t="str">
        <f>IF('01-Mapa de riesgo-UO'!S482="No existen", "No existe control para el riesgo",'01-Mapa de riesgo-UO'!W482)</f>
        <v xml:space="preserve">Procedimientos principales de la dependencia documentados en el sistema de gestión de calidad </v>
      </c>
      <c r="N481" s="276">
        <f>'01-Mapa de riesgo-UO'!AB482</f>
        <v>0</v>
      </c>
      <c r="O481" s="276" t="str">
        <f>'01-Mapa de riesgo-UO'!AG482</f>
        <v xml:space="preserve">Equipo profesionales Sistema de Gestión de Calidad </v>
      </c>
      <c r="P481" s="277" t="str">
        <f>'01-Mapa de riesgo-UO'!AL482</f>
        <v>No definida</v>
      </c>
      <c r="Q481" s="277" t="str">
        <f>'01-Mapa de riesgo-UO'!AP482</f>
        <v>Preventivo</v>
      </c>
      <c r="R481" s="450" t="str">
        <f>'01-Mapa de riesgo-UO'!AR482</f>
        <v>ACEPTABLE</v>
      </c>
      <c r="S481" s="457" t="s">
        <v>3087</v>
      </c>
      <c r="T481" s="457"/>
      <c r="U481" s="114" t="str">
        <f>'01-Mapa de riesgo-UO'!AW482</f>
        <v>REDUCIR</v>
      </c>
      <c r="V481" s="114" t="str">
        <f>'01-Mapa de riesgo-UO'!AX482</f>
        <v xml:space="preserve">Identificar la metodologia a aplicarse  durante prueba piloto </v>
      </c>
      <c r="W481" s="132">
        <f>IF(U481="COMPARTIR",'01-Mapa de riesgo-UO'!BA482, IF(U481=0, 0,$I$6))</f>
        <v>0</v>
      </c>
      <c r="X481" s="278" t="s">
        <v>282</v>
      </c>
      <c r="Y481" s="278" t="s">
        <v>3093</v>
      </c>
      <c r="Z481" s="278" t="s">
        <v>2278</v>
      </c>
      <c r="AA481" s="278"/>
      <c r="AB481" s="453" t="s">
        <v>648</v>
      </c>
    </row>
    <row r="482" spans="1:28" ht="51" hidden="1" customHeight="1" x14ac:dyDescent="0.2">
      <c r="A482" s="362"/>
      <c r="B482" s="383"/>
      <c r="C482" s="458"/>
      <c r="D482" s="383"/>
      <c r="E482" s="383"/>
      <c r="F482" s="383"/>
      <c r="G482" s="133" t="str">
        <f>'01-Mapa de riesgo-UO'!I483</f>
        <v>*Falta de aplicación de mecanismos 
para transferir y capitalizar el
conocimiento.</v>
      </c>
      <c r="H482" s="383"/>
      <c r="I482" s="450"/>
      <c r="J482" s="383"/>
      <c r="K482" s="459"/>
      <c r="L482" s="457"/>
      <c r="M482" s="276">
        <f>IF('01-Mapa de riesgo-UO'!S483="No existen", "No existe control para el riesgo",'01-Mapa de riesgo-UO'!W483)</f>
        <v>0</v>
      </c>
      <c r="N482" s="276">
        <f>'01-Mapa de riesgo-UO'!AB483</f>
        <v>0</v>
      </c>
      <c r="O482" s="276">
        <f>'01-Mapa de riesgo-UO'!AG483</f>
        <v>0</v>
      </c>
      <c r="P482" s="277">
        <f>'01-Mapa de riesgo-UO'!AL483</f>
        <v>0</v>
      </c>
      <c r="Q482" s="277">
        <f>'01-Mapa de riesgo-UO'!AP483</f>
        <v>0</v>
      </c>
      <c r="R482" s="450"/>
      <c r="S482" s="457"/>
      <c r="T482" s="457"/>
      <c r="U482" s="114" t="str">
        <f>'01-Mapa de riesgo-UO'!AW483</f>
        <v>REDUCIR</v>
      </c>
      <c r="V482" s="114" t="str">
        <f>'01-Mapa de riesgo-UO'!AX483</f>
        <v xml:space="preserve">Identificar las personas que tienen conocimiento clave </v>
      </c>
      <c r="W482" s="132">
        <f>IF(U482="COMPARTIR",'01-Mapa de riesgo-UO'!BA483, IF(U482=0, 0,$I$6))</f>
        <v>0</v>
      </c>
      <c r="X482" s="278" t="s">
        <v>282</v>
      </c>
      <c r="Y482" s="278" t="s">
        <v>3094</v>
      </c>
      <c r="Z482" s="278" t="s">
        <v>2278</v>
      </c>
      <c r="AA482" s="278"/>
      <c r="AB482" s="453"/>
    </row>
    <row r="483" spans="1:28" ht="51" hidden="1" customHeight="1" x14ac:dyDescent="0.2">
      <c r="A483" s="362"/>
      <c r="B483" s="383"/>
      <c r="C483" s="458"/>
      <c r="D483" s="383"/>
      <c r="E483" s="383"/>
      <c r="F483" s="383"/>
      <c r="G483" s="133" t="str">
        <f>'01-Mapa de riesgo-UO'!I484</f>
        <v xml:space="preserve">* Retiro de personas con
conocimiento clave en
la Institución </v>
      </c>
      <c r="H483" s="383"/>
      <c r="I483" s="450"/>
      <c r="J483" s="383"/>
      <c r="K483" s="459"/>
      <c r="L483" s="457"/>
      <c r="M483" s="276">
        <f>IF('01-Mapa de riesgo-UO'!S484="No existen", "No existe control para el riesgo",'01-Mapa de riesgo-UO'!W484)</f>
        <v>0</v>
      </c>
      <c r="N483" s="276">
        <f>'01-Mapa de riesgo-UO'!AB484</f>
        <v>0</v>
      </c>
      <c r="O483" s="276">
        <f>'01-Mapa de riesgo-UO'!AG484</f>
        <v>0</v>
      </c>
      <c r="P483" s="277">
        <f>'01-Mapa de riesgo-UO'!AL484</f>
        <v>0</v>
      </c>
      <c r="Q483" s="277">
        <f>'01-Mapa de riesgo-UO'!AP484</f>
        <v>0</v>
      </c>
      <c r="R483" s="450"/>
      <c r="S483" s="457"/>
      <c r="T483" s="457"/>
      <c r="U483" s="114" t="str">
        <f>'01-Mapa de riesgo-UO'!AW484</f>
        <v>COMPARTIR</v>
      </c>
      <c r="V483" s="114" t="str">
        <f>'01-Mapa de riesgo-UO'!AX484</f>
        <v xml:space="preserve">Implementar prueba piloto del plan de entrenamiento con enfoque de transferencia del conocimiento para el proceso de vinculación </v>
      </c>
      <c r="W483" s="132" t="str">
        <f>IF(U483="COMPARTIR",'01-Mapa de riesgo-UO'!BA484, IF(U483=0, 0,$I$6))</f>
        <v xml:space="preserve">Directivos de las Facultades </v>
      </c>
      <c r="X483" s="278" t="s">
        <v>282</v>
      </c>
      <c r="Y483" s="278"/>
      <c r="Z483" s="278"/>
      <c r="AA483" s="278"/>
      <c r="AB483" s="453"/>
    </row>
    <row r="484" spans="1:28" ht="80.25" customHeight="1" x14ac:dyDescent="0.2">
      <c r="A484" s="362">
        <v>159</v>
      </c>
      <c r="B484" s="383" t="str">
        <f>'01-Mapa de riesgo-UO'!D485</f>
        <v>ADMINISTRACIÓN_INSTITUCIONAL</v>
      </c>
      <c r="C484" s="458" t="str">
        <f>+'01-Mapa de riesgo-UO'!F485</f>
        <v>SI</v>
      </c>
      <c r="D484" s="383" t="str">
        <f>'01-Mapa de riesgo-UO'!J485</f>
        <v>Tecnológico</v>
      </c>
      <c r="E484" s="383" t="str">
        <f>'01-Mapa de riesgo-UO'!K485</f>
        <v>Software con errores de funcionamiento</v>
      </c>
      <c r="F484" s="383" t="str">
        <f>'01-Mapa de riesgo-UO'!L485</f>
        <v>Reprocesos de revisión y ajuste de código o de datos inconsistentes.</v>
      </c>
      <c r="G484" s="133" t="str">
        <f>'01-Mapa de riesgo-UO'!I485</f>
        <v>Falta de Tiempo para hacer las pruebas respectiva.</v>
      </c>
      <c r="H484" s="383" t="str">
        <f>'01-Mapa de riesgo-UO'!M485</f>
        <v>Software en funcionamiento sin cumplir todas las especificaciones del usuario, con problemas de funcionamiento, mala toma de desiciones y mala imagen de la dependencia</v>
      </c>
      <c r="I484" s="450" t="str">
        <f>'01-Mapa de riesgo-UO'!AT485</f>
        <v>MODERADO</v>
      </c>
      <c r="J484" s="383" t="str">
        <f>'01-Mapa de riesgo-UO'!AU485</f>
        <v>Nro de Errores graves en aplicativos / Total de Errores en aplicativos reportados por semestre</v>
      </c>
      <c r="K484" s="459">
        <f>ROUND((21+1+30)/1409, 2)</f>
        <v>0.04</v>
      </c>
      <c r="L484" s="457" t="s">
        <v>3095</v>
      </c>
      <c r="M484" s="276" t="str">
        <f>IF('01-Mapa de riesgo-UO'!S485="No existen", "No existe control para el riesgo",'01-Mapa de riesgo-UO'!W485)</f>
        <v>Revisión de casos reportados en el ServiceDesk</v>
      </c>
      <c r="N484" s="276">
        <f>'01-Mapa de riesgo-UO'!AB485</f>
        <v>0</v>
      </c>
      <c r="O484" s="276" t="str">
        <f>'01-Mapa de riesgo-UO'!AG485</f>
        <v>Profesional grado 15/  Coordinador de desarrollo
Profesional I</v>
      </c>
      <c r="P484" s="277" t="str">
        <f>'01-Mapa de riesgo-UO'!AL485</f>
        <v>Semestral</v>
      </c>
      <c r="Q484" s="277" t="str">
        <f>'01-Mapa de riesgo-UO'!AP485</f>
        <v>Detectivo</v>
      </c>
      <c r="R484" s="450" t="str">
        <f>'01-Mapa de riesgo-UO'!AR485</f>
        <v>ACEPTABLE</v>
      </c>
      <c r="S484" s="457" t="s">
        <v>2309</v>
      </c>
      <c r="T484" s="457"/>
      <c r="U484" s="114" t="str">
        <f>'01-Mapa de riesgo-UO'!AW485</f>
        <v>REDUCIR</v>
      </c>
      <c r="V484" s="114" t="str">
        <f>'01-Mapa de riesgo-UO'!AX485</f>
        <v>Realizar ajustes de las aplicaciones para cumplir con los requerimientos solicitados</v>
      </c>
      <c r="W484" s="132">
        <f>IF(U484="COMPARTIR",'01-Mapa de riesgo-UO'!BA485, IF(U484=0, 0,$I$6))</f>
        <v>0</v>
      </c>
      <c r="X484" s="278" t="s">
        <v>282</v>
      </c>
      <c r="Y484" s="278" t="s">
        <v>2310</v>
      </c>
      <c r="Z484" s="278" t="s">
        <v>643</v>
      </c>
      <c r="AA484" s="278"/>
      <c r="AB484" s="453" t="s">
        <v>648</v>
      </c>
    </row>
    <row r="485" spans="1:28" ht="51" hidden="1" customHeight="1" x14ac:dyDescent="0.2">
      <c r="A485" s="362"/>
      <c r="B485" s="383"/>
      <c r="C485" s="458"/>
      <c r="D485" s="383"/>
      <c r="E485" s="383"/>
      <c r="F485" s="383"/>
      <c r="G485" s="133">
        <f>'01-Mapa de riesgo-UO'!I486</f>
        <v>0</v>
      </c>
      <c r="H485" s="383"/>
      <c r="I485" s="450"/>
      <c r="J485" s="383"/>
      <c r="K485" s="459"/>
      <c r="L485" s="457"/>
      <c r="M485" s="276">
        <f>IF('01-Mapa de riesgo-UO'!S486="No existen", "No existe control para el riesgo",'01-Mapa de riesgo-UO'!W486)</f>
        <v>0</v>
      </c>
      <c r="N485" s="276">
        <f>'01-Mapa de riesgo-UO'!AB486</f>
        <v>0</v>
      </c>
      <c r="O485" s="276">
        <f>'01-Mapa de riesgo-UO'!AG486</f>
        <v>0</v>
      </c>
      <c r="P485" s="277">
        <f>'01-Mapa de riesgo-UO'!AL486</f>
        <v>0</v>
      </c>
      <c r="Q485" s="277">
        <f>'01-Mapa de riesgo-UO'!AP486</f>
        <v>0</v>
      </c>
      <c r="R485" s="450"/>
      <c r="S485" s="457"/>
      <c r="T485" s="457"/>
      <c r="U485" s="114">
        <f>'01-Mapa de riesgo-UO'!AW486</f>
        <v>0</v>
      </c>
      <c r="V485" s="114">
        <f>'01-Mapa de riesgo-UO'!AX486</f>
        <v>0</v>
      </c>
      <c r="W485" s="132">
        <f>IF(U485="COMPARTIR",'01-Mapa de riesgo-UO'!BA486, IF(U485=0, 0,$I$6))</f>
        <v>0</v>
      </c>
      <c r="X485" s="278"/>
      <c r="Y485" s="278"/>
      <c r="Z485" s="278"/>
      <c r="AA485" s="278"/>
      <c r="AB485" s="453"/>
    </row>
    <row r="486" spans="1:28" ht="51" hidden="1" customHeight="1" x14ac:dyDescent="0.2">
      <c r="A486" s="362"/>
      <c r="B486" s="383"/>
      <c r="C486" s="458"/>
      <c r="D486" s="383"/>
      <c r="E486" s="383"/>
      <c r="F486" s="383"/>
      <c r="G486" s="133">
        <f>'01-Mapa de riesgo-UO'!I487</f>
        <v>0</v>
      </c>
      <c r="H486" s="383"/>
      <c r="I486" s="450"/>
      <c r="J486" s="383"/>
      <c r="K486" s="459"/>
      <c r="L486" s="457"/>
      <c r="M486" s="276">
        <f>IF('01-Mapa de riesgo-UO'!S487="No existen", "No existe control para el riesgo",'01-Mapa de riesgo-UO'!W487)</f>
        <v>0</v>
      </c>
      <c r="N486" s="276">
        <f>'01-Mapa de riesgo-UO'!AB487</f>
        <v>0</v>
      </c>
      <c r="O486" s="276">
        <f>'01-Mapa de riesgo-UO'!AG487</f>
        <v>0</v>
      </c>
      <c r="P486" s="277">
        <f>'01-Mapa de riesgo-UO'!AL487</f>
        <v>0</v>
      </c>
      <c r="Q486" s="277">
        <f>'01-Mapa de riesgo-UO'!AP487</f>
        <v>0</v>
      </c>
      <c r="R486" s="450"/>
      <c r="S486" s="457"/>
      <c r="T486" s="457"/>
      <c r="U486" s="114">
        <f>'01-Mapa de riesgo-UO'!AW487</f>
        <v>0</v>
      </c>
      <c r="V486" s="114">
        <f>'01-Mapa de riesgo-UO'!AX487</f>
        <v>0</v>
      </c>
      <c r="W486" s="132">
        <f>IF(U486="COMPARTIR",'01-Mapa de riesgo-UO'!BA487, IF(U486=0, 0,$I$6))</f>
        <v>0</v>
      </c>
      <c r="X486" s="278"/>
      <c r="Y486" s="278"/>
      <c r="Z486" s="278"/>
      <c r="AA486" s="278"/>
      <c r="AB486" s="453"/>
    </row>
    <row r="487" spans="1:28" ht="80.25" customHeight="1" x14ac:dyDescent="0.2">
      <c r="A487" s="362">
        <v>160</v>
      </c>
      <c r="B487" s="383" t="str">
        <f>'01-Mapa de riesgo-UO'!D488</f>
        <v>ADMINISTRACIÓN_INSTITUCIONAL</v>
      </c>
      <c r="C487" s="458" t="str">
        <f>+'01-Mapa de riesgo-UO'!F488</f>
        <v>SI</v>
      </c>
      <c r="D487" s="383" t="str">
        <f>'01-Mapa de riesgo-UO'!J488</f>
        <v>Tecnológico</v>
      </c>
      <c r="E487" s="383" t="str">
        <f>'01-Mapa de riesgo-UO'!K488</f>
        <v>No disponibilidad de  los servidores que soportan las aplicaciones institucionales.</v>
      </c>
      <c r="F487" s="383"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83" t="str">
        <f>'01-Mapa de riesgo-UO'!M488</f>
        <v xml:space="preserve">Falla en la prestación del servicio, paralisis de los servicios, retrasos en las actividades propias de las dependencias, mala imagen. </v>
      </c>
      <c r="I487" s="450" t="str">
        <f>'01-Mapa de riesgo-UO'!AT488</f>
        <v>MODERADO</v>
      </c>
      <c r="J487" s="383" t="str">
        <f>'01-Mapa de riesgo-UO'!AU488</f>
        <v xml:space="preserve">No. de minutos que los servidores estan disponibles/((365x24x60)/2)
</v>
      </c>
      <c r="K487" s="462">
        <v>1</v>
      </c>
      <c r="L487" s="457" t="s">
        <v>3096</v>
      </c>
      <c r="M487" s="276" t="str">
        <f>IF('01-Mapa de riesgo-UO'!S488="No existen", "No existe control para el riesgo",'01-Mapa de riesgo-UO'!W488)</f>
        <v>Software de Monitoreo de los servidores y reestablecimiento de los mismos</v>
      </c>
      <c r="N487" s="276">
        <f>'01-Mapa de riesgo-UO'!AB488</f>
        <v>0</v>
      </c>
      <c r="O487" s="276" t="str">
        <f>'01-Mapa de riesgo-UO'!AG488</f>
        <v>Profesional I</v>
      </c>
      <c r="P487" s="277" t="str">
        <f>'01-Mapa de riesgo-UO'!AL488</f>
        <v>Diaria</v>
      </c>
      <c r="Q487" s="277" t="str">
        <f>'01-Mapa de riesgo-UO'!AP488</f>
        <v>Detectivo</v>
      </c>
      <c r="R487" s="450" t="str">
        <f>'01-Mapa de riesgo-UO'!AR488</f>
        <v>ACEPTABLE</v>
      </c>
      <c r="S487" s="457" t="s">
        <v>3098</v>
      </c>
      <c r="T487" s="457"/>
      <c r="U487" s="114" t="str">
        <f>'01-Mapa de riesgo-UO'!AW488</f>
        <v>REDUCIR</v>
      </c>
      <c r="V487" s="114" t="str">
        <f>'01-Mapa de riesgo-UO'!AX488</f>
        <v>Monitoreo constante y contratos de soporte</v>
      </c>
      <c r="W487" s="132">
        <f>IF(U487="COMPARTIR",'01-Mapa de riesgo-UO'!BA488, IF(U487=0, 0,$I$6))</f>
        <v>0</v>
      </c>
      <c r="X487" s="278" t="s">
        <v>282</v>
      </c>
      <c r="Y487" s="278" t="s">
        <v>2311</v>
      </c>
      <c r="Z487" s="278" t="s">
        <v>643</v>
      </c>
      <c r="AA487" s="278"/>
      <c r="AB487" s="453" t="s">
        <v>648</v>
      </c>
    </row>
    <row r="488" spans="1:28" ht="51" hidden="1" customHeight="1" x14ac:dyDescent="0.2">
      <c r="A488" s="362"/>
      <c r="B488" s="383"/>
      <c r="C488" s="458"/>
      <c r="D488" s="383"/>
      <c r="E488" s="383"/>
      <c r="F488" s="383"/>
      <c r="G488" s="133">
        <f>'01-Mapa de riesgo-UO'!I489</f>
        <v>0</v>
      </c>
      <c r="H488" s="383"/>
      <c r="I488" s="450"/>
      <c r="J488" s="383"/>
      <c r="K488" s="459"/>
      <c r="L488" s="457"/>
      <c r="M488" s="276">
        <f>IF('01-Mapa de riesgo-UO'!S489="No existen", "No existe control para el riesgo",'01-Mapa de riesgo-UO'!W489)</f>
        <v>0</v>
      </c>
      <c r="N488" s="276">
        <f>'01-Mapa de riesgo-UO'!AB489</f>
        <v>0</v>
      </c>
      <c r="O488" s="276">
        <f>'01-Mapa de riesgo-UO'!AG489</f>
        <v>0</v>
      </c>
      <c r="P488" s="277">
        <f>'01-Mapa de riesgo-UO'!AL489</f>
        <v>0</v>
      </c>
      <c r="Q488" s="277">
        <f>'01-Mapa de riesgo-UO'!AP489</f>
        <v>0</v>
      </c>
      <c r="R488" s="450"/>
      <c r="S488" s="457"/>
      <c r="T488" s="457"/>
      <c r="U488" s="114">
        <f>'01-Mapa de riesgo-UO'!AW489</f>
        <v>0</v>
      </c>
      <c r="V488" s="114">
        <f>'01-Mapa de riesgo-UO'!AX489</f>
        <v>0</v>
      </c>
      <c r="W488" s="132">
        <f>IF(U488="COMPARTIR",'01-Mapa de riesgo-UO'!BA489, IF(U488=0, 0,$I$6))</f>
        <v>0</v>
      </c>
      <c r="X488" s="278"/>
      <c r="Y488" s="278"/>
      <c r="Z488" s="278"/>
      <c r="AA488" s="278"/>
      <c r="AB488" s="453"/>
    </row>
    <row r="489" spans="1:28" ht="51" hidden="1" customHeight="1" x14ac:dyDescent="0.2">
      <c r="A489" s="362"/>
      <c r="B489" s="383"/>
      <c r="C489" s="458"/>
      <c r="D489" s="383"/>
      <c r="E489" s="383"/>
      <c r="F489" s="383"/>
      <c r="G489" s="133">
        <f>'01-Mapa de riesgo-UO'!I490</f>
        <v>0</v>
      </c>
      <c r="H489" s="383"/>
      <c r="I489" s="450"/>
      <c r="J489" s="383"/>
      <c r="K489" s="459"/>
      <c r="L489" s="457"/>
      <c r="M489" s="276">
        <f>IF('01-Mapa de riesgo-UO'!S490="No existen", "No existe control para el riesgo",'01-Mapa de riesgo-UO'!W490)</f>
        <v>0</v>
      </c>
      <c r="N489" s="276">
        <f>'01-Mapa de riesgo-UO'!AB490</f>
        <v>0</v>
      </c>
      <c r="O489" s="276">
        <f>'01-Mapa de riesgo-UO'!AG490</f>
        <v>0</v>
      </c>
      <c r="P489" s="277">
        <f>'01-Mapa de riesgo-UO'!AL490</f>
        <v>0</v>
      </c>
      <c r="Q489" s="277">
        <f>'01-Mapa de riesgo-UO'!AP490</f>
        <v>0</v>
      </c>
      <c r="R489" s="450"/>
      <c r="S489" s="457"/>
      <c r="T489" s="457"/>
      <c r="U489" s="114">
        <f>'01-Mapa de riesgo-UO'!AW490</f>
        <v>0</v>
      </c>
      <c r="V489" s="114">
        <f>'01-Mapa de riesgo-UO'!AX490</f>
        <v>0</v>
      </c>
      <c r="W489" s="132">
        <f>IF(U489="COMPARTIR",'01-Mapa de riesgo-UO'!BA490, IF(U489=0, 0,$I$6))</f>
        <v>0</v>
      </c>
      <c r="X489" s="278"/>
      <c r="Y489" s="278"/>
      <c r="Z489" s="278"/>
      <c r="AA489" s="278"/>
      <c r="AB489" s="453"/>
    </row>
    <row r="490" spans="1:28" ht="80.25" customHeight="1" x14ac:dyDescent="0.2">
      <c r="A490" s="362">
        <v>161</v>
      </c>
      <c r="B490" s="383" t="str">
        <f>'01-Mapa de riesgo-UO'!D491</f>
        <v>ADMINISTRACIÓN_INSTITUCIONAL</v>
      </c>
      <c r="C490" s="458" t="str">
        <f>+'01-Mapa de riesgo-UO'!F491</f>
        <v>NO</v>
      </c>
      <c r="D490" s="383" t="str">
        <f>'01-Mapa de riesgo-UO'!J491</f>
        <v>Operacional</v>
      </c>
      <c r="E490" s="383" t="str">
        <f>'01-Mapa de riesgo-UO'!K491</f>
        <v>Pérdida o no ubicación de equipos (PC, Monitores, Portátiles, Impresoras, Escaner)</v>
      </c>
      <c r="F490" s="383"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83" t="str">
        <f>'01-Mapa de riesgo-UO'!M491</f>
        <v>Perdida de tiempo en ubicación del elemento, reposición del elemento</v>
      </c>
      <c r="I490" s="450" t="str">
        <f>'01-Mapa de riesgo-UO'!AT491</f>
        <v>LEVE</v>
      </c>
      <c r="J490" s="383" t="str">
        <f>'01-Mapa de riesgo-UO'!AU491</f>
        <v>A = Número elementos reportados como no ubicados en Bodegas A.S.I.  
 B = Total equipos (PC, Monitores, Portátiles, Impresoras, Escaner) registrados según relación de ingreso a la bodega
A / (A + B)</v>
      </c>
      <c r="K490" s="462">
        <v>0</v>
      </c>
      <c r="L490" s="457" t="s">
        <v>3097</v>
      </c>
      <c r="M490" s="276" t="str">
        <f>IF('01-Mapa de riesgo-UO'!S491="No existen", "No existe control para el riesgo",'01-Mapa de riesgo-UO'!W491)</f>
        <v>Generar un registro de entrada o salida de equipos desde las bodegas y el taller de ASI.</v>
      </c>
      <c r="N490" s="276">
        <f>'01-Mapa de riesgo-UO'!AB491</f>
        <v>0</v>
      </c>
      <c r="O490" s="276" t="str">
        <f>'01-Mapa de riesgo-UO'!AG491</f>
        <v>Técnico nivel 1</v>
      </c>
      <c r="P490" s="277" t="str">
        <f>'01-Mapa de riesgo-UO'!AL491</f>
        <v>No Definida</v>
      </c>
      <c r="Q490" s="277" t="str">
        <f>'01-Mapa de riesgo-UO'!AP491</f>
        <v>Preventivo</v>
      </c>
      <c r="R490" s="450" t="str">
        <f>'01-Mapa de riesgo-UO'!AR491</f>
        <v>FUERTE</v>
      </c>
      <c r="S490" s="457" t="s">
        <v>2312</v>
      </c>
      <c r="T490" s="457"/>
      <c r="U490" s="114" t="str">
        <f>'01-Mapa de riesgo-UO'!AW491</f>
        <v>ASUMIR</v>
      </c>
      <c r="V490" s="114">
        <f>'01-Mapa de riesgo-UO'!AX491</f>
        <v>0</v>
      </c>
      <c r="W490" s="132">
        <f>IF(U490="COMPARTIR",'01-Mapa de riesgo-UO'!BA491, IF(U490=0, 0,$I$6))</f>
        <v>0</v>
      </c>
      <c r="X490" s="278"/>
      <c r="Y490" s="278"/>
      <c r="Z490" s="278"/>
      <c r="AA490" s="278"/>
      <c r="AB490" s="453" t="s">
        <v>648</v>
      </c>
    </row>
    <row r="491" spans="1:28" ht="51" hidden="1" customHeight="1" x14ac:dyDescent="0.2">
      <c r="A491" s="362"/>
      <c r="B491" s="383"/>
      <c r="C491" s="458"/>
      <c r="D491" s="383"/>
      <c r="E491" s="383"/>
      <c r="F491" s="383"/>
      <c r="G491" s="133">
        <f>'01-Mapa de riesgo-UO'!I492</f>
        <v>0</v>
      </c>
      <c r="H491" s="383"/>
      <c r="I491" s="450"/>
      <c r="J491" s="383"/>
      <c r="K491" s="459"/>
      <c r="L491" s="457"/>
      <c r="M491" s="276">
        <f>IF('01-Mapa de riesgo-UO'!S492="No existen", "No existe control para el riesgo",'01-Mapa de riesgo-UO'!W492)</f>
        <v>0</v>
      </c>
      <c r="N491" s="276">
        <f>'01-Mapa de riesgo-UO'!AB492</f>
        <v>0</v>
      </c>
      <c r="O491" s="276">
        <f>'01-Mapa de riesgo-UO'!AG492</f>
        <v>0</v>
      </c>
      <c r="P491" s="277">
        <f>'01-Mapa de riesgo-UO'!AL492</f>
        <v>0</v>
      </c>
      <c r="Q491" s="277">
        <f>'01-Mapa de riesgo-UO'!AP492</f>
        <v>0</v>
      </c>
      <c r="R491" s="450"/>
      <c r="S491" s="457"/>
      <c r="T491" s="457"/>
      <c r="U491" s="114" t="str">
        <f>'01-Mapa de riesgo-UO'!AW492</f>
        <v>ASUMIR</v>
      </c>
      <c r="V491" s="114">
        <f>'01-Mapa de riesgo-UO'!AX492</f>
        <v>0</v>
      </c>
      <c r="W491" s="132">
        <f>IF(U491="COMPARTIR",'01-Mapa de riesgo-UO'!BA492, IF(U491=0, 0,$I$6))</f>
        <v>0</v>
      </c>
      <c r="X491" s="278"/>
      <c r="Y491" s="278"/>
      <c r="Z491" s="278"/>
      <c r="AA491" s="278"/>
      <c r="AB491" s="453"/>
    </row>
    <row r="492" spans="1:28" ht="51" hidden="1" customHeight="1" x14ac:dyDescent="0.2">
      <c r="A492" s="362"/>
      <c r="B492" s="383"/>
      <c r="C492" s="458"/>
      <c r="D492" s="383"/>
      <c r="E492" s="383"/>
      <c r="F492" s="383"/>
      <c r="G492" s="133">
        <f>'01-Mapa de riesgo-UO'!I493</f>
        <v>0</v>
      </c>
      <c r="H492" s="383"/>
      <c r="I492" s="450"/>
      <c r="J492" s="383"/>
      <c r="K492" s="459"/>
      <c r="L492" s="457"/>
      <c r="M492" s="276">
        <f>IF('01-Mapa de riesgo-UO'!S493="No existen", "No existe control para el riesgo",'01-Mapa de riesgo-UO'!W493)</f>
        <v>0</v>
      </c>
      <c r="N492" s="276">
        <f>'01-Mapa de riesgo-UO'!AB493</f>
        <v>0</v>
      </c>
      <c r="O492" s="276">
        <f>'01-Mapa de riesgo-UO'!AG493</f>
        <v>0</v>
      </c>
      <c r="P492" s="277">
        <f>'01-Mapa de riesgo-UO'!AL493</f>
        <v>0</v>
      </c>
      <c r="Q492" s="277">
        <f>'01-Mapa de riesgo-UO'!AP493</f>
        <v>0</v>
      </c>
      <c r="R492" s="450"/>
      <c r="S492" s="457"/>
      <c r="T492" s="457"/>
      <c r="U492" s="114" t="str">
        <f>'01-Mapa de riesgo-UO'!AW493</f>
        <v>ASUMIR</v>
      </c>
      <c r="V492" s="114">
        <f>'01-Mapa de riesgo-UO'!AX493</f>
        <v>0</v>
      </c>
      <c r="W492" s="132">
        <f>IF(U492="COMPARTIR",'01-Mapa de riesgo-UO'!BA493, IF(U492=0, 0,$I$6))</f>
        <v>0</v>
      </c>
      <c r="X492" s="278"/>
      <c r="Y492" s="278"/>
      <c r="Z492" s="278"/>
      <c r="AA492" s="278"/>
      <c r="AB492" s="453"/>
    </row>
    <row r="493" spans="1:28" ht="80.25" customHeight="1" x14ac:dyDescent="0.2">
      <c r="A493" s="362">
        <v>162</v>
      </c>
      <c r="B493" s="383" t="str">
        <f>'01-Mapa de riesgo-UO'!D494</f>
        <v>ADMINISTRACIÓN_INSTITUCIONAL</v>
      </c>
      <c r="C493" s="458" t="str">
        <f>+'01-Mapa de riesgo-UO'!F494</f>
        <v>NO</v>
      </c>
      <c r="D493" s="383" t="str">
        <f>'01-Mapa de riesgo-UO'!J494</f>
        <v>Cumplimiento</v>
      </c>
      <c r="E493" s="383" t="str">
        <f>'01-Mapa de riesgo-UO'!K494</f>
        <v>Vencimiento de los términos etablecidos por la ley</v>
      </c>
      <c r="F493" s="383"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83" t="str">
        <f>'01-Mapa de riesgo-UO'!M494</f>
        <v>Apertura de procesos disciplinarios.
Investigaciones administrativa.
Investigaciones Fiscales.
Investigaciones Penales</v>
      </c>
      <c r="I493" s="450" t="str">
        <f>'01-Mapa de riesgo-UO'!AT494</f>
        <v>LEVE</v>
      </c>
      <c r="J493" s="383" t="str">
        <f>'01-Mapa de riesgo-UO'!AU494</f>
        <v>No. De procesos con términos vencidos / total de procesos</v>
      </c>
      <c r="K493" s="459">
        <v>0</v>
      </c>
      <c r="L493" s="457" t="s">
        <v>2357</v>
      </c>
      <c r="M493" s="276" t="str">
        <f>IF('01-Mapa de riesgo-UO'!S494="No existen", "No existe control para el riesgo",'01-Mapa de riesgo-UO'!W494)</f>
        <v>1.Otorgamiento de poder para representación Judicial y/o Administrativa.</v>
      </c>
      <c r="N493" s="276">
        <f>'01-Mapa de riesgo-UO'!AB494</f>
        <v>0</v>
      </c>
      <c r="O493" s="276" t="str">
        <f>'01-Mapa de riesgo-UO'!AG494</f>
        <v>TRANSITORIO ADMINISTRATIVO PROFESIONAL III</v>
      </c>
      <c r="P493" s="277" t="str">
        <f>'01-Mapa de riesgo-UO'!AL494</f>
        <v>No definida</v>
      </c>
      <c r="Q493" s="277" t="str">
        <f>'01-Mapa de riesgo-UO'!AP494</f>
        <v>Preventivo</v>
      </c>
      <c r="R493" s="450" t="str">
        <f>'01-Mapa de riesgo-UO'!AR494</f>
        <v>FUERTE</v>
      </c>
      <c r="S493" s="457" t="s">
        <v>2358</v>
      </c>
      <c r="T493" s="457"/>
      <c r="U493" s="114" t="str">
        <f>'01-Mapa de riesgo-UO'!AW494</f>
        <v>ASUMIR</v>
      </c>
      <c r="V493" s="114">
        <f>'01-Mapa de riesgo-UO'!AX494</f>
        <v>0</v>
      </c>
      <c r="W493" s="132">
        <f>IF(U493="COMPARTIR",'01-Mapa de riesgo-UO'!BA494, IF(U493=0, 0,$I$6))</f>
        <v>0</v>
      </c>
      <c r="X493" s="278"/>
      <c r="Y493" s="278"/>
      <c r="Z493" s="278"/>
      <c r="AA493" s="278"/>
      <c r="AB493" s="453" t="s">
        <v>660</v>
      </c>
    </row>
    <row r="494" spans="1:28" ht="51" hidden="1" customHeight="1" x14ac:dyDescent="0.2">
      <c r="A494" s="362"/>
      <c r="B494" s="383"/>
      <c r="C494" s="458"/>
      <c r="D494" s="383"/>
      <c r="E494" s="383"/>
      <c r="F494" s="383"/>
      <c r="G494" s="133">
        <f>'01-Mapa de riesgo-UO'!I495</f>
        <v>0</v>
      </c>
      <c r="H494" s="383"/>
      <c r="I494" s="450"/>
      <c r="J494" s="383"/>
      <c r="K494" s="459"/>
      <c r="L494" s="457"/>
      <c r="M494" s="276" t="str">
        <f>IF('01-Mapa de riesgo-UO'!S495="No existen", "No existe control para el riesgo",'01-Mapa de riesgo-UO'!W495)</f>
        <v>2. Registro de actuaciones procesales en el aplicativo e-KOGUI y seguimiento a las mismas</v>
      </c>
      <c r="N494" s="276" t="str">
        <f>'01-Mapa de riesgo-UO'!AB495</f>
        <v>E-KOGUI</v>
      </c>
      <c r="O494" s="276" t="str">
        <f>'01-Mapa de riesgo-UO'!AG495</f>
        <v>TRANSITORIO ADMINISTRATIVO PROFESIONAL III</v>
      </c>
      <c r="P494" s="277" t="str">
        <f>'01-Mapa de riesgo-UO'!AL495</f>
        <v>No definida</v>
      </c>
      <c r="Q494" s="277" t="str">
        <f>'01-Mapa de riesgo-UO'!AP495</f>
        <v>Preventivo</v>
      </c>
      <c r="R494" s="450"/>
      <c r="S494" s="457" t="s">
        <v>2358</v>
      </c>
      <c r="T494" s="457"/>
      <c r="U494" s="114" t="str">
        <f>'01-Mapa de riesgo-UO'!AW495</f>
        <v>ASUMIR</v>
      </c>
      <c r="V494" s="114">
        <f>'01-Mapa de riesgo-UO'!AX495</f>
        <v>0</v>
      </c>
      <c r="W494" s="132">
        <f>IF(U494="COMPARTIR",'01-Mapa de riesgo-UO'!BA495, IF(U494=0, 0,$I$6))</f>
        <v>0</v>
      </c>
      <c r="X494" s="278"/>
      <c r="Y494" s="278"/>
      <c r="Z494" s="278"/>
      <c r="AA494" s="278"/>
      <c r="AB494" s="453"/>
    </row>
    <row r="495" spans="1:28" ht="51" hidden="1" customHeight="1" x14ac:dyDescent="0.2">
      <c r="A495" s="362"/>
      <c r="B495" s="383"/>
      <c r="C495" s="458"/>
      <c r="D495" s="383"/>
      <c r="E495" s="383"/>
      <c r="F495" s="383"/>
      <c r="G495" s="133">
        <f>'01-Mapa de riesgo-UO'!I496</f>
        <v>0</v>
      </c>
      <c r="H495" s="383"/>
      <c r="I495" s="450"/>
      <c r="J495" s="383"/>
      <c r="K495" s="459"/>
      <c r="L495" s="457"/>
      <c r="M495" s="276" t="str">
        <f>IF('01-Mapa de riesgo-UO'!S496="No existen", "No existe control para el riesgo",'01-Mapa de riesgo-UO'!W496)</f>
        <v>3.Solicitud de informes trimestrales respecto de avances y estados de los procesos, en donde la Universidad actúa en calidad de demandante o demandada.</v>
      </c>
      <c r="N495" s="276">
        <f>'01-Mapa de riesgo-UO'!AB496</f>
        <v>0</v>
      </c>
      <c r="O495" s="276" t="str">
        <f>'01-Mapa de riesgo-UO'!AG496</f>
        <v>TRANSITORIO ADMINISTRATIVO PROFESIONAL III</v>
      </c>
      <c r="P495" s="277" t="str">
        <f>'01-Mapa de riesgo-UO'!AL496</f>
        <v>Trimestral</v>
      </c>
      <c r="Q495" s="277" t="str">
        <f>'01-Mapa de riesgo-UO'!AP496</f>
        <v>Preventivo</v>
      </c>
      <c r="R495" s="450"/>
      <c r="S495" s="457" t="s">
        <v>2358</v>
      </c>
      <c r="T495" s="457"/>
      <c r="U495" s="114" t="str">
        <f>'01-Mapa de riesgo-UO'!AW496</f>
        <v>ASUMIR</v>
      </c>
      <c r="V495" s="114">
        <f>'01-Mapa de riesgo-UO'!AX496</f>
        <v>0</v>
      </c>
      <c r="W495" s="132">
        <f>IF(U495="COMPARTIR",'01-Mapa de riesgo-UO'!BA496, IF(U495=0, 0,$I$6))</f>
        <v>0</v>
      </c>
      <c r="X495" s="278"/>
      <c r="Y495" s="278"/>
      <c r="Z495" s="278"/>
      <c r="AA495" s="278"/>
      <c r="AB495" s="453"/>
    </row>
    <row r="496" spans="1:28" ht="80.25" customHeight="1" x14ac:dyDescent="0.2">
      <c r="A496" s="362">
        <v>163</v>
      </c>
      <c r="B496" s="383" t="str">
        <f>'01-Mapa de riesgo-UO'!D497</f>
        <v>ADMINISTRACIÓN_INSTITUCIONAL</v>
      </c>
      <c r="C496" s="458" t="str">
        <f>+'01-Mapa de riesgo-UO'!F497</f>
        <v>NO</v>
      </c>
      <c r="D496" s="383" t="str">
        <f>'01-Mapa de riesgo-UO'!J497</f>
        <v>Operacional</v>
      </c>
      <c r="E496" s="383" t="str">
        <f>'01-Mapa de riesgo-UO'!K497</f>
        <v>Incumplimiento en los plazos establecidos para gestionar las necesidades de tipo contractual de las dependencias</v>
      </c>
      <c r="F496" s="383"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83" t="str">
        <f>'01-Mapa de riesgo-UO'!M497</f>
        <v>Vencimiento de terminos legales de la gestión contractual</v>
      </c>
      <c r="I496" s="450" t="str">
        <f>'01-Mapa de riesgo-UO'!AT497</f>
        <v>MODERADO</v>
      </c>
      <c r="J496" s="383" t="str">
        <f>'01-Mapa de riesgo-UO'!AU497</f>
        <v>Número de requerimientos relacionados con contratación presentados extemporaneamente a Gestión de la Contración</v>
      </c>
      <c r="K496" s="459">
        <v>0.5</v>
      </c>
      <c r="L496" s="457" t="s">
        <v>3099</v>
      </c>
      <c r="M496" s="276" t="str">
        <f>IF('01-Mapa de riesgo-UO'!S497="No existen", "No existe control para el riesgo",'01-Mapa de riesgo-UO'!W497)</f>
        <v>1.Correos de radicación de documentos</v>
      </c>
      <c r="N496" s="276">
        <f>'01-Mapa de riesgo-UO'!AB497</f>
        <v>0</v>
      </c>
      <c r="O496" s="276" t="str">
        <f>'01-Mapa de riesgo-UO'!AG497</f>
        <v>DEPENDNDENCIAS
AUXILIARES
ABOGADOS</v>
      </c>
      <c r="P496" s="277" t="str">
        <f>'01-Mapa de riesgo-UO'!AL497</f>
        <v>Diaria</v>
      </c>
      <c r="Q496" s="277" t="str">
        <f>'01-Mapa de riesgo-UO'!AP497</f>
        <v>Preventivo</v>
      </c>
      <c r="R496" s="450" t="str">
        <f>'01-Mapa de riesgo-UO'!AR497</f>
        <v>ACEPTABLE</v>
      </c>
      <c r="S496" s="457" t="s">
        <v>2359</v>
      </c>
      <c r="T496" s="457"/>
      <c r="U496" s="114" t="str">
        <f>'01-Mapa de riesgo-UO'!AW497</f>
        <v>COMPARTIR</v>
      </c>
      <c r="V496" s="114" t="str">
        <f>'01-Mapa de riesgo-UO'!AX497</f>
        <v xml:space="preserve">Sensibilización sobre los plazos establecidos por Gestión de la Contratación </v>
      </c>
      <c r="W496" s="132" t="str">
        <f>IF(U496="COMPARTIR",'01-Mapa de riesgo-UO'!BA497, IF(U496=0, 0,$I$6))</f>
        <v>COMUNICACIONES</v>
      </c>
      <c r="X496" s="278" t="s">
        <v>282</v>
      </c>
      <c r="Y496" s="278" t="s">
        <v>2360</v>
      </c>
      <c r="Z496" s="278" t="s">
        <v>643</v>
      </c>
      <c r="AA496" s="278"/>
      <c r="AB496" s="453" t="s">
        <v>660</v>
      </c>
    </row>
    <row r="497" spans="1:28" ht="51" hidden="1" customHeight="1" x14ac:dyDescent="0.2">
      <c r="A497" s="362"/>
      <c r="B497" s="383"/>
      <c r="C497" s="458"/>
      <c r="D497" s="383"/>
      <c r="E497" s="383"/>
      <c r="F497" s="383"/>
      <c r="G497" s="133">
        <f>'01-Mapa de riesgo-UO'!I498</f>
        <v>0</v>
      </c>
      <c r="H497" s="383"/>
      <c r="I497" s="450"/>
      <c r="J497" s="383"/>
      <c r="K497" s="459"/>
      <c r="L497" s="457"/>
      <c r="M497" s="276" t="str">
        <f>IF('01-Mapa de riesgo-UO'!S498="No existen", "No existe control para el riesgo",'01-Mapa de riesgo-UO'!W498)</f>
        <v>2.Correos de envío de documentos y comunicaciones.</v>
      </c>
      <c r="N497" s="276">
        <f>'01-Mapa de riesgo-UO'!AB498</f>
        <v>0</v>
      </c>
      <c r="O497" s="276" t="str">
        <f>'01-Mapa de riesgo-UO'!AG498</f>
        <v>DEPENDNDENCIAS
AUXILIARES
ABOGADOS</v>
      </c>
      <c r="P497" s="277" t="str">
        <f>'01-Mapa de riesgo-UO'!AL498</f>
        <v>Diaria</v>
      </c>
      <c r="Q497" s="277" t="str">
        <f>'01-Mapa de riesgo-UO'!AP498</f>
        <v>Preventivo</v>
      </c>
      <c r="R497" s="450"/>
      <c r="S497" s="457" t="s">
        <v>2359</v>
      </c>
      <c r="T497" s="457"/>
      <c r="U497" s="114" t="str">
        <f>'01-Mapa de riesgo-UO'!AW498</f>
        <v>COMPARTIR</v>
      </c>
      <c r="V497" s="114">
        <f>'01-Mapa de riesgo-UO'!AX498</f>
        <v>0</v>
      </c>
      <c r="W497" s="132" t="str">
        <f>IF(U497="COMPARTIR",'01-Mapa de riesgo-UO'!BA498, IF(U497=0, 0,$I$6))</f>
        <v>COMUNICACIONES</v>
      </c>
      <c r="X497" s="278" t="s">
        <v>282</v>
      </c>
      <c r="Y497" s="278" t="s">
        <v>2360</v>
      </c>
      <c r="Z497" s="278" t="s">
        <v>643</v>
      </c>
      <c r="AA497" s="278"/>
      <c r="AB497" s="453"/>
    </row>
    <row r="498" spans="1:28" ht="51" hidden="1" customHeight="1" x14ac:dyDescent="0.2">
      <c r="A498" s="362"/>
      <c r="B498" s="383"/>
      <c r="C498" s="458"/>
      <c r="D498" s="383"/>
      <c r="E498" s="383"/>
      <c r="F498" s="383"/>
      <c r="G498" s="133">
        <f>'01-Mapa de riesgo-UO'!I499</f>
        <v>0</v>
      </c>
      <c r="H498" s="383"/>
      <c r="I498" s="450"/>
      <c r="J498" s="383"/>
      <c r="K498" s="459"/>
      <c r="L498" s="457"/>
      <c r="M498" s="276" t="str">
        <f>IF('01-Mapa de riesgo-UO'!S499="No existen", "No existe control para el riesgo",'01-Mapa de riesgo-UO'!W499)</f>
        <v>Correos de radicación de documentos y  Correos de envío de documentos</v>
      </c>
      <c r="N498" s="276">
        <f>'01-Mapa de riesgo-UO'!AB499</f>
        <v>0</v>
      </c>
      <c r="O498" s="276" t="str">
        <f>'01-Mapa de riesgo-UO'!AG499</f>
        <v>DEPENDNDENCIAS
AUXILIARES
ABOGADOS</v>
      </c>
      <c r="P498" s="277" t="str">
        <f>'01-Mapa de riesgo-UO'!AL499</f>
        <v>Diaria</v>
      </c>
      <c r="Q498" s="277" t="str">
        <f>'01-Mapa de riesgo-UO'!AP499</f>
        <v>Preventivo</v>
      </c>
      <c r="R498" s="450"/>
      <c r="S498" s="457" t="s">
        <v>2359</v>
      </c>
      <c r="T498" s="457"/>
      <c r="U498" s="114" t="str">
        <f>'01-Mapa de riesgo-UO'!AW499</f>
        <v>COMPARTIR</v>
      </c>
      <c r="V498" s="114">
        <f>'01-Mapa de riesgo-UO'!AX499</f>
        <v>0</v>
      </c>
      <c r="W498" s="132" t="str">
        <f>IF(U498="COMPARTIR",'01-Mapa de riesgo-UO'!BA499, IF(U498=0, 0,$I$6))</f>
        <v>COMUNICACIONES</v>
      </c>
      <c r="X498" s="278" t="s">
        <v>282</v>
      </c>
      <c r="Y498" s="278" t="s">
        <v>2360</v>
      </c>
      <c r="Z498" s="278" t="s">
        <v>643</v>
      </c>
      <c r="AA498" s="278"/>
      <c r="AB498" s="453"/>
    </row>
    <row r="499" spans="1:28" ht="80.25" customHeight="1" x14ac:dyDescent="0.2">
      <c r="A499" s="362">
        <v>164</v>
      </c>
      <c r="B499" s="383" t="str">
        <f>'01-Mapa de riesgo-UO'!D500</f>
        <v>ADMINISTRACIÓN_INSTITUCIONAL</v>
      </c>
      <c r="C499" s="458" t="str">
        <f>+'01-Mapa de riesgo-UO'!F500</f>
        <v>SI</v>
      </c>
      <c r="D499" s="383" t="str">
        <f>'01-Mapa de riesgo-UO'!J500</f>
        <v>Operacional</v>
      </c>
      <c r="E499" s="383" t="str">
        <f>'01-Mapa de riesgo-UO'!K500</f>
        <v>Incumplimiento de los plazos dispuestos por Colombia Eficiente para publicar en el Secop II</v>
      </c>
      <c r="F499" s="383" t="str">
        <f>'01-Mapa de riesgo-UO'!L500</f>
        <v>Demora de mas de tres dias habiles para cargar la documetacion contractual en la plataforma SECOP II</v>
      </c>
      <c r="G499" s="133" t="str">
        <f>'01-Mapa de riesgo-UO'!I500</f>
        <v>Falta de seguimiento a los procesos de contratación.</v>
      </c>
      <c r="H499" s="383" t="str">
        <f>'01-Mapa de riesgo-UO'!M500</f>
        <v>Procesos disciplinarios por no publicar en el SECOP II en los términos establecidos por la ley y las circulares de Colombia Compra.</v>
      </c>
      <c r="I499" s="450" t="str">
        <f>'01-Mapa de riesgo-UO'!AT500</f>
        <v>MODERADO</v>
      </c>
      <c r="J499" s="383" t="str">
        <f>'01-Mapa de riesgo-UO'!AU500</f>
        <v>Número de publicaciones en el Secop II extemporaneas o no efectuadas.</v>
      </c>
      <c r="K499" s="462">
        <v>0.14000000000000001</v>
      </c>
      <c r="L499" s="457" t="s">
        <v>3100</v>
      </c>
      <c r="M499" s="276" t="str">
        <f>IF('01-Mapa de riesgo-UO'!S500="No existen", "No existe control para el riesgo",'01-Mapa de riesgo-UO'!W500)</f>
        <v>Plataforma SECOP II</v>
      </c>
      <c r="N499" s="276">
        <f>'01-Mapa de riesgo-UO'!AB500</f>
        <v>0</v>
      </c>
      <c r="O499" s="276" t="str">
        <f>'01-Mapa de riesgo-UO'!AG500</f>
        <v>ABOGADOS
AUXILIARES</v>
      </c>
      <c r="P499" s="277" t="str">
        <f>'01-Mapa de riesgo-UO'!AL500</f>
        <v>Diaria</v>
      </c>
      <c r="Q499" s="277" t="str">
        <f>'01-Mapa de riesgo-UO'!AP500</f>
        <v>Preventivo</v>
      </c>
      <c r="R499" s="450" t="str">
        <f>'01-Mapa de riesgo-UO'!AR500</f>
        <v>FUERTE</v>
      </c>
      <c r="S499" s="457" t="s">
        <v>2359</v>
      </c>
      <c r="T499" s="457"/>
      <c r="U499" s="114" t="str">
        <f>'01-Mapa de riesgo-UO'!AW500</f>
        <v>COMPARTIR</v>
      </c>
      <c r="V499" s="114" t="str">
        <f>'01-Mapa de riesgo-UO'!AX500</f>
        <v xml:space="preserve">Sensibilización sobre los plazos establecidos por Gestión de la Contratación </v>
      </c>
      <c r="W499" s="132" t="str">
        <f>IF(U499="COMPARTIR",'01-Mapa de riesgo-UO'!BA500, IF(U499=0, 0,$I$6))</f>
        <v>COMUNICACIONES</v>
      </c>
      <c r="X499" s="278" t="s">
        <v>282</v>
      </c>
      <c r="Y499" s="278" t="s">
        <v>2360</v>
      </c>
      <c r="Z499" s="278" t="s">
        <v>643</v>
      </c>
      <c r="AA499" s="278"/>
      <c r="AB499" s="453" t="s">
        <v>660</v>
      </c>
    </row>
    <row r="500" spans="1:28" ht="51" hidden="1" customHeight="1" x14ac:dyDescent="0.2">
      <c r="A500" s="362"/>
      <c r="B500" s="383"/>
      <c r="C500" s="458"/>
      <c r="D500" s="383"/>
      <c r="E500" s="383"/>
      <c r="F500" s="383"/>
      <c r="G500" s="133">
        <f>'01-Mapa de riesgo-UO'!I501</f>
        <v>0</v>
      </c>
      <c r="H500" s="383"/>
      <c r="I500" s="450"/>
      <c r="J500" s="383"/>
      <c r="K500" s="459"/>
      <c r="L500" s="457"/>
      <c r="M500" s="276">
        <f>IF('01-Mapa de riesgo-UO'!S501="No existen", "No existe control para el riesgo",'01-Mapa de riesgo-UO'!W501)</f>
        <v>0</v>
      </c>
      <c r="N500" s="276">
        <f>'01-Mapa de riesgo-UO'!AB501</f>
        <v>0</v>
      </c>
      <c r="O500" s="276">
        <f>'01-Mapa de riesgo-UO'!AG501</f>
        <v>0</v>
      </c>
      <c r="P500" s="277">
        <f>'01-Mapa de riesgo-UO'!AL501</f>
        <v>0</v>
      </c>
      <c r="Q500" s="277">
        <f>'01-Mapa de riesgo-UO'!AP501</f>
        <v>0</v>
      </c>
      <c r="R500" s="450"/>
      <c r="S500" s="457" t="s">
        <v>2359</v>
      </c>
      <c r="T500" s="457"/>
      <c r="U500" s="114">
        <f>'01-Mapa de riesgo-UO'!AW501</f>
        <v>0</v>
      </c>
      <c r="V500" s="114">
        <f>'01-Mapa de riesgo-UO'!AX501</f>
        <v>0</v>
      </c>
      <c r="W500" s="132">
        <f>IF(U500="COMPARTIR",'01-Mapa de riesgo-UO'!BA501, IF(U500=0, 0,$I$6))</f>
        <v>0</v>
      </c>
      <c r="X500" s="278"/>
      <c r="Y500" s="278"/>
      <c r="Z500" s="278"/>
      <c r="AA500" s="278"/>
      <c r="AB500" s="453"/>
    </row>
    <row r="501" spans="1:28" ht="51" hidden="1" customHeight="1" x14ac:dyDescent="0.2">
      <c r="A501" s="362"/>
      <c r="B501" s="383"/>
      <c r="C501" s="458"/>
      <c r="D501" s="383"/>
      <c r="E501" s="383"/>
      <c r="F501" s="383"/>
      <c r="G501" s="133">
        <f>'01-Mapa de riesgo-UO'!I502</f>
        <v>0</v>
      </c>
      <c r="H501" s="383"/>
      <c r="I501" s="450"/>
      <c r="J501" s="383"/>
      <c r="K501" s="459"/>
      <c r="L501" s="457"/>
      <c r="M501" s="276">
        <f>IF('01-Mapa de riesgo-UO'!S502="No existen", "No existe control para el riesgo",'01-Mapa de riesgo-UO'!W502)</f>
        <v>0</v>
      </c>
      <c r="N501" s="276">
        <f>'01-Mapa de riesgo-UO'!AB502</f>
        <v>0</v>
      </c>
      <c r="O501" s="276">
        <f>'01-Mapa de riesgo-UO'!AG502</f>
        <v>0</v>
      </c>
      <c r="P501" s="277">
        <f>'01-Mapa de riesgo-UO'!AL502</f>
        <v>0</v>
      </c>
      <c r="Q501" s="277">
        <f>'01-Mapa de riesgo-UO'!AP502</f>
        <v>0</v>
      </c>
      <c r="R501" s="450"/>
      <c r="S501" s="457" t="s">
        <v>2359</v>
      </c>
      <c r="T501" s="457"/>
      <c r="U501" s="114">
        <f>'01-Mapa de riesgo-UO'!AW502</f>
        <v>0</v>
      </c>
      <c r="V501" s="114">
        <f>'01-Mapa de riesgo-UO'!AX502</f>
        <v>0</v>
      </c>
      <c r="W501" s="132">
        <f>IF(U501="COMPARTIR",'01-Mapa de riesgo-UO'!BA502, IF(U501=0, 0,$I$6))</f>
        <v>0</v>
      </c>
      <c r="X501" s="278"/>
      <c r="Y501" s="278"/>
      <c r="Z501" s="278"/>
      <c r="AA501" s="278"/>
      <c r="AB501" s="453"/>
    </row>
    <row r="502" spans="1:28" ht="80.25" customHeight="1" x14ac:dyDescent="0.2">
      <c r="A502" s="362">
        <v>165</v>
      </c>
      <c r="B502" s="383" t="str">
        <f>'01-Mapa de riesgo-UO'!D503</f>
        <v>ADMINISTRACIÓN_INSTITUCIONAL</v>
      </c>
      <c r="C502" s="458" t="str">
        <f>+'01-Mapa de riesgo-UO'!F503</f>
        <v>NO</v>
      </c>
      <c r="D502" s="383" t="str">
        <f>'01-Mapa de riesgo-UO'!J503</f>
        <v>Financiero</v>
      </c>
      <c r="E502" s="383" t="str">
        <f>'01-Mapa de riesgo-UO'!K503</f>
        <v>Incremento en el pago de condenas en litigios que pueden ser solucionados antes de que se dé trámite a la acción judicial.</v>
      </c>
      <c r="F502" s="383"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83" t="str">
        <f>'01-Mapa de riesgo-UO'!M503</f>
        <v>Aumento en el volumen de demandas y condenas a la entidad
Carga laboral adicional. 
Afectaciones financieras adicionales.</v>
      </c>
      <c r="I502" s="450" t="str">
        <f>'01-Mapa de riesgo-UO'!AT503</f>
        <v>LEVE</v>
      </c>
      <c r="J502" s="383" t="str">
        <f>'01-Mapa de riesgo-UO'!AU503</f>
        <v>(# Numero de condenas)/(# procesos) *100</v>
      </c>
      <c r="K502" s="459">
        <v>0.03</v>
      </c>
      <c r="L502" s="457" t="s">
        <v>3101</v>
      </c>
      <c r="M502" s="276" t="str">
        <f>IF('01-Mapa de riesgo-UO'!S503="No existen", "No existe control para el riesgo",'01-Mapa de riesgo-UO'!W503)</f>
        <v>Aplicación de la directriz institucional de conciliación.</v>
      </c>
      <c r="N502" s="276">
        <f>'01-Mapa de riesgo-UO'!AB503</f>
        <v>0</v>
      </c>
      <c r="O502" s="276" t="str">
        <f>'01-Mapa de riesgo-UO'!AG503</f>
        <v>comité de concimiacion</v>
      </c>
      <c r="P502" s="277" t="str">
        <f>'01-Mapa de riesgo-UO'!AL503</f>
        <v>No definida</v>
      </c>
      <c r="Q502" s="277" t="str">
        <f>'01-Mapa de riesgo-UO'!AP503</f>
        <v>Preventivo</v>
      </c>
      <c r="R502" s="450" t="str">
        <f>'01-Mapa de riesgo-UO'!AR503</f>
        <v>ACEPTABLE</v>
      </c>
      <c r="S502" s="457" t="s">
        <v>2359</v>
      </c>
      <c r="T502" s="457"/>
      <c r="U502" s="114" t="str">
        <f>'01-Mapa de riesgo-UO'!AW503</f>
        <v>ASUMIR</v>
      </c>
      <c r="V502" s="114">
        <f>'01-Mapa de riesgo-UO'!AX503</f>
        <v>0</v>
      </c>
      <c r="W502" s="132">
        <f>IF(U502="COMPARTIR",'01-Mapa de riesgo-UO'!BA503, IF(U502=0, 0,$I$6))</f>
        <v>0</v>
      </c>
      <c r="X502" s="278"/>
      <c r="Y502" s="278"/>
      <c r="Z502" s="278"/>
      <c r="AA502" s="278"/>
      <c r="AB502" s="453" t="s">
        <v>660</v>
      </c>
    </row>
    <row r="503" spans="1:28" ht="51" hidden="1" customHeight="1" x14ac:dyDescent="0.2">
      <c r="A503" s="362"/>
      <c r="B503" s="383"/>
      <c r="C503" s="458"/>
      <c r="D503" s="383"/>
      <c r="E503" s="383"/>
      <c r="F503" s="383"/>
      <c r="G503" s="133" t="str">
        <f>'01-Mapa de riesgo-UO'!I504</f>
        <v>Falta de unificación de criterios de las autoridades judiciales.</v>
      </c>
      <c r="H503" s="383"/>
      <c r="I503" s="450"/>
      <c r="J503" s="383"/>
      <c r="K503" s="459"/>
      <c r="L503" s="457"/>
      <c r="M503" s="276">
        <f>IF('01-Mapa de riesgo-UO'!S504="No existen", "No existe control para el riesgo",'01-Mapa de riesgo-UO'!W504)</f>
        <v>0</v>
      </c>
      <c r="N503" s="276">
        <f>'01-Mapa de riesgo-UO'!AB504</f>
        <v>0</v>
      </c>
      <c r="O503" s="276">
        <f>'01-Mapa de riesgo-UO'!AG504</f>
        <v>0</v>
      </c>
      <c r="P503" s="277">
        <f>'01-Mapa de riesgo-UO'!AL504</f>
        <v>0</v>
      </c>
      <c r="Q503" s="277">
        <f>'01-Mapa de riesgo-UO'!AP504</f>
        <v>0</v>
      </c>
      <c r="R503" s="450"/>
      <c r="S503" s="457" t="s">
        <v>2359</v>
      </c>
      <c r="T503" s="457"/>
      <c r="U503" s="114" t="str">
        <f>'01-Mapa de riesgo-UO'!AW504</f>
        <v>ASUMIR</v>
      </c>
      <c r="V503" s="114">
        <f>'01-Mapa de riesgo-UO'!AX504</f>
        <v>0</v>
      </c>
      <c r="W503" s="132">
        <f>IF(U503="COMPARTIR",'01-Mapa de riesgo-UO'!BA504, IF(U503=0, 0,$I$6))</f>
        <v>0</v>
      </c>
      <c r="X503" s="278"/>
      <c r="Y503" s="278"/>
      <c r="Z503" s="278"/>
      <c r="AA503" s="278"/>
      <c r="AB503" s="453"/>
    </row>
    <row r="504" spans="1:28" ht="51" hidden="1" customHeight="1" x14ac:dyDescent="0.2">
      <c r="A504" s="362"/>
      <c r="B504" s="383"/>
      <c r="C504" s="458"/>
      <c r="D504" s="383"/>
      <c r="E504" s="383"/>
      <c r="F504" s="383"/>
      <c r="G504" s="133">
        <f>'01-Mapa de riesgo-UO'!I505</f>
        <v>0</v>
      </c>
      <c r="H504" s="383"/>
      <c r="I504" s="450"/>
      <c r="J504" s="383"/>
      <c r="K504" s="459"/>
      <c r="L504" s="457"/>
      <c r="M504" s="276">
        <f>IF('01-Mapa de riesgo-UO'!S505="No existen", "No existe control para el riesgo",'01-Mapa de riesgo-UO'!W505)</f>
        <v>0</v>
      </c>
      <c r="N504" s="276">
        <f>'01-Mapa de riesgo-UO'!AB505</f>
        <v>0</v>
      </c>
      <c r="O504" s="276">
        <f>'01-Mapa de riesgo-UO'!AG505</f>
        <v>0</v>
      </c>
      <c r="P504" s="277">
        <f>'01-Mapa de riesgo-UO'!AL505</f>
        <v>0</v>
      </c>
      <c r="Q504" s="277">
        <f>'01-Mapa de riesgo-UO'!AP505</f>
        <v>0</v>
      </c>
      <c r="R504" s="450"/>
      <c r="S504" s="457" t="s">
        <v>2359</v>
      </c>
      <c r="T504" s="457"/>
      <c r="U504" s="114" t="str">
        <f>'01-Mapa de riesgo-UO'!AW505</f>
        <v>ASUMIR</v>
      </c>
      <c r="V504" s="114">
        <f>'01-Mapa de riesgo-UO'!AX505</f>
        <v>0</v>
      </c>
      <c r="W504" s="132">
        <f>IF(U504="COMPARTIR",'01-Mapa de riesgo-UO'!BA505, IF(U504=0, 0,$I$6))</f>
        <v>0</v>
      </c>
      <c r="X504" s="278"/>
      <c r="Y504" s="278"/>
      <c r="Z504" s="278"/>
      <c r="AA504" s="278"/>
      <c r="AB504" s="453"/>
    </row>
    <row r="505" spans="1:28" ht="80.25" customHeight="1" x14ac:dyDescent="0.2">
      <c r="A505" s="362">
        <v>166</v>
      </c>
      <c r="B505" s="383" t="str">
        <f>'01-Mapa de riesgo-UO'!D506</f>
        <v>ADMINISTRACIÓN_INSTITUCIONAL</v>
      </c>
      <c r="C505" s="458" t="str">
        <f>+'01-Mapa de riesgo-UO'!F506</f>
        <v>NO</v>
      </c>
      <c r="D505" s="383" t="str">
        <f>'01-Mapa de riesgo-UO'!J506</f>
        <v>Financiero</v>
      </c>
      <c r="E505" s="383" t="str">
        <f>'01-Mapa de riesgo-UO'!K506</f>
        <v>Aumento del número de demandas de la causa con politica de prevención del daño antijuridico (PPDA) con respecto a la vigencia anterior.</v>
      </c>
      <c r="F505" s="383"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83" t="str">
        <f>'01-Mapa de riesgo-UO'!M506</f>
        <v>Aumento en el volumen de demandas y condenas a la entidad
Carga laboral adicional. 
Afectaciones financieras adicionales.</v>
      </c>
      <c r="I505" s="450" t="str">
        <f>'01-Mapa de riesgo-UO'!AT506</f>
        <v>LEVE</v>
      </c>
      <c r="J505" s="383" t="str">
        <f>'01-Mapa de riesgo-UO'!AU506</f>
        <v>Variación del número de demandas de la causa con PPDA del año en curso con respecto al año anterior.</v>
      </c>
      <c r="K505" s="459">
        <v>0</v>
      </c>
      <c r="L505" s="457" t="s">
        <v>3102</v>
      </c>
      <c r="M505" s="276" t="str">
        <f>IF('01-Mapa de riesgo-UO'!S506="No existen", "No existe control para el riesgo",'01-Mapa de riesgo-UO'!W506)</f>
        <v>Implementación de la politica de prevención de daño antijuridico (PPDA)</v>
      </c>
      <c r="N505" s="276">
        <f>'01-Mapa de riesgo-UO'!AB506</f>
        <v>0</v>
      </c>
      <c r="O505" s="276" t="str">
        <f>'01-Mapa de riesgo-UO'!AG506</f>
        <v>comité de concimiacion</v>
      </c>
      <c r="P505" s="277" t="str">
        <f>'01-Mapa de riesgo-UO'!AL506</f>
        <v>No definida</v>
      </c>
      <c r="Q505" s="277" t="str">
        <f>'01-Mapa de riesgo-UO'!AP506</f>
        <v>Preventivo</v>
      </c>
      <c r="R505" s="450" t="str">
        <f>'01-Mapa de riesgo-UO'!AR506</f>
        <v>ACEPTABLE</v>
      </c>
      <c r="S505" s="457" t="s">
        <v>2359</v>
      </c>
      <c r="T505" s="457"/>
      <c r="U505" s="114" t="str">
        <f>'01-Mapa de riesgo-UO'!AW506</f>
        <v>ASUMIR</v>
      </c>
      <c r="V505" s="114">
        <f>'01-Mapa de riesgo-UO'!AX506</f>
        <v>0</v>
      </c>
      <c r="W505" s="132">
        <f>IF(U505="COMPARTIR",'01-Mapa de riesgo-UO'!BA506, IF(U505=0, 0,$I$6))</f>
        <v>0</v>
      </c>
      <c r="X505" s="278"/>
      <c r="Y505" s="278"/>
      <c r="Z505" s="278"/>
      <c r="AA505" s="278"/>
      <c r="AB505" s="453" t="s">
        <v>660</v>
      </c>
    </row>
    <row r="506" spans="1:28" ht="51" hidden="1" customHeight="1" x14ac:dyDescent="0.2">
      <c r="A506" s="362"/>
      <c r="B506" s="383"/>
      <c r="C506" s="458"/>
      <c r="D506" s="383"/>
      <c r="E506" s="383"/>
      <c r="F506" s="383"/>
      <c r="G506" s="133" t="str">
        <f>'01-Mapa de riesgo-UO'!I507</f>
        <v>Falta de unificación de criterios de las autoridades judiciales.</v>
      </c>
      <c r="H506" s="383"/>
      <c r="I506" s="450"/>
      <c r="J506" s="383"/>
      <c r="K506" s="459"/>
      <c r="L506" s="457"/>
      <c r="M506" s="276" t="str">
        <f>IF('01-Mapa de riesgo-UO'!S507="No existen", "No existe control para el riesgo",'01-Mapa de riesgo-UO'!W507)</f>
        <v>Aplicación de la directriz institucional de conciliación.</v>
      </c>
      <c r="N506" s="276">
        <f>'01-Mapa de riesgo-UO'!AB507</f>
        <v>0</v>
      </c>
      <c r="O506" s="276" t="str">
        <f>'01-Mapa de riesgo-UO'!AG507</f>
        <v>comité de concimiacion</v>
      </c>
      <c r="P506" s="277" t="str">
        <f>'01-Mapa de riesgo-UO'!AL507</f>
        <v>No definida</v>
      </c>
      <c r="Q506" s="277" t="str">
        <f>'01-Mapa de riesgo-UO'!AP507</f>
        <v>Preventivo</v>
      </c>
      <c r="R506" s="450"/>
      <c r="S506" s="457" t="s">
        <v>2359</v>
      </c>
      <c r="T506" s="457"/>
      <c r="U506" s="114" t="str">
        <f>'01-Mapa de riesgo-UO'!AW507</f>
        <v>ASUMIR</v>
      </c>
      <c r="V506" s="114">
        <f>'01-Mapa de riesgo-UO'!AX507</f>
        <v>0</v>
      </c>
      <c r="W506" s="132">
        <f>IF(U506="COMPARTIR",'01-Mapa de riesgo-UO'!BA507, IF(U506=0, 0,$I$6))</f>
        <v>0</v>
      </c>
      <c r="X506" s="278"/>
      <c r="Y506" s="278"/>
      <c r="Z506" s="278"/>
      <c r="AA506" s="278"/>
      <c r="AB506" s="453"/>
    </row>
    <row r="507" spans="1:28" ht="51" hidden="1" customHeight="1" x14ac:dyDescent="0.2">
      <c r="A507" s="362"/>
      <c r="B507" s="383"/>
      <c r="C507" s="458"/>
      <c r="D507" s="383"/>
      <c r="E507" s="383"/>
      <c r="F507" s="383"/>
      <c r="G507" s="133">
        <f>'01-Mapa de riesgo-UO'!I508</f>
        <v>0</v>
      </c>
      <c r="H507" s="383"/>
      <c r="I507" s="450"/>
      <c r="J507" s="383"/>
      <c r="K507" s="459"/>
      <c r="L507" s="457"/>
      <c r="M507" s="276">
        <f>IF('01-Mapa de riesgo-UO'!S508="No existen", "No existe control para el riesgo",'01-Mapa de riesgo-UO'!W508)</f>
        <v>0</v>
      </c>
      <c r="N507" s="276">
        <f>'01-Mapa de riesgo-UO'!AB508</f>
        <v>0</v>
      </c>
      <c r="O507" s="276">
        <f>'01-Mapa de riesgo-UO'!AG508</f>
        <v>0</v>
      </c>
      <c r="P507" s="277">
        <f>'01-Mapa de riesgo-UO'!AL508</f>
        <v>0</v>
      </c>
      <c r="Q507" s="277">
        <f>'01-Mapa de riesgo-UO'!AP508</f>
        <v>0</v>
      </c>
      <c r="R507" s="450"/>
      <c r="S507" s="457" t="s">
        <v>2359</v>
      </c>
      <c r="T507" s="457"/>
      <c r="U507" s="114" t="str">
        <f>'01-Mapa de riesgo-UO'!AW508</f>
        <v>ASUMIR</v>
      </c>
      <c r="V507" s="114">
        <f>'01-Mapa de riesgo-UO'!AX508</f>
        <v>0</v>
      </c>
      <c r="W507" s="132">
        <f>IF(U507="COMPARTIR",'01-Mapa de riesgo-UO'!BA508, IF(U507=0, 0,$I$6))</f>
        <v>0</v>
      </c>
      <c r="X507" s="278"/>
      <c r="Y507" s="278"/>
      <c r="Z507" s="278"/>
      <c r="AA507" s="278"/>
      <c r="AB507" s="453"/>
    </row>
    <row r="508" spans="1:28" ht="68.25" hidden="1" customHeight="1" x14ac:dyDescent="0.2">
      <c r="A508" s="362">
        <v>167</v>
      </c>
      <c r="B508" s="383" t="str">
        <f>'01-Mapa de riesgo-UO'!D509</f>
        <v>DIRECCIONAMIENTO_INSTITUCIONAL</v>
      </c>
      <c r="C508" s="458" t="str">
        <f>+'01-Mapa de riesgo-UO'!F509</f>
        <v>NO</v>
      </c>
      <c r="D508" s="383" t="str">
        <f>'01-Mapa de riesgo-UO'!J509</f>
        <v>Cumplimiento</v>
      </c>
      <c r="E508" s="383" t="str">
        <f>'01-Mapa de riesgo-UO'!K509</f>
        <v>La posibilidad de afectación en la gestión institucional por Incumplimiento de las metas en los tres niveles de gestión  del PDI 2020-2028, debido a la ejecución inadecuada  por parte de las redes de trabajo del PDI.</v>
      </c>
      <c r="F508" s="383"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83"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50" t="str">
        <f>'01-Mapa de riesgo-UO'!AT509</f>
        <v>LEVE</v>
      </c>
      <c r="J508" s="383" t="str">
        <f>'01-Mapa de riesgo-UO'!AU509</f>
        <v>Nivel cumplimiento del PDI en sus tres niveles de gestión</v>
      </c>
      <c r="K508" s="460">
        <v>0.77510000000000001</v>
      </c>
      <c r="L508" s="457" t="s">
        <v>3103</v>
      </c>
      <c r="M508" s="276" t="str">
        <f>IF('01-Mapa de riesgo-UO'!S509="No existen", "No existe control para el riesgo",'01-Mapa de riesgo-UO'!W509)</f>
        <v>Comité de Gerencia del PDI y proceso de autoevaluación 
Sistema de Gerencia del PDI</v>
      </c>
      <c r="N508" s="276">
        <f>'01-Mapa de riesgo-UO'!AB509</f>
        <v>0</v>
      </c>
      <c r="O508" s="276" t="str">
        <f>'01-Mapa de riesgo-UO'!AG509</f>
        <v xml:space="preserve">Profesional PDI
Profesional Proyectos </v>
      </c>
      <c r="P508" s="277" t="str">
        <f>'01-Mapa de riesgo-UO'!AL509</f>
        <v>Cuatrimestral</v>
      </c>
      <c r="Q508" s="277" t="str">
        <f>'01-Mapa de riesgo-UO'!AP509</f>
        <v>Preventivo</v>
      </c>
      <c r="R508" s="450" t="str">
        <f>'01-Mapa de riesgo-UO'!AR509</f>
        <v>FUERTE</v>
      </c>
      <c r="S508" s="457" t="s">
        <v>2443</v>
      </c>
      <c r="T508" s="457"/>
      <c r="U508" s="114" t="str">
        <f>'01-Mapa de riesgo-UO'!AW509</f>
        <v>ASUMIR</v>
      </c>
      <c r="V508" s="114">
        <f>'01-Mapa de riesgo-UO'!AX509</f>
        <v>0</v>
      </c>
      <c r="W508" s="132">
        <f>IF(U508="COMPARTIR",'01-Mapa de riesgo-UO'!BA509, IF(U508=0, 0,$I$6))</f>
        <v>0</v>
      </c>
      <c r="X508" s="278"/>
      <c r="Y508" s="278"/>
      <c r="Z508" s="278"/>
      <c r="AA508" s="278"/>
      <c r="AB508" s="453" t="s">
        <v>648</v>
      </c>
    </row>
    <row r="509" spans="1:28" ht="51" hidden="1" customHeight="1" x14ac:dyDescent="0.2">
      <c r="A509" s="362"/>
      <c r="B509" s="383"/>
      <c r="C509" s="458"/>
      <c r="D509" s="383"/>
      <c r="E509" s="383"/>
      <c r="F509" s="383"/>
      <c r="G509" s="133" t="str">
        <f>'01-Mapa de riesgo-UO'!I510</f>
        <v xml:space="preserve">Reporte inadecuado o incompletopor parte de las redes de trabajo </v>
      </c>
      <c r="H509" s="383"/>
      <c r="I509" s="450"/>
      <c r="J509" s="383"/>
      <c r="K509" s="459"/>
      <c r="L509" s="457"/>
      <c r="M509" s="276" t="str">
        <f>IF('01-Mapa de riesgo-UO'!S510="No existen", "No existe control para el riesgo",'01-Mapa de riesgo-UO'!W510)</f>
        <v>Sistema de información del PDI</v>
      </c>
      <c r="N509" s="276" t="str">
        <f>'01-Mapa de riesgo-UO'!AB510</f>
        <v>SIGER</v>
      </c>
      <c r="O509" s="276" t="str">
        <f>'01-Mapa de riesgo-UO'!AG510</f>
        <v>Profesional PDI
Profesional Proyectos 
Profesional AIE</v>
      </c>
      <c r="P509" s="277" t="str">
        <f>'01-Mapa de riesgo-UO'!AL510</f>
        <v>Bimestral</v>
      </c>
      <c r="Q509" s="277" t="str">
        <f>'01-Mapa de riesgo-UO'!AP510</f>
        <v>Preventivo</v>
      </c>
      <c r="R509" s="450"/>
      <c r="S509" s="457" t="s">
        <v>2444</v>
      </c>
      <c r="T509" s="457"/>
      <c r="U509" s="114" t="str">
        <f>'01-Mapa de riesgo-UO'!AW510</f>
        <v>ASUMIR</v>
      </c>
      <c r="V509" s="114">
        <f>'01-Mapa de riesgo-UO'!AX510</f>
        <v>0</v>
      </c>
      <c r="W509" s="132">
        <f>IF(U509="COMPARTIR",'01-Mapa de riesgo-UO'!BA510, IF(U509=0, 0,$I$6))</f>
        <v>0</v>
      </c>
      <c r="X509" s="278"/>
      <c r="Y509" s="278"/>
      <c r="Z509" s="278"/>
      <c r="AA509" s="278"/>
      <c r="AB509" s="453"/>
    </row>
    <row r="510" spans="1:28" ht="51" hidden="1" customHeight="1" x14ac:dyDescent="0.2">
      <c r="A510" s="362"/>
      <c r="B510" s="383"/>
      <c r="C510" s="458"/>
      <c r="D510" s="383"/>
      <c r="E510" s="383"/>
      <c r="F510" s="383"/>
      <c r="G510" s="133" t="str">
        <f>'01-Mapa de riesgo-UO'!I511</f>
        <v xml:space="preserve">Baja calidad del reporte en los tres niveles de gestión del PDI </v>
      </c>
      <c r="H510" s="383"/>
      <c r="I510" s="450"/>
      <c r="J510" s="383"/>
      <c r="K510" s="459"/>
      <c r="L510" s="457"/>
      <c r="M510" s="276" t="str">
        <f>IF('01-Mapa de riesgo-UO'!S511="No existen", "No existe control para el riesgo",'01-Mapa de riesgo-UO'!W511)</f>
        <v>Proceso de calidad de información del PDI</v>
      </c>
      <c r="N510" s="276">
        <f>'01-Mapa de riesgo-UO'!AB511</f>
        <v>0</v>
      </c>
      <c r="O510" s="276" t="str">
        <f>'01-Mapa de riesgo-UO'!AG511</f>
        <v xml:space="preserve">Profesional PDI
Profesional Proyectos </v>
      </c>
      <c r="P510" s="277" t="str">
        <f>'01-Mapa de riesgo-UO'!AL511</f>
        <v>Bimestral</v>
      </c>
      <c r="Q510" s="277" t="str">
        <f>'01-Mapa de riesgo-UO'!AP511</f>
        <v>Preventivo</v>
      </c>
      <c r="R510" s="450"/>
      <c r="S510" s="457" t="s">
        <v>2445</v>
      </c>
      <c r="T510" s="457"/>
      <c r="U510" s="114" t="str">
        <f>'01-Mapa de riesgo-UO'!AW511</f>
        <v>ASUMIR</v>
      </c>
      <c r="V510" s="114">
        <f>'01-Mapa de riesgo-UO'!AX511</f>
        <v>0</v>
      </c>
      <c r="W510" s="132">
        <f>IF(U510="COMPARTIR",'01-Mapa de riesgo-UO'!BA511, IF(U510=0, 0,$I$6))</f>
        <v>0</v>
      </c>
      <c r="X510" s="278"/>
      <c r="Y510" s="278"/>
      <c r="Z510" s="278"/>
      <c r="AA510" s="278"/>
      <c r="AB510" s="453"/>
    </row>
    <row r="511" spans="1:28" ht="68.25" hidden="1" customHeight="1" x14ac:dyDescent="0.2">
      <c r="A511" s="362">
        <v>168</v>
      </c>
      <c r="B511" s="383" t="str">
        <f>'01-Mapa de riesgo-UO'!D512</f>
        <v>DIRECCIONAMIENTO_INSTITUCIONAL</v>
      </c>
      <c r="C511" s="458" t="str">
        <f>+'01-Mapa de riesgo-UO'!F512</f>
        <v>SI</v>
      </c>
      <c r="D511" s="383" t="str">
        <f>'01-Mapa de riesgo-UO'!J512</f>
        <v>Corrupción</v>
      </c>
      <c r="E511" s="383"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83"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83" t="str">
        <f>'01-Mapa de riesgo-UO'!M512</f>
        <v xml:space="preserve">Hallazgos por parte de entes de control
Detrimiento patrimonial
Incumplimiento de resultados
Afectación de la imagen institucional </v>
      </c>
      <c r="I511" s="450" t="str">
        <f>'01-Mapa de riesgo-UO'!AT512</f>
        <v>MODERADO</v>
      </c>
      <c r="J511" s="383" t="str">
        <f>'01-Mapa de riesgo-UO'!AU512</f>
        <v>Contratos y/o proyectos ejecutados inadecuadamente /Total proyectos y/o contratos ejecutados</v>
      </c>
      <c r="K511" s="461">
        <v>0</v>
      </c>
      <c r="L511" s="457" t="s">
        <v>653</v>
      </c>
      <c r="M511" s="276" t="str">
        <f>IF('01-Mapa de riesgo-UO'!S512="No existen", "No existe control para el riesgo",'01-Mapa de riesgo-UO'!W512)</f>
        <v>Generar periodicamene alertas a los supervisores  e interventores frente al estado de los contratos y documentación contractual</v>
      </c>
      <c r="N511" s="276">
        <f>'01-Mapa de riesgo-UO'!AB512</f>
        <v>0</v>
      </c>
      <c r="O511" s="276" t="str">
        <f>'01-Mapa de riesgo-UO'!AG512</f>
        <v>Prestación de servicios No. 5636 -23</v>
      </c>
      <c r="P511" s="277" t="str">
        <f>'01-Mapa de riesgo-UO'!AL512</f>
        <v>Mensual</v>
      </c>
      <c r="Q511" s="277" t="str">
        <f>'01-Mapa de riesgo-UO'!AP512</f>
        <v>Preventivo</v>
      </c>
      <c r="R511" s="450" t="str">
        <f>'01-Mapa de riesgo-UO'!AR512</f>
        <v>FUERTE</v>
      </c>
      <c r="S511" s="457" t="s">
        <v>654</v>
      </c>
      <c r="T511" s="457"/>
      <c r="U511" s="114" t="str">
        <f>'01-Mapa de riesgo-UO'!AW512</f>
        <v>REDUCIR</v>
      </c>
      <c r="V511" s="114" t="str">
        <f>'01-Mapa de riesgo-UO'!AX512</f>
        <v>Definir tips informativos contractuales y de interventoría y supervisión con el fin de generar conocimiento sobre estis tenas</v>
      </c>
      <c r="W511" s="132">
        <f>IF(U511="COMPARTIR",'01-Mapa de riesgo-UO'!BA512, IF(U511=0, 0,$I$6))</f>
        <v>0</v>
      </c>
      <c r="X511" s="278" t="s">
        <v>282</v>
      </c>
      <c r="Y511" s="278" t="s">
        <v>657</v>
      </c>
      <c r="Z511" s="278" t="s">
        <v>643</v>
      </c>
      <c r="AA511" s="278"/>
      <c r="AB511" s="453" t="s">
        <v>648</v>
      </c>
    </row>
    <row r="512" spans="1:28" ht="51" hidden="1" customHeight="1" x14ac:dyDescent="0.2">
      <c r="A512" s="362"/>
      <c r="B512" s="383"/>
      <c r="C512" s="458"/>
      <c r="D512" s="383"/>
      <c r="E512" s="383"/>
      <c r="F512" s="383"/>
      <c r="G512" s="133" t="str">
        <f>'01-Mapa de riesgo-UO'!I513</f>
        <v>Bajo nivel de seguimiento periódico en la ejecución de proyectos (contratos, Ordenes de servicios, proyectos de operación comercial)</v>
      </c>
      <c r="H512" s="383"/>
      <c r="I512" s="450"/>
      <c r="J512" s="383"/>
      <c r="K512" s="459"/>
      <c r="L512" s="457"/>
      <c r="M512" s="276" t="str">
        <f>IF('01-Mapa de riesgo-UO'!S513="No existen", "No existe control para el riesgo",'01-Mapa de riesgo-UO'!W513)</f>
        <v xml:space="preserve">Realizar proceso de apoyo al seguimiento de la contratación de la oficina de planeación </v>
      </c>
      <c r="N512" s="276">
        <f>'01-Mapa de riesgo-UO'!AB513</f>
        <v>0</v>
      </c>
      <c r="O512" s="276" t="str">
        <f>'01-Mapa de riesgo-UO'!AG513</f>
        <v xml:space="preserve">Prestación de servicios No. 5636 -23
Profesional Gerencia del Plan de Desarrollo Institucional </v>
      </c>
      <c r="P512" s="277" t="str">
        <f>'01-Mapa de riesgo-UO'!AL513</f>
        <v>Semanal</v>
      </c>
      <c r="Q512" s="277" t="str">
        <f>'01-Mapa de riesgo-UO'!AP513</f>
        <v>Preventivo</v>
      </c>
      <c r="R512" s="450"/>
      <c r="S512" s="457" t="s">
        <v>655</v>
      </c>
      <c r="T512" s="457"/>
      <c r="U512" s="114" t="str">
        <f>'01-Mapa de riesgo-UO'!AW513</f>
        <v>REDUCIR</v>
      </c>
      <c r="V512" s="114" t="str">
        <f>'01-Mapa de riesgo-UO'!AX513</f>
        <v xml:space="preserve">Designación de un profesional de seguimiento y control como apoyo a la interventoría y supervisión de proyectos /contratos (verificación de productos)
Verificación de documentación de contratos de la oficina de Planeación </v>
      </c>
      <c r="W512" s="132">
        <f>IF(U512="COMPARTIR",'01-Mapa de riesgo-UO'!BA513, IF(U512=0, 0,$I$6))</f>
        <v>0</v>
      </c>
      <c r="X512" s="278" t="s">
        <v>282</v>
      </c>
      <c r="Y512" s="278" t="s">
        <v>658</v>
      </c>
      <c r="Z512" s="278" t="s">
        <v>643</v>
      </c>
      <c r="AA512" s="278"/>
      <c r="AB512" s="453"/>
    </row>
    <row r="513" spans="1:28" ht="51" hidden="1" customHeight="1" x14ac:dyDescent="0.2">
      <c r="A513" s="362"/>
      <c r="B513" s="383"/>
      <c r="C513" s="458"/>
      <c r="D513" s="383"/>
      <c r="E513" s="383"/>
      <c r="F513" s="383"/>
      <c r="G513" s="133" t="str">
        <f>'01-Mapa de riesgo-UO'!I514</f>
        <v xml:space="preserve">Desarticulación de los procedimientos institucionales para el desarrollo y ejecución en cada una de sus etapas </v>
      </c>
      <c r="H513" s="383"/>
      <c r="I513" s="450"/>
      <c r="J513" s="383"/>
      <c r="K513" s="459"/>
      <c r="L513" s="457"/>
      <c r="M513" s="276" t="str">
        <f>IF('01-Mapa de riesgo-UO'!S514="No existen", "No existe control para el riesgo",'01-Mapa de riesgo-UO'!W514)</f>
        <v xml:space="preserve">Proceso de Control de seguimiento a pólizas de los contratos de la oficina de planeación </v>
      </c>
      <c r="N513" s="276">
        <f>'01-Mapa de riesgo-UO'!AB514</f>
        <v>0</v>
      </c>
      <c r="O513" s="276" t="str">
        <f>'01-Mapa de riesgo-UO'!AG514</f>
        <v>Interventores y supervisores</v>
      </c>
      <c r="P513" s="277" t="str">
        <f>'01-Mapa de riesgo-UO'!AL514</f>
        <v>Mensual</v>
      </c>
      <c r="Q513" s="277" t="str">
        <f>'01-Mapa de riesgo-UO'!AP514</f>
        <v>Preventivo</v>
      </c>
      <c r="R513" s="450"/>
      <c r="S513" s="457" t="s">
        <v>656</v>
      </c>
      <c r="T513" s="457"/>
      <c r="U513" s="114" t="str">
        <f>'01-Mapa de riesgo-UO'!AW514</f>
        <v>REDUCIR</v>
      </c>
      <c r="V513" s="114" t="str">
        <f>'01-Mapa de riesgo-UO'!AX514</f>
        <v>Diligenciamiento de un  formato para seguimiento a los amparos de las pólizas</v>
      </c>
      <c r="W513" s="132">
        <f>IF(U513="COMPARTIR",'01-Mapa de riesgo-UO'!BA514, IF(U513=0, 0,$I$6))</f>
        <v>0</v>
      </c>
      <c r="X513" s="278" t="s">
        <v>282</v>
      </c>
      <c r="Y513" s="278" t="s">
        <v>656</v>
      </c>
      <c r="Z513" s="278" t="s">
        <v>643</v>
      </c>
      <c r="AA513" s="278"/>
      <c r="AB513" s="453"/>
    </row>
    <row r="514" spans="1:28" ht="80.25" customHeight="1" x14ac:dyDescent="0.2">
      <c r="A514" s="362">
        <v>169</v>
      </c>
      <c r="B514" s="383" t="str">
        <f>'01-Mapa de riesgo-UO'!D515</f>
        <v>ADMINISTRACIÓN_INSTITUCIONAL</v>
      </c>
      <c r="C514" s="458" t="str">
        <f>+'01-Mapa de riesgo-UO'!F515</f>
        <v>NO</v>
      </c>
      <c r="D514" s="383" t="str">
        <f>'01-Mapa de riesgo-UO'!J515</f>
        <v>Información</v>
      </c>
      <c r="E514" s="383" t="str">
        <f>'01-Mapa de riesgo-UO'!K515</f>
        <v>Probabilidad de tener inconsistencias en la información estadística e institucional reportada debido a las diversas fuentes de información internas y las reglas de negocio asociadas a su extracción.</v>
      </c>
      <c r="F514" s="383"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83" t="str">
        <f>'01-Mapa de riesgo-UO'!M515</f>
        <v>Hallazgos, multas o sanciones por los entes de control o pérdida de credibilidad por diferencias en los reportes de información</v>
      </c>
      <c r="I514" s="450" t="str">
        <f>'01-Mapa de riesgo-UO'!AT515</f>
        <v>MODERADO</v>
      </c>
      <c r="J514" s="383" t="str">
        <f>'01-Mapa de riesgo-UO'!AU515</f>
        <v>Tiempos de respuesta a los requerimientos de información estratégica
Nivel de actualización de la información a nivel estratégico y táctico</v>
      </c>
      <c r="K514" s="461">
        <v>0.95</v>
      </c>
      <c r="L514" s="457" t="s">
        <v>3104</v>
      </c>
      <c r="M514" s="276" t="str">
        <f>IF('01-Mapa de riesgo-UO'!S515="No existen", "No existe control para el riesgo",'01-Mapa de riesgo-UO'!W515)</f>
        <v>Inclusión en el Plan de Acción de AIE la generación de alertas a las fuentes de información cuando se detectan inconsistencias.</v>
      </c>
      <c r="N514" s="276">
        <f>'01-Mapa de riesgo-UO'!AB515</f>
        <v>0</v>
      </c>
      <c r="O514" s="276" t="str">
        <f>'01-Mapa de riesgo-UO'!AG515</f>
        <v>Profesional AIE
Técnico AIE</v>
      </c>
      <c r="P514" s="277" t="str">
        <f>'01-Mapa de riesgo-UO'!AL515</f>
        <v>No definida</v>
      </c>
      <c r="Q514" s="277" t="str">
        <f>'01-Mapa de riesgo-UO'!AP515</f>
        <v>Detectivo</v>
      </c>
      <c r="R514" s="450" t="str">
        <f>'01-Mapa de riesgo-UO'!AR515</f>
        <v>ACEPTABLE</v>
      </c>
      <c r="S514" s="457" t="s">
        <v>2446</v>
      </c>
      <c r="T514" s="457"/>
      <c r="U514" s="114" t="str">
        <f>'01-Mapa de riesgo-UO'!AW515</f>
        <v>COMPARTIR</v>
      </c>
      <c r="V514" s="114" t="str">
        <f>'01-Mapa de riesgo-UO'!AX515</f>
        <v xml:space="preserve">Definición de alcances de respuestas de planeación de las diferentes solicitudes, para evitar reprocesos y distintas cifras o valores para una misma solicitud. 
</v>
      </c>
      <c r="W514" s="132" t="str">
        <f>IF(U514="COMPARTIR",'01-Mapa de riesgo-UO'!BA515, IF(U514=0, 0,$I$6))</f>
        <v>Admisiones, Registro y Control Académico
Gestión de Tecnologías Informáticas y Sistemas de Información
Gestión del Talento Humano</v>
      </c>
      <c r="X514" s="278" t="s">
        <v>642</v>
      </c>
      <c r="Y514" s="278" t="s">
        <v>2447</v>
      </c>
      <c r="Z514" s="278" t="s">
        <v>645</v>
      </c>
      <c r="AA514" s="278" t="s">
        <v>2448</v>
      </c>
      <c r="AB514" s="453" t="s">
        <v>648</v>
      </c>
    </row>
    <row r="515" spans="1:28" ht="51" hidden="1" customHeight="1" x14ac:dyDescent="0.2">
      <c r="A515" s="362"/>
      <c r="B515" s="383"/>
      <c r="C515" s="458"/>
      <c r="D515" s="383"/>
      <c r="E515" s="383"/>
      <c r="F515" s="383"/>
      <c r="G515" s="133">
        <f>'01-Mapa de riesgo-UO'!I516</f>
        <v>0</v>
      </c>
      <c r="H515" s="383"/>
      <c r="I515" s="450"/>
      <c r="J515" s="383"/>
      <c r="K515" s="459"/>
      <c r="L515" s="457"/>
      <c r="M515" s="276" t="str">
        <f>IF('01-Mapa de riesgo-UO'!S516="No existen", "No existe control para el riesgo",'01-Mapa de riesgo-UO'!W516)</f>
        <v>Calidad de datos</v>
      </c>
      <c r="N515" s="276">
        <f>'01-Mapa de riesgo-UO'!AB516</f>
        <v>0</v>
      </c>
      <c r="O515" s="276" t="str">
        <f>'01-Mapa de riesgo-UO'!AG516</f>
        <v>Técnico AIE</v>
      </c>
      <c r="P515" s="277" t="str">
        <f>'01-Mapa de riesgo-UO'!AL516</f>
        <v>Semestral</v>
      </c>
      <c r="Q515" s="277" t="str">
        <f>'01-Mapa de riesgo-UO'!AP516</f>
        <v>Detectivo</v>
      </c>
      <c r="R515" s="450"/>
      <c r="S515" s="457" t="s">
        <v>2446</v>
      </c>
      <c r="T515" s="457"/>
      <c r="U515" s="114" t="str">
        <f>'01-Mapa de riesgo-UO'!AW516</f>
        <v>COMPARTIR</v>
      </c>
      <c r="V515" s="114" t="str">
        <f>'01-Mapa de riesgo-UO'!AX516</f>
        <v xml:space="preserve"> Generar una mesa de responsabilidad en cuanto a la información suministrada. El instrumento para este fin debe acordarse con las áreas involucradas.</v>
      </c>
      <c r="W515" s="132" t="str">
        <f>IF(U515="COMPARTIR",'01-Mapa de riesgo-UO'!BA516, IF(U515=0, 0,$I$6))</f>
        <v>Admisiones, Registro y Control Académico
Gestión de Tecnologías Informáticas y Sistemas de Información
Gestión del Talento Humano</v>
      </c>
      <c r="X515" s="278" t="s">
        <v>282</v>
      </c>
      <c r="Y515" s="278" t="s">
        <v>2449</v>
      </c>
      <c r="Z515" s="278" t="s">
        <v>643</v>
      </c>
      <c r="AA515" s="278"/>
      <c r="AB515" s="453"/>
    </row>
    <row r="516" spans="1:28" ht="51" hidden="1" customHeight="1" x14ac:dyDescent="0.2">
      <c r="A516" s="362"/>
      <c r="B516" s="383"/>
      <c r="C516" s="458"/>
      <c r="D516" s="383"/>
      <c r="E516" s="383"/>
      <c r="F516" s="383"/>
      <c r="G516" s="133">
        <f>'01-Mapa de riesgo-UO'!I517</f>
        <v>0</v>
      </c>
      <c r="H516" s="383"/>
      <c r="I516" s="450"/>
      <c r="J516" s="383"/>
      <c r="K516" s="459"/>
      <c r="L516" s="457"/>
      <c r="M516" s="276">
        <f>IF('01-Mapa de riesgo-UO'!S517="No existen", "No existe control para el riesgo",'01-Mapa de riesgo-UO'!W517)</f>
        <v>0</v>
      </c>
      <c r="N516" s="276">
        <f>'01-Mapa de riesgo-UO'!AB517</f>
        <v>0</v>
      </c>
      <c r="O516" s="276">
        <f>'01-Mapa de riesgo-UO'!AG517</f>
        <v>0</v>
      </c>
      <c r="P516" s="277">
        <f>'01-Mapa de riesgo-UO'!AL517</f>
        <v>0</v>
      </c>
      <c r="Q516" s="277">
        <f>'01-Mapa de riesgo-UO'!AP517</f>
        <v>0</v>
      </c>
      <c r="R516" s="450"/>
      <c r="S516" s="457" t="s">
        <v>2446</v>
      </c>
      <c r="T516" s="457"/>
      <c r="U516" s="114" t="str">
        <f>'01-Mapa de riesgo-UO'!AW517</f>
        <v>REDUCIR</v>
      </c>
      <c r="V516" s="114" t="str">
        <f>'01-Mapa de riesgo-UO'!AX517</f>
        <v>Definición de protocolos o manuales para la generación de la información definiendo roles y responsabilidades.</v>
      </c>
      <c r="W516" s="132">
        <f>IF(U516="COMPARTIR",'01-Mapa de riesgo-UO'!BA517, IF(U516=0, 0,$I$6))</f>
        <v>0</v>
      </c>
      <c r="X516" s="278"/>
      <c r="Y516" s="278"/>
      <c r="Z516" s="278"/>
      <c r="AA516" s="278"/>
      <c r="AB516" s="453"/>
    </row>
    <row r="517" spans="1:28" ht="80.25" customHeight="1" x14ac:dyDescent="0.2">
      <c r="A517" s="362">
        <v>170</v>
      </c>
      <c r="B517" s="383" t="str">
        <f>'01-Mapa de riesgo-UO'!D518</f>
        <v>ADMINISTRACIÓN_INSTITUCIONAL</v>
      </c>
      <c r="C517" s="458" t="str">
        <f>+'01-Mapa de riesgo-UO'!F518</f>
        <v>NO</v>
      </c>
      <c r="D517" s="383" t="str">
        <f>'01-Mapa de riesgo-UO'!J518</f>
        <v>Información</v>
      </c>
      <c r="E517" s="383" t="str">
        <f>'01-Mapa de riesgo-UO'!K518</f>
        <v>Probabilidad de pérdida de información física y magnética debido a la falta de una política de respaldo en la Universidad, lo que podría ocasionar reprocesos al momento de necesitar su disponibilidad</v>
      </c>
      <c r="F517" s="383"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83" t="str">
        <f>'01-Mapa de riesgo-UO'!M518</f>
        <v>Multas o sanciones por los entes de control por las demoras en reportes de información. Pérdida de estudios o trabajos ya realizados.</v>
      </c>
      <c r="I517" s="450" t="str">
        <f>'01-Mapa de riesgo-UO'!AT518</f>
        <v>MODERADO</v>
      </c>
      <c r="J517" s="383" t="str">
        <f>'01-Mapa de riesgo-UO'!AU518</f>
        <v>Cumplimiento de la actividad Respaldo de activos de Información del Plan de acción de AIE</v>
      </c>
      <c r="K517" s="461">
        <v>0.5</v>
      </c>
      <c r="L517" s="457" t="s">
        <v>3105</v>
      </c>
      <c r="M517" s="276" t="str">
        <f>IF('01-Mapa de riesgo-UO'!S518="No existen", "No existe control para el riesgo",'01-Mapa de riesgo-UO'!W518)</f>
        <v>Actividad en el plan de trabajo de AIE para la actualización de los activos de información</v>
      </c>
      <c r="N517" s="276">
        <f>'01-Mapa de riesgo-UO'!AB518</f>
        <v>0</v>
      </c>
      <c r="O517" s="276" t="str">
        <f>'01-Mapa de riesgo-UO'!AG518</f>
        <v>Profesional AIE</v>
      </c>
      <c r="P517" s="277" t="str">
        <f>'01-Mapa de riesgo-UO'!AL518</f>
        <v>Anual</v>
      </c>
      <c r="Q517" s="277" t="str">
        <f>'01-Mapa de riesgo-UO'!AP518</f>
        <v>Preventivo</v>
      </c>
      <c r="R517" s="450" t="str">
        <f>'01-Mapa de riesgo-UO'!AR518</f>
        <v>ACEPTABLE</v>
      </c>
      <c r="S517" s="457" t="s">
        <v>2446</v>
      </c>
      <c r="T517" s="457"/>
      <c r="U517" s="114" t="str">
        <f>'01-Mapa de riesgo-UO'!AW518</f>
        <v>REDUCIR</v>
      </c>
      <c r="V517" s="114" t="str">
        <f>'01-Mapa de riesgo-UO'!AX518</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517" s="132">
        <f>IF(U517="COMPARTIR",'01-Mapa de riesgo-UO'!BA518, IF(U517=0, 0,$I$6))</f>
        <v>0</v>
      </c>
      <c r="X517" s="278" t="s">
        <v>282</v>
      </c>
      <c r="Y517" s="278" t="s">
        <v>2450</v>
      </c>
      <c r="Z517" s="278" t="s">
        <v>643</v>
      </c>
      <c r="AA517" s="278"/>
      <c r="AB517" s="453" t="s">
        <v>648</v>
      </c>
    </row>
    <row r="518" spans="1:28" ht="51" hidden="1" customHeight="1" x14ac:dyDescent="0.2">
      <c r="A518" s="362"/>
      <c r="B518" s="383"/>
      <c r="C518" s="458"/>
      <c r="D518" s="383"/>
      <c r="E518" s="383"/>
      <c r="F518" s="383"/>
      <c r="G518" s="133">
        <f>'01-Mapa de riesgo-UO'!I519</f>
        <v>0</v>
      </c>
      <c r="H518" s="383"/>
      <c r="I518" s="450"/>
      <c r="J518" s="383"/>
      <c r="K518" s="459"/>
      <c r="L518" s="457"/>
      <c r="M518" s="276" t="str">
        <f>IF('01-Mapa de riesgo-UO'!S519="No existen", "No existe control para el riesgo",'01-Mapa de riesgo-UO'!W519)</f>
        <v>Actividad en el plan de trabajo de AIE para la realización de jornadas de los activos de información de OPLA</v>
      </c>
      <c r="N518" s="276">
        <f>'01-Mapa de riesgo-UO'!AB519</f>
        <v>0</v>
      </c>
      <c r="O518" s="276" t="str">
        <f>'01-Mapa de riesgo-UO'!AG519</f>
        <v xml:space="preserve">Prestación de Servicios No. 5359 </v>
      </c>
      <c r="P518" s="277" t="str">
        <f>'01-Mapa de riesgo-UO'!AL519</f>
        <v>Semestral</v>
      </c>
      <c r="Q518" s="277" t="str">
        <f>'01-Mapa de riesgo-UO'!AP519</f>
        <v>Preventivo</v>
      </c>
      <c r="R518" s="450"/>
      <c r="S518" s="457" t="s">
        <v>2446</v>
      </c>
      <c r="T518" s="457"/>
      <c r="U518" s="114">
        <f>'01-Mapa de riesgo-UO'!AW519</f>
        <v>0</v>
      </c>
      <c r="V518" s="114">
        <f>'01-Mapa de riesgo-UO'!AX519</f>
        <v>0</v>
      </c>
      <c r="W518" s="132">
        <f>IF(U518="COMPARTIR",'01-Mapa de riesgo-UO'!BA519, IF(U518=0, 0,$I$6))</f>
        <v>0</v>
      </c>
      <c r="X518" s="278"/>
      <c r="Y518" s="278"/>
      <c r="Z518" s="278"/>
      <c r="AA518" s="278"/>
      <c r="AB518" s="453"/>
    </row>
    <row r="519" spans="1:28" ht="51" hidden="1" customHeight="1" x14ac:dyDescent="0.2">
      <c r="A519" s="362"/>
      <c r="B519" s="383"/>
      <c r="C519" s="458"/>
      <c r="D519" s="383"/>
      <c r="E519" s="383"/>
      <c r="F519" s="383"/>
      <c r="G519" s="133">
        <f>'01-Mapa de riesgo-UO'!I520</f>
        <v>0</v>
      </c>
      <c r="H519" s="383"/>
      <c r="I519" s="450"/>
      <c r="J519" s="383"/>
      <c r="K519" s="459"/>
      <c r="L519" s="457"/>
      <c r="M519" s="276">
        <f>IF('01-Mapa de riesgo-UO'!S520="No existen", "No existe control para el riesgo",'01-Mapa de riesgo-UO'!W520)</f>
        <v>0</v>
      </c>
      <c r="N519" s="276">
        <f>'01-Mapa de riesgo-UO'!AB520</f>
        <v>0</v>
      </c>
      <c r="O519" s="276">
        <f>'01-Mapa de riesgo-UO'!AG520</f>
        <v>0</v>
      </c>
      <c r="P519" s="277">
        <f>'01-Mapa de riesgo-UO'!AL520</f>
        <v>0</v>
      </c>
      <c r="Q519" s="277">
        <f>'01-Mapa de riesgo-UO'!AP520</f>
        <v>0</v>
      </c>
      <c r="R519" s="450"/>
      <c r="S519" s="457" t="s">
        <v>2446</v>
      </c>
      <c r="T519" s="457"/>
      <c r="U519" s="114">
        <f>'01-Mapa de riesgo-UO'!AW520</f>
        <v>0</v>
      </c>
      <c r="V519" s="114">
        <f>'01-Mapa de riesgo-UO'!AX520</f>
        <v>0</v>
      </c>
      <c r="W519" s="132">
        <f>IF(U519="COMPARTIR",'01-Mapa de riesgo-UO'!BA520, IF(U519=0, 0,$I$6))</f>
        <v>0</v>
      </c>
      <c r="X519" s="278"/>
      <c r="Y519" s="278"/>
      <c r="Z519" s="278"/>
      <c r="AA519" s="278"/>
      <c r="AB519" s="453"/>
    </row>
    <row r="520" spans="1:28" ht="51" hidden="1" customHeight="1" x14ac:dyDescent="0.2">
      <c r="A520" s="362">
        <v>171</v>
      </c>
      <c r="B520" s="383" t="str">
        <f>'01-Mapa de riesgo-UO'!D521</f>
        <v>ASEGURAMIENTO_DE_LA_CALIDAD_INSTITUCIONAL</v>
      </c>
      <c r="C520" s="458" t="str">
        <f>+'01-Mapa de riesgo-UO'!F521</f>
        <v>NO</v>
      </c>
      <c r="D520" s="383" t="str">
        <f>'01-Mapa de riesgo-UO'!J521</f>
        <v>Estratégico</v>
      </c>
      <c r="E520" s="383" t="str">
        <f>'01-Mapa de riesgo-UO'!K521</f>
        <v xml:space="preserve">Posibilidad de Incumplimiento del Plan de Mejoramiento Institucional derivado de la autoevaluación institucional con fines de reacreditación, que afecte su reconocimiento como institución acredita de alta calidad </v>
      </c>
      <c r="F520" s="383"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83" t="str">
        <f>'01-Mapa de riesgo-UO'!M521</f>
        <v>Pérdida del reconocimiento como Institución acreditada en alta calidad
Pérdida de oportunidades en el contexto a nivel departamental, regional, nacional e internacional
Pérdida de la imagen institucional</v>
      </c>
      <c r="I520" s="450" t="str">
        <f>'01-Mapa de riesgo-UO'!AT521</f>
        <v>LEVE</v>
      </c>
      <c r="J520" s="383" t="str">
        <f>'01-Mapa de riesgo-UO'!AU521</f>
        <v>Nivel cumplimiento del Plan de Mejoramiento Institucional (corte anualizado 2023)</v>
      </c>
      <c r="K520" s="460">
        <v>0.82499999999999996</v>
      </c>
      <c r="L520" s="457" t="s">
        <v>3106</v>
      </c>
      <c r="M520" s="276" t="str">
        <f>IF('01-Mapa de riesgo-UO'!S521="No existen", "No existe control para el riesgo",'01-Mapa de riesgo-UO'!W521)</f>
        <v>Seguimiento periódico del PMI.</v>
      </c>
      <c r="N520" s="276">
        <f>'01-Mapa de riesgo-UO'!AB521</f>
        <v>0</v>
      </c>
      <c r="O520" s="276" t="str">
        <f>'01-Mapa de riesgo-UO'!AG521</f>
        <v>Profesional PAC</v>
      </c>
      <c r="P520" s="277" t="str">
        <f>'01-Mapa de riesgo-UO'!AL521</f>
        <v>Cuatrimestral</v>
      </c>
      <c r="Q520" s="277" t="str">
        <f>'01-Mapa de riesgo-UO'!AP521</f>
        <v>Preventivo</v>
      </c>
      <c r="R520" s="450" t="str">
        <f>'01-Mapa de riesgo-UO'!AR521</f>
        <v>FUERTE</v>
      </c>
      <c r="S520" s="457" t="s">
        <v>3109</v>
      </c>
      <c r="T520" s="457"/>
      <c r="U520" s="114" t="str">
        <f>'01-Mapa de riesgo-UO'!AW521</f>
        <v>ASUMIR</v>
      </c>
      <c r="V520" s="114">
        <f>'01-Mapa de riesgo-UO'!AX521</f>
        <v>0</v>
      </c>
      <c r="W520" s="132">
        <f>IF(U520="COMPARTIR",'01-Mapa de riesgo-UO'!BA521, IF(U520=0, 0,$I$6))</f>
        <v>0</v>
      </c>
      <c r="X520" s="278"/>
      <c r="Y520" s="278"/>
      <c r="Z520" s="278"/>
      <c r="AA520" s="278"/>
      <c r="AB520" s="453" t="s">
        <v>648</v>
      </c>
    </row>
    <row r="521" spans="1:28" ht="51" hidden="1" customHeight="1" x14ac:dyDescent="0.2">
      <c r="A521" s="362"/>
      <c r="B521" s="383"/>
      <c r="C521" s="458"/>
      <c r="D521" s="383"/>
      <c r="E521" s="383"/>
      <c r="F521" s="383"/>
      <c r="G521" s="133">
        <f>'01-Mapa de riesgo-UO'!I522</f>
        <v>0</v>
      </c>
      <c r="H521" s="383"/>
      <c r="I521" s="450"/>
      <c r="J521" s="383"/>
      <c r="K521" s="459"/>
      <c r="L521" s="457"/>
      <c r="M521" s="276" t="str">
        <f>IF('01-Mapa de riesgo-UO'!S522="No existen", "No existe control para el riesgo",'01-Mapa de riesgo-UO'!W522)</f>
        <v>Cuadro de control</v>
      </c>
      <c r="N521" s="276">
        <f>'01-Mapa de riesgo-UO'!AB522</f>
        <v>0</v>
      </c>
      <c r="O521" s="276" t="str">
        <f>'01-Mapa de riesgo-UO'!AG522</f>
        <v xml:space="preserve">Prestación de Servicios No. 5359 </v>
      </c>
      <c r="P521" s="277" t="str">
        <f>'01-Mapa de riesgo-UO'!AL522</f>
        <v>Cuatrimestral</v>
      </c>
      <c r="Q521" s="277" t="str">
        <f>'01-Mapa de riesgo-UO'!AP522</f>
        <v>Preventivo</v>
      </c>
      <c r="R521" s="450"/>
      <c r="S521" s="457" t="s">
        <v>3110</v>
      </c>
      <c r="T521" s="457"/>
      <c r="U521" s="114" t="str">
        <f>'01-Mapa de riesgo-UO'!AW522</f>
        <v>ASUMIR</v>
      </c>
      <c r="V521" s="114">
        <f>'01-Mapa de riesgo-UO'!AX522</f>
        <v>0</v>
      </c>
      <c r="W521" s="132">
        <f>IF(U521="COMPARTIR",'01-Mapa de riesgo-UO'!BA522, IF(U521=0, 0,$I$6))</f>
        <v>0</v>
      </c>
      <c r="X521" s="278"/>
      <c r="Y521" s="278"/>
      <c r="Z521" s="278"/>
      <c r="AA521" s="278"/>
      <c r="AB521" s="453"/>
    </row>
    <row r="522" spans="1:28" ht="51" hidden="1" customHeight="1" x14ac:dyDescent="0.2">
      <c r="A522" s="362"/>
      <c r="B522" s="383"/>
      <c r="C522" s="458"/>
      <c r="D522" s="383"/>
      <c r="E522" s="383"/>
      <c r="F522" s="383"/>
      <c r="G522" s="133">
        <f>'01-Mapa de riesgo-UO'!I523</f>
        <v>0</v>
      </c>
      <c r="H522" s="383"/>
      <c r="I522" s="450"/>
      <c r="J522" s="383"/>
      <c r="K522" s="459"/>
      <c r="L522" s="457"/>
      <c r="M522" s="276">
        <f>IF('01-Mapa de riesgo-UO'!S523="No existen", "No existe control para el riesgo",'01-Mapa de riesgo-UO'!W523)</f>
        <v>0</v>
      </c>
      <c r="N522" s="276">
        <f>'01-Mapa de riesgo-UO'!AB523</f>
        <v>0</v>
      </c>
      <c r="O522" s="276">
        <f>'01-Mapa de riesgo-UO'!AG523</f>
        <v>0</v>
      </c>
      <c r="P522" s="277">
        <f>'01-Mapa de riesgo-UO'!AL523</f>
        <v>0</v>
      </c>
      <c r="Q522" s="277">
        <f>'01-Mapa de riesgo-UO'!AP523</f>
        <v>0</v>
      </c>
      <c r="R522" s="450"/>
      <c r="S522" s="457" t="s">
        <v>2446</v>
      </c>
      <c r="T522" s="457"/>
      <c r="U522" s="114" t="str">
        <f>'01-Mapa de riesgo-UO'!AW523</f>
        <v>ASUMIR</v>
      </c>
      <c r="V522" s="114">
        <f>'01-Mapa de riesgo-UO'!AX523</f>
        <v>0</v>
      </c>
      <c r="W522" s="132">
        <f>IF(U522="COMPARTIR",'01-Mapa de riesgo-UO'!BA523, IF(U522=0, 0,$I$6))</f>
        <v>0</v>
      </c>
      <c r="X522" s="278"/>
      <c r="Y522" s="278"/>
      <c r="Z522" s="278"/>
      <c r="AA522" s="278"/>
      <c r="AB522" s="453"/>
    </row>
    <row r="523" spans="1:28" ht="80.25" customHeight="1" x14ac:dyDescent="0.2">
      <c r="A523" s="362">
        <v>172</v>
      </c>
      <c r="B523" s="383" t="str">
        <f>'01-Mapa de riesgo-UO'!D524</f>
        <v>ADMINISTRACIÓN_INSTITUCIONAL</v>
      </c>
      <c r="C523" s="458" t="str">
        <f>+'01-Mapa de riesgo-UO'!F524</f>
        <v>NO</v>
      </c>
      <c r="D523" s="383" t="str">
        <f>'01-Mapa de riesgo-UO'!J524</f>
        <v>Estratégico</v>
      </c>
      <c r="E523" s="383" t="str">
        <f>'01-Mapa de riesgo-UO'!K524</f>
        <v xml:space="preserve">Desarticulación 
de los lineamientos del Plan Maestro de la Planta Físca con las apuestas del Plan de Desarrollo Institucional  </v>
      </c>
      <c r="F523" s="383"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83" t="str">
        <f>'01-Mapa de riesgo-UO'!M524</f>
        <v>No se prioricen de manera adecuado los proyectos acordes a la necesidades de la institución
Hallazgos por parte de los entes de control</v>
      </c>
      <c r="I523" s="450" t="str">
        <f>'01-Mapa de riesgo-UO'!AT524</f>
        <v>MODERADO</v>
      </c>
      <c r="J523" s="383" t="str">
        <f>'01-Mapa de riesgo-UO'!AU524</f>
        <v>Indice Neto de ocupación
Campus incluyente
Fortalecimiento y/o mejoramiento de los medios educativos (Aulas y Laboratorios)
Fortalecimiento de la sostenibilidad y gestión del riesgo del campus</v>
      </c>
      <c r="K523" s="459">
        <v>60.45</v>
      </c>
      <c r="L523" s="457" t="s">
        <v>3107</v>
      </c>
      <c r="M523" s="276" t="str">
        <f>IF('01-Mapa de riesgo-UO'!S524="No existen", "No existe control para el riesgo",'01-Mapa de riesgo-UO'!W524)</f>
        <v>Plan Operativo de Gerencia Integral del Campus</v>
      </c>
      <c r="N523" s="276">
        <f>'01-Mapa de riesgo-UO'!AB524</f>
        <v>0</v>
      </c>
      <c r="O523" s="276" t="str">
        <f>'01-Mapa de riesgo-UO'!AG524</f>
        <v>Profesionl 16
Prestación de Servicios No. 5482</v>
      </c>
      <c r="P523" s="277" t="str">
        <f>'01-Mapa de riesgo-UO'!AL524</f>
        <v>No definida</v>
      </c>
      <c r="Q523" s="277" t="str">
        <f>'01-Mapa de riesgo-UO'!AP524</f>
        <v>Preventivo</v>
      </c>
      <c r="R523" s="450" t="str">
        <f>'01-Mapa de riesgo-UO'!AR524</f>
        <v>FUERTE</v>
      </c>
      <c r="S523" s="457" t="s">
        <v>2446</v>
      </c>
      <c r="T523" s="457"/>
      <c r="U523" s="114" t="str">
        <f>'01-Mapa de riesgo-UO'!AW524</f>
        <v>REDUCIR</v>
      </c>
      <c r="V523" s="114" t="str">
        <f>'01-Mapa de riesgo-UO'!AX524</f>
        <v xml:space="preserve">Incluir en el documento de estudios previos la descripción del eje estratégico del plan maestro y proyecto del PDI al que le apunta. </v>
      </c>
      <c r="W523" s="132">
        <f>IF(U523="COMPARTIR",'01-Mapa de riesgo-UO'!BA524, IF(U523=0, 0,$I$6))</f>
        <v>0</v>
      </c>
      <c r="X523" s="278" t="s">
        <v>282</v>
      </c>
      <c r="Y523" s="278" t="s">
        <v>3111</v>
      </c>
      <c r="Z523" s="278" t="s">
        <v>643</v>
      </c>
      <c r="AA523" s="278"/>
      <c r="AB523" s="453" t="s">
        <v>648</v>
      </c>
    </row>
    <row r="524" spans="1:28" ht="93" hidden="1" customHeight="1" x14ac:dyDescent="0.2">
      <c r="A524" s="362"/>
      <c r="B524" s="383"/>
      <c r="C524" s="458"/>
      <c r="D524" s="383"/>
      <c r="E524" s="383"/>
      <c r="F524" s="383"/>
      <c r="G524" s="133" t="str">
        <f>'01-Mapa de riesgo-UO'!I525</f>
        <v>Desconocimiento por parte del equipo GEC del Plan Maestro y del Plan de Desarrollo Institucional, para la adecuada priorización de las obras</v>
      </c>
      <c r="H524" s="383"/>
      <c r="I524" s="450"/>
      <c r="J524" s="383"/>
      <c r="K524" s="459"/>
      <c r="L524" s="457"/>
      <c r="M524" s="276" t="str">
        <f>IF('01-Mapa de riesgo-UO'!S525="No existen", "No existe control para el riesgo",'01-Mapa de riesgo-UO'!W525)</f>
        <v>Plan Operativo de Fortalecimiento de la Insfraestructura física</v>
      </c>
      <c r="N524" s="276">
        <f>'01-Mapa de riesgo-UO'!AB525</f>
        <v>0</v>
      </c>
      <c r="O524" s="276" t="str">
        <f>'01-Mapa de riesgo-UO'!AG525</f>
        <v>Profesionl 16
Prestación de Servicios No. 5482</v>
      </c>
      <c r="P524" s="277" t="str">
        <f>'01-Mapa de riesgo-UO'!AL525</f>
        <v>No definida</v>
      </c>
      <c r="Q524" s="277" t="str">
        <f>'01-Mapa de riesgo-UO'!AP525</f>
        <v>Preventivo</v>
      </c>
      <c r="R524" s="450"/>
      <c r="S524" s="457" t="s">
        <v>2446</v>
      </c>
      <c r="T524" s="457"/>
      <c r="U524" s="114" t="str">
        <f>'01-Mapa de riesgo-UO'!AW525</f>
        <v>REDUCIR</v>
      </c>
      <c r="V524" s="114" t="str">
        <f>'01-Mapa de riesgo-UO'!AX525</f>
        <v>Definir el protocolo para la inclusión de apuestas en infraestructura física que no estén contemplada de manera específica en el plan maestro del campus</v>
      </c>
      <c r="W524" s="132">
        <f>IF(U524="COMPARTIR",'01-Mapa de riesgo-UO'!BA525, IF(U524=0, 0,$I$6))</f>
        <v>0</v>
      </c>
      <c r="X524" s="278" t="s">
        <v>282</v>
      </c>
      <c r="Y524" s="278" t="s">
        <v>3112</v>
      </c>
      <c r="Z524" s="278" t="s">
        <v>643</v>
      </c>
      <c r="AA524" s="278"/>
      <c r="AB524" s="453"/>
    </row>
    <row r="525" spans="1:28" ht="51" hidden="1" customHeight="1" x14ac:dyDescent="0.2">
      <c r="A525" s="362"/>
      <c r="B525" s="383"/>
      <c r="C525" s="458"/>
      <c r="D525" s="383"/>
      <c r="E525" s="383"/>
      <c r="F525" s="383"/>
      <c r="G525" s="133">
        <f>'01-Mapa de riesgo-UO'!I526</f>
        <v>0</v>
      </c>
      <c r="H525" s="383"/>
      <c r="I525" s="450"/>
      <c r="J525" s="383"/>
      <c r="K525" s="459"/>
      <c r="L525" s="457"/>
      <c r="M525" s="276">
        <f>IF('01-Mapa de riesgo-UO'!S526="No existen", "No existe control para el riesgo",'01-Mapa de riesgo-UO'!W526)</f>
        <v>0</v>
      </c>
      <c r="N525" s="276">
        <f>'01-Mapa de riesgo-UO'!AB526</f>
        <v>0</v>
      </c>
      <c r="O525" s="276">
        <f>'01-Mapa de riesgo-UO'!AG526</f>
        <v>0</v>
      </c>
      <c r="P525" s="277">
        <f>'01-Mapa de riesgo-UO'!AL526</f>
        <v>0</v>
      </c>
      <c r="Q525" s="277">
        <f>'01-Mapa de riesgo-UO'!AP526</f>
        <v>0</v>
      </c>
      <c r="R525" s="450"/>
      <c r="S525" s="457" t="s">
        <v>2446</v>
      </c>
      <c r="T525" s="457"/>
      <c r="U525" s="114">
        <f>'01-Mapa de riesgo-UO'!AW526</f>
        <v>0</v>
      </c>
      <c r="V525" s="114">
        <f>'01-Mapa de riesgo-UO'!AX526</f>
        <v>0</v>
      </c>
      <c r="W525" s="132">
        <f>IF(U525="COMPARTIR",'01-Mapa de riesgo-UO'!BA526, IF(U525=0, 0,$I$6))</f>
        <v>0</v>
      </c>
      <c r="X525" s="278"/>
      <c r="Y525" s="278"/>
      <c r="Z525" s="278"/>
      <c r="AA525" s="278"/>
      <c r="AB525" s="453"/>
    </row>
    <row r="526" spans="1:28" ht="80.25" customHeight="1" x14ac:dyDescent="0.2">
      <c r="A526" s="362">
        <v>173</v>
      </c>
      <c r="B526" s="383" t="str">
        <f>'01-Mapa de riesgo-UO'!D527</f>
        <v>ADMINISTRACIÓN_INSTITUCIONAL</v>
      </c>
      <c r="C526" s="458" t="str">
        <f>+'01-Mapa de riesgo-UO'!F527</f>
        <v>NO</v>
      </c>
      <c r="D526" s="383" t="str">
        <f>'01-Mapa de riesgo-UO'!J527</f>
        <v>Cumplimiento</v>
      </c>
      <c r="E526" s="383" t="str">
        <f>'01-Mapa de riesgo-UO'!K527</f>
        <v>Posible afectación  en la gestión institucional y el desarrollo de la infraestructura física por una mala planeación del espacio físico inadecuado para la prestación del servicio para el cual fue concebido.</v>
      </c>
      <c r="F526" s="383"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83" t="str">
        <f>'01-Mapa de riesgo-UO'!M527</f>
        <v>*insatisfaccion del usuario. 
*Imposibilidad de prestacion del servicio. 
*Incremento de costos de construcción. 
*Riesgo juridico con contratistas.  
*Mayores costos de mantenimiento.</v>
      </c>
      <c r="I526" s="450" t="str">
        <f>'01-Mapa de riesgo-UO'!AT527</f>
        <v>LEVE</v>
      </c>
      <c r="J526" s="383" t="str">
        <f>'01-Mapa de riesgo-UO'!AU527</f>
        <v xml:space="preserve">Intervenciones a la planta fisica del plan de accion de la vigencia/ Intervenciones recibidos a satisfacción por el usuario. </v>
      </c>
      <c r="K526" s="460">
        <v>0.39600000000000002</v>
      </c>
      <c r="L526" s="457" t="s">
        <v>3108</v>
      </c>
      <c r="M526" s="276" t="str">
        <f>IF('01-Mapa de riesgo-UO'!S527="No existen", "No existe control para el riesgo",'01-Mapa de riesgo-UO'!W527)</f>
        <v>Registro y consolidacion de la necesidad del usuario a traves del aplicativo y/o mediante actas de reunion y/o memorando y/o correos electronicos.</v>
      </c>
      <c r="N526" s="276">
        <f>'01-Mapa de riesgo-UO'!AB527</f>
        <v>0</v>
      </c>
      <c r="O526" s="276" t="str">
        <f>'01-Mapa de riesgo-UO'!AG527</f>
        <v>Profesionl 16
Prestación de Servicios No. 5482</v>
      </c>
      <c r="P526" s="277" t="str">
        <f>'01-Mapa de riesgo-UO'!AL527</f>
        <v>No definida</v>
      </c>
      <c r="Q526" s="277" t="str">
        <f>'01-Mapa de riesgo-UO'!AP527</f>
        <v>Preventivo</v>
      </c>
      <c r="R526" s="450" t="str">
        <f>'01-Mapa de riesgo-UO'!AR527</f>
        <v>FUERTE</v>
      </c>
      <c r="S526" s="457" t="s">
        <v>2446</v>
      </c>
      <c r="T526" s="457"/>
      <c r="U526" s="114" t="str">
        <f>'01-Mapa de riesgo-UO'!AW527</f>
        <v>ASUMIR</v>
      </c>
      <c r="V526" s="114">
        <f>'01-Mapa de riesgo-UO'!AX527</f>
        <v>0</v>
      </c>
      <c r="W526" s="132">
        <f>IF(U526="COMPARTIR",'01-Mapa de riesgo-UO'!BA527, IF(U526=0, 0,$I$6))</f>
        <v>0</v>
      </c>
      <c r="X526" s="278"/>
      <c r="Y526" s="278"/>
      <c r="Z526" s="278"/>
      <c r="AA526" s="278"/>
      <c r="AB526" s="453" t="s">
        <v>648</v>
      </c>
    </row>
    <row r="527" spans="1:28" ht="51" hidden="1" customHeight="1" x14ac:dyDescent="0.2">
      <c r="A527" s="362"/>
      <c r="B527" s="383"/>
      <c r="C527" s="458"/>
      <c r="D527" s="383"/>
      <c r="E527" s="383"/>
      <c r="F527" s="383"/>
      <c r="G527" s="133" t="str">
        <f>'01-Mapa de riesgo-UO'!I528</f>
        <v xml:space="preserve">Falta de planeacion del proyecto </v>
      </c>
      <c r="H527" s="383"/>
      <c r="I527" s="450"/>
      <c r="J527" s="383"/>
      <c r="K527" s="459"/>
      <c r="L527" s="457"/>
      <c r="M527" s="276" t="str">
        <f>IF('01-Mapa de riesgo-UO'!S528="No existen", "No existe control para el riesgo",'01-Mapa de riesgo-UO'!W528)</f>
        <v>Cada proyecto de intervención de infraestructura debe contener (Estudios previos, diseños, presupuesto, especificaciones, en fase III, permisos aprobados)</v>
      </c>
      <c r="N527" s="276">
        <f>'01-Mapa de riesgo-UO'!AB528</f>
        <v>0</v>
      </c>
      <c r="O527" s="276" t="str">
        <f>'01-Mapa de riesgo-UO'!AG528</f>
        <v>Profesionl 16
Prestación de Servicios No. 5482</v>
      </c>
      <c r="P527" s="277" t="str">
        <f>'01-Mapa de riesgo-UO'!AL528</f>
        <v>No definida</v>
      </c>
      <c r="Q527" s="277" t="str">
        <f>'01-Mapa de riesgo-UO'!AP528</f>
        <v>Preventivo</v>
      </c>
      <c r="R527" s="450"/>
      <c r="S527" s="457" t="s">
        <v>2446</v>
      </c>
      <c r="T527" s="457"/>
      <c r="U527" s="114" t="str">
        <f>'01-Mapa de riesgo-UO'!AW528</f>
        <v>ASUMIR</v>
      </c>
      <c r="V527" s="114">
        <f>'01-Mapa de riesgo-UO'!AX528</f>
        <v>0</v>
      </c>
      <c r="W527" s="132">
        <f>IF(U527="COMPARTIR",'01-Mapa de riesgo-UO'!BA528, IF(U527=0, 0,$I$6))</f>
        <v>0</v>
      </c>
      <c r="X527" s="278"/>
      <c r="Y527" s="278"/>
      <c r="Z527" s="278"/>
      <c r="AA527" s="278"/>
      <c r="AB527" s="453"/>
    </row>
    <row r="528" spans="1:28" ht="51" hidden="1" customHeight="1" x14ac:dyDescent="0.2">
      <c r="A528" s="362"/>
      <c r="B528" s="383"/>
      <c r="C528" s="458"/>
      <c r="D528" s="383"/>
      <c r="E528" s="383"/>
      <c r="F528" s="383"/>
      <c r="G528" s="133" t="str">
        <f>'01-Mapa de riesgo-UO'!I529</f>
        <v>Cambio y actualizacion de normativas de construccion.</v>
      </c>
      <c r="H528" s="383"/>
      <c r="I528" s="450"/>
      <c r="J528" s="383"/>
      <c r="K528" s="459"/>
      <c r="L528" s="457"/>
      <c r="M528" s="276" t="str">
        <f>IF('01-Mapa de riesgo-UO'!S529="No existen", "No existe control para el riesgo",'01-Mapa de riesgo-UO'!W529)</f>
        <v xml:space="preserve">Se validan las intervenciones con las dependencias de la universidad relacionadas con el manejo de la planta fisica tales como seccion de mantenimiento y CRIE Centro de Recursos informaticos. </v>
      </c>
      <c r="N528" s="276">
        <f>'01-Mapa de riesgo-UO'!AB529</f>
        <v>0</v>
      </c>
      <c r="O528" s="276" t="str">
        <f>'01-Mapa de riesgo-UO'!AG529</f>
        <v>Profesionl 16
Prestación de Servicios No. 5482</v>
      </c>
      <c r="P528" s="277" t="str">
        <f>'01-Mapa de riesgo-UO'!AL529</f>
        <v>No definida</v>
      </c>
      <c r="Q528" s="277" t="str">
        <f>'01-Mapa de riesgo-UO'!AP529</f>
        <v>Preventivo</v>
      </c>
      <c r="R528" s="450"/>
      <c r="S528" s="457" t="s">
        <v>2446</v>
      </c>
      <c r="T528" s="457"/>
      <c r="U528" s="114" t="str">
        <f>'01-Mapa de riesgo-UO'!AW529</f>
        <v>ASUMIR</v>
      </c>
      <c r="V528" s="114">
        <f>'01-Mapa de riesgo-UO'!AX529</f>
        <v>0</v>
      </c>
      <c r="W528" s="132">
        <f>IF(U528="COMPARTIR",'01-Mapa de riesgo-UO'!BA529, IF(U528=0, 0,$I$6))</f>
        <v>0</v>
      </c>
      <c r="X528" s="278"/>
      <c r="Y528" s="278"/>
      <c r="Z528" s="278"/>
      <c r="AA528" s="278"/>
      <c r="AB528" s="453"/>
    </row>
    <row r="529" spans="1:28" ht="80.25" customHeight="1" x14ac:dyDescent="0.2">
      <c r="A529" s="362">
        <v>174</v>
      </c>
      <c r="B529" s="383" t="str">
        <f>'01-Mapa de riesgo-UO'!D530</f>
        <v>ADMINISTRACIÓN_INSTITUCIONAL</v>
      </c>
      <c r="C529" s="458" t="str">
        <f>+'01-Mapa de riesgo-UO'!F530</f>
        <v>SI</v>
      </c>
      <c r="D529" s="383" t="str">
        <f>'01-Mapa de riesgo-UO'!J530</f>
        <v>Operacional</v>
      </c>
      <c r="E529" s="383" t="str">
        <f>'01-Mapa de riesgo-UO'!K530</f>
        <v xml:space="preserve">Ilegitimidad en resultados electorales 
</v>
      </c>
      <c r="F529" s="383"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83" t="str">
        <f>'01-Mapa de riesgo-UO'!M530</f>
        <v>Impugnación de resultado electorales.                                                                                                                                                                                                                                                                                        Perdida de credibilidad en el sistema electoral de la Universidad</v>
      </c>
      <c r="I529" s="450" t="str">
        <f>'01-Mapa de riesgo-UO'!AT530</f>
        <v>LEVE</v>
      </c>
      <c r="J529" s="383" t="str">
        <f>'01-Mapa de riesgo-UO'!AU530</f>
        <v>Nùmero de impugnaciones electorales</v>
      </c>
      <c r="K529" s="462">
        <v>0</v>
      </c>
      <c r="L529" s="457" t="s">
        <v>2512</v>
      </c>
      <c r="M529" s="276" t="str">
        <f>IF('01-Mapa de riesgo-UO'!S530="No existen", "No existe control para el riesgo",'01-Mapa de riesgo-UO'!W530)</f>
        <v>Elaboración de listados descentralizados por parte de las dependencias responsables</v>
      </c>
      <c r="N529" s="276" t="str">
        <f>'01-Mapa de riesgo-UO'!AB530</f>
        <v>Software Gestion de Talento Humano y Software de Registro y Control</v>
      </c>
      <c r="O529" s="276" t="str">
        <f>'01-Mapa de riesgo-UO'!AG530</f>
        <v>Jefe de Gestion del Talento Humano y la directora de Admisiones registro y Control</v>
      </c>
      <c r="P529" s="277" t="str">
        <f>'01-Mapa de riesgo-UO'!AL530</f>
        <v>No definida</v>
      </c>
      <c r="Q529" s="277" t="str">
        <f>'01-Mapa de riesgo-UO'!AP530</f>
        <v>Detectivo</v>
      </c>
      <c r="R529" s="450" t="str">
        <f>'01-Mapa de riesgo-UO'!AR530</f>
        <v>FUERTE</v>
      </c>
      <c r="S529" s="457" t="s">
        <v>2513</v>
      </c>
      <c r="T529" s="457"/>
      <c r="U529" s="114" t="str">
        <f>'01-Mapa de riesgo-UO'!AW530</f>
        <v>ASUMIR</v>
      </c>
      <c r="V529" s="114">
        <f>'01-Mapa de riesgo-UO'!AX530</f>
        <v>0</v>
      </c>
      <c r="W529" s="132">
        <f>IF(U529="COMPARTIR",'01-Mapa de riesgo-UO'!BA530, IF(U529=0, 0,$I$6))</f>
        <v>0</v>
      </c>
      <c r="X529" s="278"/>
      <c r="Y529" s="278"/>
      <c r="Z529" s="278"/>
      <c r="AA529" s="278"/>
      <c r="AB529" s="453" t="s">
        <v>660</v>
      </c>
    </row>
    <row r="530" spans="1:28" ht="51" hidden="1" customHeight="1" x14ac:dyDescent="0.2">
      <c r="A530" s="362"/>
      <c r="B530" s="383"/>
      <c r="C530" s="458"/>
      <c r="D530" s="383"/>
      <c r="E530" s="383"/>
      <c r="F530" s="383"/>
      <c r="G530" s="133" t="str">
        <f>'01-Mapa de riesgo-UO'!I531</f>
        <v>Errónea configuración de las votaciones, debido a que software requiera demasiadas configuraciones o permisos lo que podría generar fallas en las votaciones</v>
      </c>
      <c r="H530" s="383"/>
      <c r="I530" s="450"/>
      <c r="J530" s="383"/>
      <c r="K530" s="459"/>
      <c r="L530" s="457"/>
      <c r="M530" s="276" t="str">
        <f>IF('01-Mapa de riesgo-UO'!S531="No existen", "No existe control para el riesgo",'01-Mapa de riesgo-UO'!W531)</f>
        <v>Revisión de la configuración de las elecciones y Auditoria por parte de Control Interno</v>
      </c>
      <c r="N530" s="276">
        <f>'01-Mapa de riesgo-UO'!AB531</f>
        <v>0</v>
      </c>
      <c r="O530" s="276" t="str">
        <f>'01-Mapa de riesgo-UO'!AG531</f>
        <v>Jefe y profesional de Control Interno</v>
      </c>
      <c r="P530" s="277" t="str">
        <f>'01-Mapa de riesgo-UO'!AL531</f>
        <v>No definida</v>
      </c>
      <c r="Q530" s="277" t="str">
        <f>'01-Mapa de riesgo-UO'!AP531</f>
        <v>Preventivo</v>
      </c>
      <c r="R530" s="450"/>
      <c r="S530" s="457" t="s">
        <v>2513</v>
      </c>
      <c r="T530" s="457"/>
      <c r="U530" s="114" t="str">
        <f>'01-Mapa de riesgo-UO'!AW531</f>
        <v>ASUMIR</v>
      </c>
      <c r="V530" s="114">
        <f>'01-Mapa de riesgo-UO'!AX531</f>
        <v>0</v>
      </c>
      <c r="W530" s="132">
        <f>IF(U530="COMPARTIR",'01-Mapa de riesgo-UO'!BA531, IF(U530=0, 0,$I$6))</f>
        <v>0</v>
      </c>
      <c r="X530" s="278"/>
      <c r="Y530" s="278"/>
      <c r="Z530" s="278"/>
      <c r="AA530" s="278"/>
      <c r="AB530" s="453"/>
    </row>
    <row r="531" spans="1:28" ht="51" hidden="1" customHeight="1" x14ac:dyDescent="0.2">
      <c r="A531" s="362"/>
      <c r="B531" s="383"/>
      <c r="C531" s="458"/>
      <c r="D531" s="383"/>
      <c r="E531" s="383"/>
      <c r="F531" s="383"/>
      <c r="G531" s="133" t="str">
        <f>'01-Mapa de riesgo-UO'!I532</f>
        <v>Fallas técnicas del servidor, o por problemas de energía eléctrica o conexión a Internet</v>
      </c>
      <c r="H531" s="383"/>
      <c r="I531" s="450"/>
      <c r="J531" s="383"/>
      <c r="K531" s="459"/>
      <c r="L531" s="457"/>
      <c r="M531" s="276" t="str">
        <f>IF('01-Mapa de riesgo-UO'!S532="No existen", "No existe control para el riesgo",'01-Mapa de riesgo-UO'!W532)</f>
        <v>Pruebas de simulación de las votaciones</v>
      </c>
      <c r="N531" s="276" t="str">
        <f>'01-Mapa de riesgo-UO'!AB532</f>
        <v>Software de Votaciones</v>
      </c>
      <c r="O531" s="276" t="str">
        <f>'01-Mapa de riesgo-UO'!AG532</f>
        <v>Ingeniero de Sistemas asignado a las elecciones</v>
      </c>
      <c r="P531" s="277" t="str">
        <f>'01-Mapa de riesgo-UO'!AL532</f>
        <v>No definida</v>
      </c>
      <c r="Q531" s="277" t="str">
        <f>'01-Mapa de riesgo-UO'!AP532</f>
        <v>Preventivo</v>
      </c>
      <c r="R531" s="450"/>
      <c r="S531" s="457" t="s">
        <v>2513</v>
      </c>
      <c r="T531" s="457"/>
      <c r="U531" s="114" t="str">
        <f>'01-Mapa de riesgo-UO'!AW532</f>
        <v>ASUMIR</v>
      </c>
      <c r="V531" s="114">
        <f>'01-Mapa de riesgo-UO'!AX532</f>
        <v>0</v>
      </c>
      <c r="W531" s="132">
        <f>IF(U531="COMPARTIR",'01-Mapa de riesgo-UO'!BA532, IF(U531=0, 0,$I$6))</f>
        <v>0</v>
      </c>
      <c r="X531" s="278"/>
      <c r="Y531" s="278"/>
      <c r="Z531" s="278"/>
      <c r="AA531" s="278"/>
      <c r="AB531" s="453"/>
    </row>
    <row r="532" spans="1:28" ht="80.25" customHeight="1" x14ac:dyDescent="0.2">
      <c r="A532" s="362">
        <v>175</v>
      </c>
      <c r="B532" s="383" t="str">
        <f>'01-Mapa de riesgo-UO'!D533</f>
        <v>ADMINISTRACIÓN_INSTITUCIONAL</v>
      </c>
      <c r="C532" s="458" t="str">
        <f>+'01-Mapa de riesgo-UO'!F533</f>
        <v>SI</v>
      </c>
      <c r="D532" s="383" t="str">
        <f>'01-Mapa de riesgo-UO'!J533</f>
        <v>Cumplimiento</v>
      </c>
      <c r="E532" s="383" t="str">
        <f>'01-Mapa de riesgo-UO'!K533</f>
        <v>Vencimiento de términos para la atención de Derechos de Petición que lleguen a la Secretaria General</v>
      </c>
      <c r="F532" s="383" t="str">
        <f>'01-Mapa de riesgo-UO'!L533</f>
        <v>No dar respuesta a un Derecho de Petición dentro de los términos establecidos por la ley</v>
      </c>
      <c r="G532" s="133" t="str">
        <f>'01-Mapa de riesgo-UO'!I533</f>
        <v>Omisión o retraso de respuesta por parte del funcionario encargado en la Secretaria General</v>
      </c>
      <c r="H532" s="383" t="str">
        <f>'01-Mapa de riesgo-UO'!M533</f>
        <v>Interposición de una Acción de Tutela.                                                                                                                                                                                                                                                                           Acciones legales en contra de la Universidad</v>
      </c>
      <c r="I532" s="450" t="str">
        <f>'01-Mapa de riesgo-UO'!AT533</f>
        <v>LEVE</v>
      </c>
      <c r="J532" s="383" t="str">
        <f>'01-Mapa de riesgo-UO'!AU533</f>
        <v>Nùmero de Acciones de Tutela o Demandas por la no atención de Derechos de Petición</v>
      </c>
      <c r="K532" s="462">
        <v>0</v>
      </c>
      <c r="L532" s="457" t="s">
        <v>2514</v>
      </c>
      <c r="M532" s="276" t="str">
        <f>IF('01-Mapa de riesgo-UO'!S533="No existen", "No existe control para el riesgo",'01-Mapa de riesgo-UO'!W533)</f>
        <v>Radicación de los Derechos de Petición por parte de Gestión Documental donde se establece fecha de recepción</v>
      </c>
      <c r="N532" s="276">
        <f>'01-Mapa de riesgo-UO'!AB533</f>
        <v>0</v>
      </c>
      <c r="O532" s="276" t="str">
        <f>'01-Mapa de riesgo-UO'!AG533</f>
        <v>Planta y transitorio</v>
      </c>
      <c r="P532" s="277" t="str">
        <f>'01-Mapa de riesgo-UO'!AL533</f>
        <v>No definida</v>
      </c>
      <c r="Q532" s="277" t="str">
        <f>'01-Mapa de riesgo-UO'!AP533</f>
        <v>Preventivo</v>
      </c>
      <c r="R532" s="450" t="str">
        <f>'01-Mapa de riesgo-UO'!AR533</f>
        <v>FUERTE</v>
      </c>
      <c r="S532" s="457" t="s">
        <v>2513</v>
      </c>
      <c r="T532" s="457"/>
      <c r="U532" s="114" t="str">
        <f>'01-Mapa de riesgo-UO'!AW533</f>
        <v>ASUMIR</v>
      </c>
      <c r="V532" s="114">
        <f>'01-Mapa de riesgo-UO'!AX533</f>
        <v>0</v>
      </c>
      <c r="W532" s="132">
        <f>IF(U532="COMPARTIR",'01-Mapa de riesgo-UO'!BA533, IF(U532=0, 0,$I$6))</f>
        <v>0</v>
      </c>
      <c r="X532" s="278"/>
      <c r="Y532" s="278"/>
      <c r="Z532" s="278"/>
      <c r="AA532" s="278"/>
      <c r="AB532" s="453" t="s">
        <v>660</v>
      </c>
    </row>
    <row r="533" spans="1:28" ht="51" hidden="1" customHeight="1" x14ac:dyDescent="0.2">
      <c r="A533" s="362"/>
      <c r="B533" s="383"/>
      <c r="C533" s="458"/>
      <c r="D533" s="383"/>
      <c r="E533" s="383"/>
      <c r="F533" s="383"/>
      <c r="G533" s="133" t="str">
        <f>'01-Mapa de riesgo-UO'!I534</f>
        <v>Entidades externas que no suministran soportes o información requerida para dar respuesta</v>
      </c>
      <c r="H533" s="383"/>
      <c r="I533" s="450"/>
      <c r="J533" s="383"/>
      <c r="K533" s="459"/>
      <c r="L533" s="457"/>
      <c r="M533" s="276" t="str">
        <f>IF('01-Mapa de riesgo-UO'!S534="No existen", "No existe control para el riesgo",'01-Mapa de riesgo-UO'!W534)</f>
        <v>Seguimiento por parte del funcionario encargado estableciendo dentro del calendario una alarma de aviso de la proximidad del vencimiento</v>
      </c>
      <c r="N533" s="276">
        <f>'01-Mapa de riesgo-UO'!AB534</f>
        <v>0</v>
      </c>
      <c r="O533" s="276" t="str">
        <f>'01-Mapa de riesgo-UO'!AG534</f>
        <v>Contrato prestación de servicios</v>
      </c>
      <c r="P533" s="277" t="str">
        <f>'01-Mapa de riesgo-UO'!AL534</f>
        <v>No definida</v>
      </c>
      <c r="Q533" s="277" t="str">
        <f>'01-Mapa de riesgo-UO'!AP534</f>
        <v>Preventivo</v>
      </c>
      <c r="R533" s="450"/>
      <c r="S533" s="457" t="s">
        <v>2513</v>
      </c>
      <c r="T533" s="457"/>
      <c r="U533" s="114" t="str">
        <f>'01-Mapa de riesgo-UO'!AW534</f>
        <v>ASUMIR</v>
      </c>
      <c r="V533" s="114">
        <f>'01-Mapa de riesgo-UO'!AX534</f>
        <v>0</v>
      </c>
      <c r="W533" s="132">
        <f>IF(U533="COMPARTIR",'01-Mapa de riesgo-UO'!BA534, IF(U533=0, 0,$I$6))</f>
        <v>0</v>
      </c>
      <c r="X533" s="278"/>
      <c r="Y533" s="278"/>
      <c r="Z533" s="278"/>
      <c r="AA533" s="278"/>
      <c r="AB533" s="453"/>
    </row>
    <row r="534" spans="1:28" ht="51" hidden="1" customHeight="1" x14ac:dyDescent="0.2">
      <c r="A534" s="362"/>
      <c r="B534" s="383"/>
      <c r="C534" s="458"/>
      <c r="D534" s="383"/>
      <c r="E534" s="383"/>
      <c r="F534" s="383"/>
      <c r="G534" s="133">
        <f>'01-Mapa de riesgo-UO'!I535</f>
        <v>0</v>
      </c>
      <c r="H534" s="383"/>
      <c r="I534" s="450"/>
      <c r="J534" s="383"/>
      <c r="K534" s="459"/>
      <c r="L534" s="457"/>
      <c r="M534" s="276" t="str">
        <f>IF('01-Mapa de riesgo-UO'!S535="No existen", "No existe control para el riesgo",'01-Mapa de riesgo-UO'!W535)</f>
        <v>Solicitud por escrito a las dependencias internas o externas de la información requerida para la adecuada atención del Derecho de Petición con fecha máxima para aportarla</v>
      </c>
      <c r="N534" s="276" t="str">
        <f>'01-Mapa de riesgo-UO'!AB535</f>
        <v>Aplicativo Gestión de Documentos</v>
      </c>
      <c r="O534" s="276" t="str">
        <f>'01-Mapa de riesgo-UO'!AG535</f>
        <v>Secretaria General/Contrato  prestación de servicios</v>
      </c>
      <c r="P534" s="277" t="str">
        <f>'01-Mapa de riesgo-UO'!AL535</f>
        <v>No definida</v>
      </c>
      <c r="Q534" s="277" t="str">
        <f>'01-Mapa de riesgo-UO'!AP535</f>
        <v>Preventivo</v>
      </c>
      <c r="R534" s="450"/>
      <c r="S534" s="457" t="s">
        <v>2513</v>
      </c>
      <c r="T534" s="457"/>
      <c r="U534" s="114" t="str">
        <f>'01-Mapa de riesgo-UO'!AW535</f>
        <v>ASUMIR</v>
      </c>
      <c r="V534" s="114">
        <f>'01-Mapa de riesgo-UO'!AX535</f>
        <v>0</v>
      </c>
      <c r="W534" s="132">
        <f>IF(U534="COMPARTIR",'01-Mapa de riesgo-UO'!BA535, IF(U534=0, 0,$I$6))</f>
        <v>0</v>
      </c>
      <c r="X534" s="278"/>
      <c r="Y534" s="278"/>
      <c r="Z534" s="278"/>
      <c r="AA534" s="278"/>
      <c r="AB534" s="453"/>
    </row>
    <row r="535" spans="1:28" ht="80.25" customHeight="1" x14ac:dyDescent="0.2">
      <c r="A535" s="362">
        <v>176</v>
      </c>
      <c r="B535" s="383" t="str">
        <f>'01-Mapa de riesgo-UO'!D536</f>
        <v>ADMINISTRACIÓN_INSTITUCIONAL</v>
      </c>
      <c r="C535" s="458" t="str">
        <f>+'01-Mapa de riesgo-UO'!F536</f>
        <v>NO</v>
      </c>
      <c r="D535" s="383" t="str">
        <f>'01-Mapa de riesgo-UO'!J536</f>
        <v>Cumplimiento</v>
      </c>
      <c r="E535" s="383" t="str">
        <f>'01-Mapa de riesgo-UO'!K536</f>
        <v>Incumplimiento de la normatividad vigente y aplicable a la Universidad</v>
      </c>
      <c r="F535" s="383"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83" t="str">
        <f>'01-Mapa de riesgo-UO'!M536</f>
        <v>Contradicción conceptual con otras dependencias.                                                                                                                                                                                                                                              Otorgamiento o negación de un derecho. Toma de decisiones por fuera del alcance normativo de la Universidad</v>
      </c>
      <c r="I535" s="450" t="str">
        <f>'01-Mapa de riesgo-UO'!AT536</f>
        <v>LEVE</v>
      </c>
      <c r="J535" s="383" t="str">
        <f>'01-Mapa de riesgo-UO'!AU536</f>
        <v>Nùmero de procesos judiciales por incumplimiento de normas</v>
      </c>
      <c r="K535" s="462">
        <v>0</v>
      </c>
      <c r="L535" s="457" t="s">
        <v>2514</v>
      </c>
      <c r="M535" s="276" t="str">
        <f>IF('01-Mapa de riesgo-UO'!S536="No existen", "No existe control para el riesgo",'01-Mapa de riesgo-UO'!W536)</f>
        <v>Publicación de Acuerdos del Consejo Superior y Académico así como Resoluciones Generales con anotación correspondientes sobre la vigencia o derogatoria de los actos administrativos en los cuales aplique los temas de vigencia</v>
      </c>
      <c r="N535" s="276" t="str">
        <f>'01-Mapa de riesgo-UO'!AB536</f>
        <v>Software UTP Portal</v>
      </c>
      <c r="O535" s="276" t="str">
        <f>'01-Mapa de riesgo-UO'!AG536</f>
        <v>Contrato prestación de servicios</v>
      </c>
      <c r="P535" s="277" t="str">
        <f>'01-Mapa de riesgo-UO'!AL536</f>
        <v>Mensual</v>
      </c>
      <c r="Q535" s="277" t="str">
        <f>'01-Mapa de riesgo-UO'!AP536</f>
        <v>Preventivo</v>
      </c>
      <c r="R535" s="450" t="str">
        <f>'01-Mapa de riesgo-UO'!AR536</f>
        <v>ACEPTABLE</v>
      </c>
      <c r="S535" s="457" t="s">
        <v>2513</v>
      </c>
      <c r="T535" s="457"/>
      <c r="U535" s="114" t="str">
        <f>'01-Mapa de riesgo-UO'!AW536</f>
        <v>ASUMIR</v>
      </c>
      <c r="V535" s="114">
        <f>'01-Mapa de riesgo-UO'!AX536</f>
        <v>0</v>
      </c>
      <c r="W535" s="132">
        <f>IF(U535="COMPARTIR",'01-Mapa de riesgo-UO'!BA536, IF(U535=0, 0,$I$6))</f>
        <v>0</v>
      </c>
      <c r="X535" s="278"/>
      <c r="Y535" s="278"/>
      <c r="Z535" s="278"/>
      <c r="AA535" s="278"/>
      <c r="AB535" s="453" t="s">
        <v>660</v>
      </c>
    </row>
    <row r="536" spans="1:28" ht="51" hidden="1" customHeight="1" x14ac:dyDescent="0.2">
      <c r="A536" s="362"/>
      <c r="B536" s="383"/>
      <c r="C536" s="458"/>
      <c r="D536" s="383"/>
      <c r="E536" s="383"/>
      <c r="F536" s="383"/>
      <c r="G536" s="133" t="str">
        <f>'01-Mapa de riesgo-UO'!I537</f>
        <v>Cambios de normas expedidas por órganos o entidades extremas a la Universidad</v>
      </c>
      <c r="H536" s="383"/>
      <c r="I536" s="450"/>
      <c r="J536" s="383"/>
      <c r="K536" s="459"/>
      <c r="L536" s="457"/>
      <c r="M536" s="276" t="str">
        <f>IF('01-Mapa de riesgo-UO'!S537="No existen", "No existe control para el riesgo",'01-Mapa de riesgo-UO'!W537)</f>
        <v>Análisis y revisión de los diferentes Estatutos de la Universidad para llevar a cabo un control de la vigencia o modificaciones surtidas</v>
      </c>
      <c r="N536" s="276">
        <f>'01-Mapa de riesgo-UO'!AB537</f>
        <v>0</v>
      </c>
      <c r="O536" s="276" t="str">
        <f>'01-Mapa de riesgo-UO'!AG537</f>
        <v>Contrato prestación de servicios</v>
      </c>
      <c r="P536" s="277" t="str">
        <f>'01-Mapa de riesgo-UO'!AL537</f>
        <v>Semestral</v>
      </c>
      <c r="Q536" s="277" t="str">
        <f>'01-Mapa de riesgo-UO'!AP537</f>
        <v>Preventivo</v>
      </c>
      <c r="R536" s="450"/>
      <c r="S536" s="457" t="s">
        <v>2513</v>
      </c>
      <c r="T536" s="457"/>
      <c r="U536" s="114" t="str">
        <f>'01-Mapa de riesgo-UO'!AW537</f>
        <v>ASUMIR</v>
      </c>
      <c r="V536" s="114">
        <f>'01-Mapa de riesgo-UO'!AX537</f>
        <v>0</v>
      </c>
      <c r="W536" s="132">
        <f>IF(U536="COMPARTIR",'01-Mapa de riesgo-UO'!BA537, IF(U536=0, 0,$I$6))</f>
        <v>0</v>
      </c>
      <c r="X536" s="278"/>
      <c r="Y536" s="278"/>
      <c r="Z536" s="278"/>
      <c r="AA536" s="278"/>
      <c r="AB536" s="453"/>
    </row>
    <row r="537" spans="1:28" ht="51" hidden="1" customHeight="1" x14ac:dyDescent="0.2">
      <c r="A537" s="362"/>
      <c r="B537" s="383"/>
      <c r="C537" s="458"/>
      <c r="D537" s="383"/>
      <c r="E537" s="383"/>
      <c r="F537" s="383"/>
      <c r="G537" s="133">
        <f>'01-Mapa de riesgo-UO'!I538</f>
        <v>0</v>
      </c>
      <c r="H537" s="383"/>
      <c r="I537" s="450"/>
      <c r="J537" s="383"/>
      <c r="K537" s="459"/>
      <c r="L537" s="457"/>
      <c r="M537" s="276">
        <f>IF('01-Mapa de riesgo-UO'!S538="No existen", "No existe control para el riesgo",'01-Mapa de riesgo-UO'!W538)</f>
        <v>0</v>
      </c>
      <c r="N537" s="276">
        <f>'01-Mapa de riesgo-UO'!AB538</f>
        <v>0</v>
      </c>
      <c r="O537" s="276">
        <f>'01-Mapa de riesgo-UO'!AG538</f>
        <v>0</v>
      </c>
      <c r="P537" s="277">
        <f>'01-Mapa de riesgo-UO'!AL538</f>
        <v>0</v>
      </c>
      <c r="Q537" s="277">
        <f>'01-Mapa de riesgo-UO'!AP538</f>
        <v>0</v>
      </c>
      <c r="R537" s="450"/>
      <c r="S537" s="457"/>
      <c r="T537" s="457"/>
      <c r="U537" s="114" t="str">
        <f>'01-Mapa de riesgo-UO'!AW538</f>
        <v>ASUMIR</v>
      </c>
      <c r="V537" s="114">
        <f>'01-Mapa de riesgo-UO'!AX538</f>
        <v>0</v>
      </c>
      <c r="W537" s="132">
        <f>IF(U537="COMPARTIR",'01-Mapa de riesgo-UO'!BA538, IF(U537=0, 0,$I$6))</f>
        <v>0</v>
      </c>
      <c r="X537" s="278"/>
      <c r="Y537" s="278"/>
      <c r="Z537" s="278"/>
      <c r="AA537" s="278"/>
      <c r="AB537" s="453"/>
    </row>
    <row r="538" spans="1:28" ht="80.25" customHeight="1" x14ac:dyDescent="0.2">
      <c r="A538" s="362">
        <v>177</v>
      </c>
      <c r="B538" s="383" t="str">
        <f>'01-Mapa de riesgo-UO'!D539</f>
        <v>ADMINISTRACIÓN_INSTITUCIONAL</v>
      </c>
      <c r="C538" s="458" t="str">
        <f>+'01-Mapa de riesgo-UO'!F539</f>
        <v>NO</v>
      </c>
      <c r="D538" s="383" t="str">
        <f>'01-Mapa de riesgo-UO'!J539</f>
        <v>Estratégico</v>
      </c>
      <c r="E538" s="383" t="str">
        <f>'01-Mapa de riesgo-UO'!K539</f>
        <v xml:space="preserve">Pérdida de la información de las series documentales conservadas físicamente </v>
      </c>
      <c r="F538" s="383"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83" t="str">
        <f>'01-Mapa de riesgo-UO'!M539</f>
        <v>Perdida de la memoria institucional
Demandas por perjuicios a los usuarios
Ausencia de apoyo a la misión institucional</v>
      </c>
      <c r="I538" s="450" t="str">
        <f>'01-Mapa de riesgo-UO'!AT539</f>
        <v>LEVE</v>
      </c>
      <c r="J538" s="383" t="str">
        <f>'01-Mapa de riesgo-UO'!AU539</f>
        <v>Metros lineales de archivos histórico y central conservados únicamente en soporte papel</v>
      </c>
      <c r="K538" s="459">
        <v>860</v>
      </c>
      <c r="L538" s="457" t="s">
        <v>3113</v>
      </c>
      <c r="M538" s="276" t="str">
        <f>IF('01-Mapa de riesgo-UO'!S539="No existen", "No existe control para el riesgo",'01-Mapa de riesgo-UO'!W539)</f>
        <v>Recarga de Extintores , Control de temperatura,humedad y Verificación de sensores de humo</v>
      </c>
      <c r="N538" s="276">
        <f>'01-Mapa de riesgo-UO'!AB539</f>
        <v>0</v>
      </c>
      <c r="O538" s="276" t="str">
        <f>'01-Mapa de riesgo-UO'!AG539</f>
        <v>Técnico Administrativo  Transitorio - Gestión de Servicios Institucionales</v>
      </c>
      <c r="P538" s="277" t="str">
        <f>'01-Mapa de riesgo-UO'!AL539</f>
        <v>Anual</v>
      </c>
      <c r="Q538" s="277" t="str">
        <f>'01-Mapa de riesgo-UO'!AP539</f>
        <v>Preventivo</v>
      </c>
      <c r="R538" s="450" t="str">
        <f>'01-Mapa de riesgo-UO'!AR539</f>
        <v>ACEPTABLE</v>
      </c>
      <c r="S538" s="457" t="s">
        <v>2515</v>
      </c>
      <c r="T538" s="457"/>
      <c r="U538" s="114" t="str">
        <f>'01-Mapa de riesgo-UO'!AW539</f>
        <v>ASUMIR</v>
      </c>
      <c r="V538" s="114">
        <f>'01-Mapa de riesgo-UO'!AX539</f>
        <v>0</v>
      </c>
      <c r="W538" s="132">
        <f>IF(U538="COMPARTIR",'01-Mapa de riesgo-UO'!BA539, IF(U538=0, 0,$I$6))</f>
        <v>0</v>
      </c>
      <c r="X538" s="278"/>
      <c r="Y538" s="278"/>
      <c r="Z538" s="278"/>
      <c r="AA538" s="278"/>
      <c r="AB538" s="453" t="s">
        <v>660</v>
      </c>
    </row>
    <row r="539" spans="1:28" ht="51" hidden="1" customHeight="1" x14ac:dyDescent="0.2">
      <c r="A539" s="362"/>
      <c r="B539" s="383"/>
      <c r="C539" s="458"/>
      <c r="D539" s="383"/>
      <c r="E539" s="383"/>
      <c r="F539" s="383"/>
      <c r="G539" s="133" t="str">
        <f>'01-Mapa de riesgo-UO'!I540</f>
        <v>Controles de acceso deficientes</v>
      </c>
      <c r="H539" s="383"/>
      <c r="I539" s="450"/>
      <c r="J539" s="383"/>
      <c r="K539" s="459"/>
      <c r="L539" s="457"/>
      <c r="M539" s="276" t="str">
        <f>IF('01-Mapa de riesgo-UO'!S540="No existen", "No existe control para el riesgo",'01-Mapa de riesgo-UO'!W540)</f>
        <v>Microfilmación y Digitalización</v>
      </c>
      <c r="N539" s="276">
        <f>'01-Mapa de riesgo-UO'!AB540</f>
        <v>0</v>
      </c>
      <c r="O539" s="276" t="str">
        <f>'01-Mapa de riesgo-UO'!AG540</f>
        <v xml:space="preserve">Transitorio Administrativo II y III. Luis Fernando Guzmán; Hugo Armando Pérez; Sebastian Zapata </v>
      </c>
      <c r="P539" s="277" t="str">
        <f>'01-Mapa de riesgo-UO'!AL540</f>
        <v>Mensual</v>
      </c>
      <c r="Q539" s="277" t="str">
        <f>'01-Mapa de riesgo-UO'!AP540</f>
        <v>Preventivo</v>
      </c>
      <c r="R539" s="450"/>
      <c r="S539" s="457" t="s">
        <v>2516</v>
      </c>
      <c r="T539" s="457"/>
      <c r="U539" s="114" t="str">
        <f>'01-Mapa de riesgo-UO'!AW540</f>
        <v>ASUMIR</v>
      </c>
      <c r="V539" s="114">
        <f>'01-Mapa de riesgo-UO'!AX540</f>
        <v>0</v>
      </c>
      <c r="W539" s="132">
        <f>IF(U539="COMPARTIR",'01-Mapa de riesgo-UO'!BA540, IF(U539=0, 0,$I$6))</f>
        <v>0</v>
      </c>
      <c r="X539" s="278"/>
      <c r="Y539" s="278"/>
      <c r="Z539" s="278"/>
      <c r="AA539" s="278"/>
      <c r="AB539" s="453"/>
    </row>
    <row r="540" spans="1:28" ht="51" hidden="1" customHeight="1" x14ac:dyDescent="0.2">
      <c r="A540" s="362"/>
      <c r="B540" s="383"/>
      <c r="C540" s="458"/>
      <c r="D540" s="383"/>
      <c r="E540" s="383"/>
      <c r="F540" s="383"/>
      <c r="G540" s="133">
        <f>'01-Mapa de riesgo-UO'!I541</f>
        <v>0</v>
      </c>
      <c r="H540" s="383"/>
      <c r="I540" s="450"/>
      <c r="J540" s="383"/>
      <c r="K540" s="459"/>
      <c r="L540" s="457"/>
      <c r="M540" s="276" t="str">
        <f>IF('01-Mapa de riesgo-UO'!S541="No existen", "No existe control para el riesgo",'01-Mapa de riesgo-UO'!W541)</f>
        <v>Inventario documental</v>
      </c>
      <c r="N540" s="276">
        <f>'01-Mapa de riesgo-UO'!AB541</f>
        <v>0</v>
      </c>
      <c r="O540" s="276" t="str">
        <f>'01-Mapa de riesgo-UO'!AG541</f>
        <v>Transitorio Administrativo III. Laura Gabriela Velandia Rodriguez</v>
      </c>
      <c r="P540" s="277" t="str">
        <f>'01-Mapa de riesgo-UO'!AL541</f>
        <v>No definida</v>
      </c>
      <c r="Q540" s="277" t="str">
        <f>'01-Mapa de riesgo-UO'!AP541</f>
        <v>Preventivo</v>
      </c>
      <c r="R540" s="450"/>
      <c r="S540" s="457" t="s">
        <v>3115</v>
      </c>
      <c r="T540" s="457"/>
      <c r="U540" s="114" t="str">
        <f>'01-Mapa de riesgo-UO'!AW541</f>
        <v>ASUMIR</v>
      </c>
      <c r="V540" s="114">
        <f>'01-Mapa de riesgo-UO'!AX541</f>
        <v>0</v>
      </c>
      <c r="W540" s="132">
        <f>IF(U540="COMPARTIR",'01-Mapa de riesgo-UO'!BA541, IF(U540=0, 0,$I$6))</f>
        <v>0</v>
      </c>
      <c r="X540" s="278"/>
      <c r="Y540" s="278"/>
      <c r="Z540" s="278"/>
      <c r="AA540" s="278"/>
      <c r="AB540" s="453"/>
    </row>
    <row r="541" spans="1:28" ht="80.25" customHeight="1" x14ac:dyDescent="0.2">
      <c r="A541" s="362">
        <v>178</v>
      </c>
      <c r="B541" s="383" t="str">
        <f>'01-Mapa de riesgo-UO'!D542</f>
        <v>ADMINISTRACIÓN_INSTITUCIONAL</v>
      </c>
      <c r="C541" s="458" t="str">
        <f>+'01-Mapa de riesgo-UO'!F542</f>
        <v>NO</v>
      </c>
      <c r="D541" s="383" t="str">
        <f>'01-Mapa de riesgo-UO'!J542</f>
        <v>Cumplimiento</v>
      </c>
      <c r="E541" s="383" t="str">
        <f>'01-Mapa de riesgo-UO'!K542</f>
        <v xml:space="preserve">Incumplimiento en Normatividad Archivistica conforme a la actualización de los Instrumentos Archivisticos (TRD, CCD, PGD,  FUID) </v>
      </c>
      <c r="F541" s="383" t="str">
        <f>'01-Mapa de riesgo-UO'!L542</f>
        <v xml:space="preserve">Instrumentos archivisticos desactualizados y no alineados con los cambios institucionales </v>
      </c>
      <c r="G541" s="133" t="str">
        <f>'01-Mapa de riesgo-UO'!I542</f>
        <v>Cambios constantes en la Normativa Archivistica Nacional</v>
      </c>
      <c r="H541" s="383"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50" t="str">
        <f>'01-Mapa de riesgo-UO'!AT542</f>
        <v>LEVE</v>
      </c>
      <c r="J541" s="383" t="str">
        <f>'01-Mapa de riesgo-UO'!AU542</f>
        <v xml:space="preserve">Instrumentos Archivisticos actualizados  (PGD y FUID)  y Convalidados (TRD Y CCD) </v>
      </c>
      <c r="K541" s="459">
        <v>4</v>
      </c>
      <c r="L541" s="457" t="s">
        <v>3114</v>
      </c>
      <c r="M541" s="276" t="str">
        <f>IF('01-Mapa de riesgo-UO'!S542="No existen", "No existe control para el riesgo",'01-Mapa de riesgo-UO'!W542)</f>
        <v>Actualización Inventario documental</v>
      </c>
      <c r="N541" s="276">
        <f>'01-Mapa de riesgo-UO'!AB542</f>
        <v>0</v>
      </c>
      <c r="O541" s="276" t="str">
        <f>'01-Mapa de riesgo-UO'!AG542</f>
        <v>Transitorio Administrativo III. Laura Gabriela Velandia Rodriguez</v>
      </c>
      <c r="P541" s="277" t="str">
        <f>'01-Mapa de riesgo-UO'!AL542</f>
        <v>No definida</v>
      </c>
      <c r="Q541" s="277" t="str">
        <f>'01-Mapa de riesgo-UO'!AP542</f>
        <v>Preventivo</v>
      </c>
      <c r="R541" s="450" t="str">
        <f>'01-Mapa de riesgo-UO'!AR542</f>
        <v>ACEPTABLE</v>
      </c>
      <c r="S541" s="457" t="s">
        <v>3116</v>
      </c>
      <c r="T541" s="457"/>
      <c r="U541" s="114" t="str">
        <f>'01-Mapa de riesgo-UO'!AW542</f>
        <v>ASUMIR</v>
      </c>
      <c r="V541" s="114">
        <f>'01-Mapa de riesgo-UO'!AX542</f>
        <v>0</v>
      </c>
      <c r="W541" s="132">
        <f>IF(U541="COMPARTIR",'01-Mapa de riesgo-UO'!BA542, IF(U541=0, 0,$I$6))</f>
        <v>0</v>
      </c>
      <c r="X541" s="278"/>
      <c r="Y541" s="278"/>
      <c r="Z541" s="278"/>
      <c r="AA541" s="278"/>
      <c r="AB541" s="453" t="s">
        <v>660</v>
      </c>
    </row>
    <row r="542" spans="1:28" ht="51" hidden="1" customHeight="1" x14ac:dyDescent="0.2">
      <c r="A542" s="362"/>
      <c r="B542" s="383"/>
      <c r="C542" s="458"/>
      <c r="D542" s="383"/>
      <c r="E542" s="383"/>
      <c r="F542" s="383"/>
      <c r="G542" s="133" t="str">
        <f>'01-Mapa de riesgo-UO'!I543</f>
        <v>Modificaciones en la Estructura Organizacional y que tienen relación directa con los instrumentos archivisticos</v>
      </c>
      <c r="H542" s="383"/>
      <c r="I542" s="450"/>
      <c r="J542" s="383"/>
      <c r="K542" s="459"/>
      <c r="L542" s="457"/>
      <c r="M542" s="276" t="str">
        <f>IF('01-Mapa de riesgo-UO'!S543="No existen", "No existe control para el riesgo",'01-Mapa de riesgo-UO'!W543)</f>
        <v>Actualización Programa de Gestión Documental</v>
      </c>
      <c r="N542" s="276">
        <f>'01-Mapa de riesgo-UO'!AB543</f>
        <v>0</v>
      </c>
      <c r="O542" s="276" t="str">
        <f>'01-Mapa de riesgo-UO'!AG543</f>
        <v>Profesional I Lina Maria Valencia Giraldo</v>
      </c>
      <c r="P542" s="277" t="str">
        <f>'01-Mapa de riesgo-UO'!AL543</f>
        <v>No definida</v>
      </c>
      <c r="Q542" s="277" t="str">
        <f>'01-Mapa de riesgo-UO'!AP543</f>
        <v>Preventivo</v>
      </c>
      <c r="R542" s="450"/>
      <c r="S542" s="457" t="s">
        <v>2517</v>
      </c>
      <c r="T542" s="457"/>
      <c r="U542" s="114" t="str">
        <f>'01-Mapa de riesgo-UO'!AW543</f>
        <v>ASUMIR</v>
      </c>
      <c r="V542" s="114">
        <f>'01-Mapa de riesgo-UO'!AX543</f>
        <v>0</v>
      </c>
      <c r="W542" s="132">
        <f>IF(U542="COMPARTIR",'01-Mapa de riesgo-UO'!BA543, IF(U542=0, 0,$I$6))</f>
        <v>0</v>
      </c>
      <c r="X542" s="278"/>
      <c r="Y542" s="278"/>
      <c r="Z542" s="278"/>
      <c r="AA542" s="278"/>
      <c r="AB542" s="453"/>
    </row>
    <row r="543" spans="1:28" ht="51" hidden="1" customHeight="1" x14ac:dyDescent="0.2">
      <c r="A543" s="362"/>
      <c r="B543" s="383"/>
      <c r="C543" s="458"/>
      <c r="D543" s="383"/>
      <c r="E543" s="383"/>
      <c r="F543" s="383"/>
      <c r="G543" s="133">
        <f>'01-Mapa de riesgo-UO'!I544</f>
        <v>0</v>
      </c>
      <c r="H543" s="383"/>
      <c r="I543" s="450"/>
      <c r="J543" s="383"/>
      <c r="K543" s="459"/>
      <c r="L543" s="457"/>
      <c r="M543" s="276" t="str">
        <f>IF('01-Mapa de riesgo-UO'!S544="No existen", "No existe control para el riesgo",'01-Mapa de riesgo-UO'!W544)</f>
        <v>Actualización  de las Series Documentales  unidades organizacionales académicas y administrativas</v>
      </c>
      <c r="N543" s="276">
        <f>'01-Mapa de riesgo-UO'!AB544</f>
        <v>0</v>
      </c>
      <c r="O543" s="276" t="str">
        <f>'01-Mapa de riesgo-UO'!AG544</f>
        <v>Transitorio Administrativo III Hugo Armando Pérez; Luis Fernando Guzmán Profesional I Lina Maria Valencia Giraldo</v>
      </c>
      <c r="P543" s="277" t="str">
        <f>'01-Mapa de riesgo-UO'!AL544</f>
        <v>No definida</v>
      </c>
      <c r="Q543" s="277" t="str">
        <f>'01-Mapa de riesgo-UO'!AP544</f>
        <v>Preventivo</v>
      </c>
      <c r="R543" s="450"/>
      <c r="S543" s="457" t="s">
        <v>3117</v>
      </c>
      <c r="T543" s="457"/>
      <c r="U543" s="114" t="str">
        <f>'01-Mapa de riesgo-UO'!AW544</f>
        <v>ASUMIR</v>
      </c>
      <c r="V543" s="114">
        <f>'01-Mapa de riesgo-UO'!AX544</f>
        <v>0</v>
      </c>
      <c r="W543" s="132">
        <f>IF(U543="COMPARTIR",'01-Mapa de riesgo-UO'!BA544, IF(U543=0, 0,$I$6))</f>
        <v>0</v>
      </c>
      <c r="X543" s="278"/>
      <c r="Y543" s="278"/>
      <c r="Z543" s="278"/>
      <c r="AA543" s="278"/>
      <c r="AB543" s="453"/>
    </row>
    <row r="544" spans="1:28" ht="80.25" customHeight="1" x14ac:dyDescent="0.2">
      <c r="A544" s="362">
        <v>179</v>
      </c>
      <c r="B544" s="383" t="str">
        <f>'01-Mapa de riesgo-UO'!D545</f>
        <v>ADMINISTRACIÓN_INSTITUCIONAL</v>
      </c>
      <c r="C544" s="458" t="str">
        <f>+'01-Mapa de riesgo-UO'!F545</f>
        <v>NO</v>
      </c>
      <c r="D544" s="383" t="str">
        <f>'01-Mapa de riesgo-UO'!J545</f>
        <v>Operacional</v>
      </c>
      <c r="E544" s="383" t="str">
        <f>'01-Mapa de riesgo-UO'!K545</f>
        <v xml:space="preserve">Suspensión en el servicio de energia eléctrica en el campus universitario </v>
      </c>
      <c r="F544" s="383" t="str">
        <f>'01-Mapa de riesgo-UO'!L545</f>
        <v>Fallas en el fluido de energía eléctrica por mas de 4 horas</v>
      </c>
      <c r="G544" s="133" t="str">
        <f>'01-Mapa de riesgo-UO'!I545</f>
        <v>Fallos en equipos y redes de media y baja tensión</v>
      </c>
      <c r="H544" s="383" t="str">
        <f>'01-Mapa de riesgo-UO'!M545</f>
        <v xml:space="preserve">Suspensión de actividades académicas y administrativas </v>
      </c>
      <c r="I544" s="450" t="str">
        <f>'01-Mapa de riesgo-UO'!AT545</f>
        <v>MODERADO</v>
      </c>
      <c r="J544" s="383" t="str">
        <f>'01-Mapa de riesgo-UO'!AU545</f>
        <v>Número de suspensiones del servicio de energía eléctrica por más de cuatro horas presentados por año en actividades no programadas.</v>
      </c>
      <c r="K544" s="459">
        <v>0</v>
      </c>
      <c r="L544" s="457" t="s">
        <v>2553</v>
      </c>
      <c r="M544" s="276" t="str">
        <f>IF('01-Mapa de riesgo-UO'!S545="No existen", "No existe control para el riesgo",'01-Mapa de riesgo-UO'!W545)</f>
        <v xml:space="preserve">Seguimiento a la ejecución del plan de mantenimiento de equipos </v>
      </c>
      <c r="N544" s="276">
        <f>'01-Mapa de riesgo-UO'!AB545</f>
        <v>0</v>
      </c>
      <c r="O544" s="276" t="str">
        <f>'01-Mapa de riesgo-UO'!AG545</f>
        <v>Jefe Mantenimiento institucional</v>
      </c>
      <c r="P544" s="277" t="str">
        <f>'01-Mapa de riesgo-UO'!AL545</f>
        <v>Anual</v>
      </c>
      <c r="Q544" s="277" t="str">
        <f>'01-Mapa de riesgo-UO'!AP545</f>
        <v>Preventivo</v>
      </c>
      <c r="R544" s="450" t="str">
        <f>'01-Mapa de riesgo-UO'!AR545</f>
        <v>ACEPTABLE</v>
      </c>
      <c r="S544" s="457" t="s">
        <v>3119</v>
      </c>
      <c r="T544" s="457"/>
      <c r="U544" s="114" t="str">
        <f>'01-Mapa de riesgo-UO'!AW545</f>
        <v>REDUCIR</v>
      </c>
      <c r="V544" s="114" t="str">
        <f>'01-Mapa de riesgo-UO'!AX545</f>
        <v>Realizar revisión periódica de estado de plantas eléctricas y UPS.</v>
      </c>
      <c r="W544" s="132">
        <f>IF(U544="COMPARTIR",'01-Mapa de riesgo-UO'!BA545, IF(U544=0, 0,$I$6))</f>
        <v>0</v>
      </c>
      <c r="X544" s="278" t="s">
        <v>282</v>
      </c>
      <c r="Y544" s="278" t="s">
        <v>2554</v>
      </c>
      <c r="Z544" s="278" t="s">
        <v>643</v>
      </c>
      <c r="AA544" s="278"/>
      <c r="AB544" s="453" t="s">
        <v>660</v>
      </c>
    </row>
    <row r="545" spans="1:28" ht="51" hidden="1" customHeight="1" x14ac:dyDescent="0.2">
      <c r="A545" s="362"/>
      <c r="B545" s="383"/>
      <c r="C545" s="458"/>
      <c r="D545" s="383"/>
      <c r="E545" s="383"/>
      <c r="F545" s="383"/>
      <c r="G545" s="133" t="str">
        <f>'01-Mapa de riesgo-UO'!I546</f>
        <v>Errores humanos en la operación y mantenimiento de equipos y redes.</v>
      </c>
      <c r="H545" s="383"/>
      <c r="I545" s="450"/>
      <c r="J545" s="383"/>
      <c r="K545" s="459"/>
      <c r="L545" s="457"/>
      <c r="M545" s="276" t="str">
        <f>IF('01-Mapa de riesgo-UO'!S546="No existen", "No existe control para el riesgo",'01-Mapa de riesgo-UO'!W546)</f>
        <v>Revisión periodica al estado de las redes eléctricas</v>
      </c>
      <c r="N545" s="276">
        <f>'01-Mapa de riesgo-UO'!AB546</f>
        <v>0</v>
      </c>
      <c r="O545" s="276" t="str">
        <f>'01-Mapa de riesgo-UO'!AG546</f>
        <v>Jefe Mantenimiento institucional</v>
      </c>
      <c r="P545" s="277" t="str">
        <f>'01-Mapa de riesgo-UO'!AL546</f>
        <v>Mensual</v>
      </c>
      <c r="Q545" s="277" t="str">
        <f>'01-Mapa de riesgo-UO'!AP546</f>
        <v>Detectivo</v>
      </c>
      <c r="R545" s="450"/>
      <c r="S545" s="457" t="s">
        <v>3120</v>
      </c>
      <c r="T545" s="457"/>
      <c r="U545" s="114" t="str">
        <f>'01-Mapa de riesgo-UO'!AW546</f>
        <v>REDUCIR</v>
      </c>
      <c r="V545" s="114" t="str">
        <f>'01-Mapa de riesgo-UO'!AX546</f>
        <v>Tramitar adquisición o renovacion de plantas eléctricas, UPS y equipos en general en edificios . cuando sea técnica y financieramente posible.</v>
      </c>
      <c r="W545" s="132">
        <f>IF(U545="COMPARTIR",'01-Mapa de riesgo-UO'!BA546, IF(U545=0, 0,$I$6))</f>
        <v>0</v>
      </c>
      <c r="X545" s="278" t="s">
        <v>282</v>
      </c>
      <c r="Y545" s="278" t="s">
        <v>2555</v>
      </c>
      <c r="Z545" s="278" t="s">
        <v>643</v>
      </c>
      <c r="AA545" s="278"/>
      <c r="AB545" s="453"/>
    </row>
    <row r="546" spans="1:28" ht="51" hidden="1" customHeight="1" x14ac:dyDescent="0.2">
      <c r="A546" s="362"/>
      <c r="B546" s="383"/>
      <c r="C546" s="458"/>
      <c r="D546" s="383"/>
      <c r="E546" s="383"/>
      <c r="F546" s="383"/>
      <c r="G546" s="133" t="str">
        <f>'01-Mapa de riesgo-UO'!I547</f>
        <v>Fallos en equipos y redes de media tensión del proveedor de servicio.</v>
      </c>
      <c r="H546" s="383"/>
      <c r="I546" s="450"/>
      <c r="J546" s="383"/>
      <c r="K546" s="459"/>
      <c r="L546" s="457"/>
      <c r="M546" s="276" t="str">
        <f>IF('01-Mapa de riesgo-UO'!S547="No existen", "No existe control para el riesgo",'01-Mapa de riesgo-UO'!W547)</f>
        <v>Revisión de los requerimientos técnicos para la contratacion del servicio  especializado en mantenimiento eléctrico</v>
      </c>
      <c r="N546" s="276">
        <f>'01-Mapa de riesgo-UO'!AB547</f>
        <v>0</v>
      </c>
      <c r="O546" s="276" t="str">
        <f>'01-Mapa de riesgo-UO'!AG547</f>
        <v>Jefe Mantenimiento institucional</v>
      </c>
      <c r="P546" s="277" t="str">
        <f>'01-Mapa de riesgo-UO'!AL547</f>
        <v>Anual</v>
      </c>
      <c r="Q546" s="277" t="str">
        <f>'01-Mapa de riesgo-UO'!AP547</f>
        <v>Preventivo</v>
      </c>
      <c r="R546" s="450"/>
      <c r="S546" s="457" t="s">
        <v>3121</v>
      </c>
      <c r="T546" s="457"/>
      <c r="U546" s="114" t="str">
        <f>'01-Mapa de riesgo-UO'!AW547</f>
        <v>REDUCIR</v>
      </c>
      <c r="V546" s="114" t="str">
        <f>'01-Mapa de riesgo-UO'!AX547</f>
        <v>Revisión y mantenimiento de las redes electricas en media y baja tensión</v>
      </c>
      <c r="W546" s="132">
        <f>IF(U546="COMPARTIR",'01-Mapa de riesgo-UO'!BA547, IF(U546=0, 0,$I$6))</f>
        <v>0</v>
      </c>
      <c r="X546" s="278" t="s">
        <v>282</v>
      </c>
      <c r="Y546" s="278" t="s">
        <v>2556</v>
      </c>
      <c r="Z546" s="278" t="s">
        <v>643</v>
      </c>
      <c r="AA546" s="278"/>
      <c r="AB546" s="453"/>
    </row>
    <row r="547" spans="1:28" ht="80.25" customHeight="1" x14ac:dyDescent="0.2">
      <c r="A547" s="362">
        <v>180</v>
      </c>
      <c r="B547" s="383" t="str">
        <f>'01-Mapa de riesgo-UO'!D548</f>
        <v>ADMINISTRACIÓN_INSTITUCIONAL</v>
      </c>
      <c r="C547" s="458" t="str">
        <f>+'01-Mapa de riesgo-UO'!F548</f>
        <v>NO</v>
      </c>
      <c r="D547" s="383" t="str">
        <f>'01-Mapa de riesgo-UO'!J548</f>
        <v>Financiero</v>
      </c>
      <c r="E547" s="383" t="str">
        <f>'01-Mapa de riesgo-UO'!K548</f>
        <v>Pago de suministro de bienes, despues de la fecha de vencimiento de la factura.</v>
      </c>
      <c r="F547" s="383"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83" t="str">
        <f>'01-Mapa de riesgo-UO'!M548</f>
        <v>Demandas por incumplimiento en el pago.
Multas
Deterioro en la imagen institucional</v>
      </c>
      <c r="I547" s="450" t="str">
        <f>'01-Mapa de riesgo-UO'!AT548</f>
        <v>MODERADO</v>
      </c>
      <c r="J547" s="383" t="str">
        <f>'01-Mapa de riesgo-UO'!AU548</f>
        <v>Número de facturas pagadas fuera de las fechas establecidas por el proveedor.</v>
      </c>
      <c r="K547" s="459">
        <v>1</v>
      </c>
      <c r="L547" s="457" t="s">
        <v>3118</v>
      </c>
      <c r="M547" s="276">
        <f>IF('01-Mapa de riesgo-UO'!S548="No existen", "No existe control para el riesgo",'01-Mapa de riesgo-UO'!W548)</f>
        <v>0</v>
      </c>
      <c r="N547" s="276">
        <f>'01-Mapa de riesgo-UO'!AB548</f>
        <v>0</v>
      </c>
      <c r="O547" s="276">
        <f>'01-Mapa de riesgo-UO'!AG548</f>
        <v>0</v>
      </c>
      <c r="P547" s="277">
        <f>'01-Mapa de riesgo-UO'!AL548</f>
        <v>0</v>
      </c>
      <c r="Q547" s="277">
        <f>'01-Mapa de riesgo-UO'!AP548</f>
        <v>0</v>
      </c>
      <c r="R547" s="450" t="str">
        <f>'01-Mapa de riesgo-UO'!AR548</f>
        <v>INEXISTENTE</v>
      </c>
      <c r="S547" s="457" t="s">
        <v>2557</v>
      </c>
      <c r="T547" s="457"/>
      <c r="U547" s="114">
        <f>'01-Mapa de riesgo-UO'!AW548</f>
        <v>0</v>
      </c>
      <c r="V547" s="114">
        <f>'01-Mapa de riesgo-UO'!AX548</f>
        <v>0</v>
      </c>
      <c r="W547" s="132">
        <f>IF(U547="COMPARTIR",'01-Mapa de riesgo-UO'!BA548, IF(U547=0, 0,$I$6))</f>
        <v>0</v>
      </c>
      <c r="X547" s="278" t="s">
        <v>282</v>
      </c>
      <c r="Y547" s="278" t="s">
        <v>3125</v>
      </c>
      <c r="Z547" s="278" t="s">
        <v>643</v>
      </c>
      <c r="AA547" s="278"/>
      <c r="AB547" s="453" t="s">
        <v>648</v>
      </c>
    </row>
    <row r="548" spans="1:28" ht="51" hidden="1" customHeight="1" x14ac:dyDescent="0.2">
      <c r="A548" s="362"/>
      <c r="B548" s="383"/>
      <c r="C548" s="458"/>
      <c r="D548" s="383"/>
      <c r="E548" s="383"/>
      <c r="F548" s="383"/>
      <c r="G548" s="133" t="str">
        <f>'01-Mapa de riesgo-UO'!I549</f>
        <v>Falta de seguimiento al tramite de pago a proveedores.</v>
      </c>
      <c r="H548" s="383"/>
      <c r="I548" s="450"/>
      <c r="J548" s="383"/>
      <c r="K548" s="459"/>
      <c r="L548" s="457"/>
      <c r="M548" s="276">
        <f>IF('01-Mapa de riesgo-UO'!S549="No existen", "No existe control para el riesgo",'01-Mapa de riesgo-UO'!W549)</f>
        <v>0</v>
      </c>
      <c r="N548" s="276">
        <f>'01-Mapa de riesgo-UO'!AB549</f>
        <v>0</v>
      </c>
      <c r="O548" s="276">
        <f>'01-Mapa de riesgo-UO'!AG549</f>
        <v>0</v>
      </c>
      <c r="P548" s="277">
        <f>'01-Mapa de riesgo-UO'!AL549</f>
        <v>0</v>
      </c>
      <c r="Q548" s="277">
        <f>'01-Mapa de riesgo-UO'!AP549</f>
        <v>0</v>
      </c>
      <c r="R548" s="450"/>
      <c r="S548" s="457"/>
      <c r="T548" s="457"/>
      <c r="U548" s="114">
        <f>'01-Mapa de riesgo-UO'!AW549</f>
        <v>0</v>
      </c>
      <c r="V548" s="114">
        <f>'01-Mapa de riesgo-UO'!AX549</f>
        <v>0</v>
      </c>
      <c r="W548" s="132">
        <f>IF(U548="COMPARTIR",'01-Mapa de riesgo-UO'!BA549, IF(U548=0, 0,$I$6))</f>
        <v>0</v>
      </c>
      <c r="X548" s="278" t="s">
        <v>282</v>
      </c>
      <c r="Y548" s="278" t="s">
        <v>3126</v>
      </c>
      <c r="Z548" s="278" t="s">
        <v>643</v>
      </c>
      <c r="AA548" s="278"/>
      <c r="AB548" s="453"/>
    </row>
    <row r="549" spans="1:28" ht="51" hidden="1" customHeight="1" x14ac:dyDescent="0.2">
      <c r="A549" s="362"/>
      <c r="B549" s="383"/>
      <c r="C549" s="458"/>
      <c r="D549" s="383"/>
      <c r="E549" s="383"/>
      <c r="F549" s="383"/>
      <c r="G549" s="133" t="str">
        <f>'01-Mapa de riesgo-UO'!I550</f>
        <v xml:space="preserve">Diligenciamiento oportuno del acta de recibido a satisfaccion por de los supervisores </v>
      </c>
      <c r="H549" s="383"/>
      <c r="I549" s="450"/>
      <c r="J549" s="383"/>
      <c r="K549" s="459"/>
      <c r="L549" s="457"/>
      <c r="M549" s="276">
        <f>IF('01-Mapa de riesgo-UO'!S550="No existen", "No existe control para el riesgo",'01-Mapa de riesgo-UO'!W550)</f>
        <v>0</v>
      </c>
      <c r="N549" s="276">
        <f>'01-Mapa de riesgo-UO'!AB550</f>
        <v>0</v>
      </c>
      <c r="O549" s="276">
        <f>'01-Mapa de riesgo-UO'!AG550</f>
        <v>0</v>
      </c>
      <c r="P549" s="277">
        <f>'01-Mapa de riesgo-UO'!AL550</f>
        <v>0</v>
      </c>
      <c r="Q549" s="277">
        <f>'01-Mapa de riesgo-UO'!AP550</f>
        <v>0</v>
      </c>
      <c r="R549" s="450"/>
      <c r="S549" s="457"/>
      <c r="T549" s="457"/>
      <c r="U549" s="114">
        <f>'01-Mapa de riesgo-UO'!AW550</f>
        <v>0</v>
      </c>
      <c r="V549" s="114">
        <f>'01-Mapa de riesgo-UO'!AX550</f>
        <v>0</v>
      </c>
      <c r="W549" s="132">
        <f>IF(U549="COMPARTIR",'01-Mapa de riesgo-UO'!BA550, IF(U549=0, 0,$I$6))</f>
        <v>0</v>
      </c>
      <c r="X549" s="278" t="s">
        <v>282</v>
      </c>
      <c r="Y549" s="278" t="s">
        <v>3127</v>
      </c>
      <c r="Z549" s="278" t="s">
        <v>643</v>
      </c>
      <c r="AA549" s="278"/>
      <c r="AB549" s="453"/>
    </row>
    <row r="550" spans="1:28" ht="80.25" customHeight="1" x14ac:dyDescent="0.2">
      <c r="A550" s="362">
        <v>181</v>
      </c>
      <c r="B550" s="383" t="str">
        <f>'01-Mapa de riesgo-UO'!D551</f>
        <v>ADMINISTRACIÓN_INSTITUCIONAL</v>
      </c>
      <c r="C550" s="458" t="str">
        <f>+'01-Mapa de riesgo-UO'!F551</f>
        <v>NO</v>
      </c>
      <c r="D550" s="383" t="str">
        <f>'01-Mapa de riesgo-UO'!J551</f>
        <v>Operacional</v>
      </c>
      <c r="E550" s="383" t="str">
        <f>'01-Mapa de riesgo-UO'!K551</f>
        <v>Agotamiento de las reservas de agua en el campus universitario, necesarias para la atención de las necesidades básicas de salubridad</v>
      </c>
      <c r="F550" s="383" t="str">
        <f>'01-Mapa de riesgo-UO'!L551</f>
        <v>Falta de agua en el Campus Universitario para la atención de necesidades básicas</v>
      </c>
      <c r="G550" s="133" t="str">
        <f>'01-Mapa de riesgo-UO'!I551</f>
        <v>No revisión oportuna de los niveles de los tanques de almacenamiento de agua.</v>
      </c>
      <c r="H550" s="383" t="str">
        <f>'01-Mapa de riesgo-UO'!M551</f>
        <v>Suspensión de actividades académicas y administrativas</v>
      </c>
      <c r="I550" s="450" t="str">
        <f>'01-Mapa de riesgo-UO'!AT551</f>
        <v>LEVE</v>
      </c>
      <c r="J550" s="383" t="str">
        <f>'01-Mapa de riesgo-UO'!AU551</f>
        <v>Número de veces que se suspenden las actividades académicas o administrativas por agotamiento de las reservas de agua durante la vigencia en actividades no programadas</v>
      </c>
      <c r="K550" s="461">
        <v>0</v>
      </c>
      <c r="L550" s="457" t="s">
        <v>2558</v>
      </c>
      <c r="M550" s="276" t="str">
        <f>IF('01-Mapa de riesgo-UO'!S551="No existen", "No existe control para el riesgo",'01-Mapa de riesgo-UO'!W551)</f>
        <v>Revisión periódica de los niveles de los tanques de almacenamiento de agua</v>
      </c>
      <c r="N550" s="276">
        <f>'01-Mapa de riesgo-UO'!AB551</f>
        <v>0</v>
      </c>
      <c r="O550" s="276" t="str">
        <f>'01-Mapa de riesgo-UO'!AG551</f>
        <v>Trabajador Oficial/Contratista</v>
      </c>
      <c r="P550" s="277" t="str">
        <f>'01-Mapa de riesgo-UO'!AL551</f>
        <v>Semanal</v>
      </c>
      <c r="Q550" s="277" t="str">
        <f>'01-Mapa de riesgo-UO'!AP551</f>
        <v>Detectivo</v>
      </c>
      <c r="R550" s="450" t="str">
        <f>'01-Mapa de riesgo-UO'!AR551</f>
        <v>ACEPTABLE</v>
      </c>
      <c r="S550" s="457" t="s">
        <v>3122</v>
      </c>
      <c r="T550" s="457"/>
      <c r="U550" s="114" t="str">
        <f>'01-Mapa de riesgo-UO'!AW551</f>
        <v>ASUMIR</v>
      </c>
      <c r="V550" s="114">
        <f>'01-Mapa de riesgo-UO'!AX551</f>
        <v>0</v>
      </c>
      <c r="W550" s="132">
        <f>IF(U550="COMPARTIR",'01-Mapa de riesgo-UO'!BA551, IF(U550=0, 0,$I$6))</f>
        <v>0</v>
      </c>
      <c r="X550" s="278"/>
      <c r="Y550" s="278"/>
      <c r="Z550" s="278"/>
      <c r="AA550" s="278"/>
      <c r="AB550" s="453" t="s">
        <v>660</v>
      </c>
    </row>
    <row r="551" spans="1:28" ht="51" hidden="1" customHeight="1" x14ac:dyDescent="0.2">
      <c r="A551" s="362"/>
      <c r="B551" s="383"/>
      <c r="C551" s="458"/>
      <c r="D551" s="383"/>
      <c r="E551" s="383"/>
      <c r="F551" s="383"/>
      <c r="G551" s="133" t="str">
        <f>'01-Mapa de riesgo-UO'!I552</f>
        <v xml:space="preserve">Daños ocurridos en la red hidráulica al interior del campus que imposibiliten el suministro de agua. </v>
      </c>
      <c r="H551" s="383"/>
      <c r="I551" s="450"/>
      <c r="J551" s="383"/>
      <c r="K551" s="459"/>
      <c r="L551" s="457"/>
      <c r="M551" s="276" t="str">
        <f>IF('01-Mapa de riesgo-UO'!S552="No existen", "No existe control para el riesgo",'01-Mapa de riesgo-UO'!W552)</f>
        <v>Mantenimiento preventivo sistemas de bombeo en los tanques de reserva de agua</v>
      </c>
      <c r="N551" s="276">
        <f>'01-Mapa de riesgo-UO'!AB552</f>
        <v>0</v>
      </c>
      <c r="O551" s="276" t="str">
        <f>'01-Mapa de riesgo-UO'!AG552</f>
        <v>Trabajador Oficial/Contratista</v>
      </c>
      <c r="P551" s="277" t="str">
        <f>'01-Mapa de riesgo-UO'!AL552</f>
        <v>Trimestral</v>
      </c>
      <c r="Q551" s="277" t="str">
        <f>'01-Mapa de riesgo-UO'!AP552</f>
        <v>Preventivo</v>
      </c>
      <c r="R551" s="450"/>
      <c r="S551" s="457" t="s">
        <v>3123</v>
      </c>
      <c r="T551" s="457"/>
      <c r="U551" s="114" t="str">
        <f>'01-Mapa de riesgo-UO'!AW552</f>
        <v>ASUMIR</v>
      </c>
      <c r="V551" s="114">
        <f>'01-Mapa de riesgo-UO'!AX552</f>
        <v>0</v>
      </c>
      <c r="W551" s="132">
        <f>IF(U551="COMPARTIR",'01-Mapa de riesgo-UO'!BA552, IF(U551=0, 0,$I$6))</f>
        <v>0</v>
      </c>
      <c r="X551" s="278"/>
      <c r="Y551" s="278"/>
      <c r="Z551" s="278"/>
      <c r="AA551" s="278"/>
      <c r="AB551" s="453"/>
    </row>
    <row r="552" spans="1:28" ht="51" hidden="1" customHeight="1" x14ac:dyDescent="0.2">
      <c r="A552" s="362"/>
      <c r="B552" s="383"/>
      <c r="C552" s="458"/>
      <c r="D552" s="383"/>
      <c r="E552" s="383"/>
      <c r="F552" s="383"/>
      <c r="G552" s="133" t="str">
        <f>'01-Mapa de riesgo-UO'!I553</f>
        <v xml:space="preserve">Falta de suministro de agua prolongado por parte del prestador del servicio, por daños ocurridos en la red hidráulica  externa </v>
      </c>
      <c r="H552" s="383"/>
      <c r="I552" s="450"/>
      <c r="J552" s="383"/>
      <c r="K552" s="459"/>
      <c r="L552" s="457"/>
      <c r="M552" s="276" t="str">
        <f>IF('01-Mapa de riesgo-UO'!S553="No existen", "No existe control para el riesgo",'01-Mapa de riesgo-UO'!W553)</f>
        <v>Verificación pagos del servicio de agua realizados por la Universidad.</v>
      </c>
      <c r="N552" s="276">
        <f>'01-Mapa de riesgo-UO'!AB553</f>
        <v>0</v>
      </c>
      <c r="O552" s="276" t="str">
        <f>'01-Mapa de riesgo-UO'!AG553</f>
        <v>Jefe Mantenimiento institucional</v>
      </c>
      <c r="P552" s="277" t="str">
        <f>'01-Mapa de riesgo-UO'!AL553</f>
        <v>Mensual</v>
      </c>
      <c r="Q552" s="277" t="str">
        <f>'01-Mapa de riesgo-UO'!AP553</f>
        <v>Detectivo</v>
      </c>
      <c r="R552" s="450"/>
      <c r="S552" s="457" t="s">
        <v>3124</v>
      </c>
      <c r="T552" s="457"/>
      <c r="U552" s="114" t="str">
        <f>'01-Mapa de riesgo-UO'!AW553</f>
        <v>ASUMIR</v>
      </c>
      <c r="V552" s="114">
        <f>'01-Mapa de riesgo-UO'!AX553</f>
        <v>0</v>
      </c>
      <c r="W552" s="132">
        <f>IF(U552="COMPARTIR",'01-Mapa de riesgo-UO'!BA553, IF(U552=0, 0,$I$6))</f>
        <v>0</v>
      </c>
      <c r="X552" s="278"/>
      <c r="Y552" s="278"/>
      <c r="Z552" s="278"/>
      <c r="AA552" s="278"/>
      <c r="AB552" s="453"/>
    </row>
    <row r="553" spans="1:28" ht="51" hidden="1" customHeight="1" x14ac:dyDescent="0.2">
      <c r="A553" s="362">
        <v>182</v>
      </c>
      <c r="B553" s="383" t="str">
        <f>'01-Mapa de riesgo-UO'!D554</f>
        <v>EGRESADOS</v>
      </c>
      <c r="C553" s="458" t="str">
        <f>+'01-Mapa de riesgo-UO'!F554</f>
        <v>NO</v>
      </c>
      <c r="D553" s="383" t="str">
        <f>'01-Mapa de riesgo-UO'!J554</f>
        <v>Estratégico</v>
      </c>
      <c r="E553" s="383" t="str">
        <f>'01-Mapa de riesgo-UO'!K554</f>
        <v xml:space="preserve"> Desintéres de egresados y empleadores</v>
      </c>
      <c r="F553" s="383"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83" t="str">
        <f>'01-Mapa de riesgo-UO'!M554</f>
        <v>Baja participación de los egresados en las actividades
Desactualización de datos de los egresados y empleadores</v>
      </c>
      <c r="I553" s="450" t="str">
        <f>'01-Mapa de riesgo-UO'!AT554</f>
        <v>MODERADO</v>
      </c>
      <c r="J553" s="383" t="str">
        <f>'01-Mapa de riesgo-UO'!AU554</f>
        <v>Número de asistentes a eventos de pasa la antorcha 
Número de reuniones con empleadores</v>
      </c>
      <c r="K553" s="459">
        <v>2.5150000000000001</v>
      </c>
      <c r="L553" s="457" t="s">
        <v>3128</v>
      </c>
      <c r="M553" s="276" t="str">
        <f>IF('01-Mapa de riesgo-UO'!S554="No existen", "No existe control para el riesgo",'01-Mapa de riesgo-UO'!W554)</f>
        <v>Sistema de seguimiento a través del área de GTISI</v>
      </c>
      <c r="N553" s="276">
        <f>'01-Mapa de riesgo-UO'!AB554</f>
        <v>0</v>
      </c>
      <c r="O553" s="276" t="str">
        <f>'01-Mapa de riesgo-UO'!AG554</f>
        <v>Ingeniero GTISI
Coordinadora Gestion Egresados</v>
      </c>
      <c r="P553" s="277" t="str">
        <f>'01-Mapa de riesgo-UO'!AL554</f>
        <v>Semestral</v>
      </c>
      <c r="Q553" s="277" t="str">
        <f>'01-Mapa de riesgo-UO'!AP554</f>
        <v>Detectivo</v>
      </c>
      <c r="R553" s="450" t="str">
        <f>'01-Mapa de riesgo-UO'!AR554</f>
        <v>ACEPTABLE</v>
      </c>
      <c r="S553" s="457" t="s">
        <v>2636</v>
      </c>
      <c r="T553" s="457"/>
      <c r="U553" s="114" t="str">
        <f>'01-Mapa de riesgo-UO'!AW554</f>
        <v>COMPARTIR</v>
      </c>
      <c r="V553" s="114" t="str">
        <f>'01-Mapa de riesgo-UO'!AX554</f>
        <v>Implementación de plataforma más ágil y amigable para el usuario</v>
      </c>
      <c r="W553" s="132" t="str">
        <f>IF(U553="COMPARTIR",'01-Mapa de riesgo-UO'!BA554, IF(U553=0, 0,$I$6))</f>
        <v>Soporte Sistema</v>
      </c>
      <c r="X553" s="278" t="s">
        <v>282</v>
      </c>
      <c r="Y553" s="278" t="s">
        <v>3138</v>
      </c>
      <c r="Z553" s="278" t="s">
        <v>643</v>
      </c>
      <c r="AA553" s="278"/>
      <c r="AB553" s="453" t="s">
        <v>660</v>
      </c>
    </row>
    <row r="554" spans="1:28" ht="51" hidden="1" customHeight="1" x14ac:dyDescent="0.2">
      <c r="A554" s="362"/>
      <c r="B554" s="383"/>
      <c r="C554" s="458"/>
      <c r="D554" s="383"/>
      <c r="E554" s="383"/>
      <c r="F554" s="383"/>
      <c r="G554" s="133" t="str">
        <f>'01-Mapa de riesgo-UO'!I555</f>
        <v xml:space="preserve">Deficiente comunicación entre la oficina de egresados, con egresados y empresarios </v>
      </c>
      <c r="H554" s="383"/>
      <c r="I554" s="450"/>
      <c r="J554" s="383"/>
      <c r="K554" s="459"/>
      <c r="L554" s="457"/>
      <c r="M554" s="276" t="str">
        <f>IF('01-Mapa de riesgo-UO'!S555="No existen", "No existe control para el riesgo",'01-Mapa de riesgo-UO'!W555)</f>
        <v>Retroalimentación a las comunicaciones emitidas</v>
      </c>
      <c r="N554" s="276">
        <f>'01-Mapa de riesgo-UO'!AB555</f>
        <v>0</v>
      </c>
      <c r="O554" s="276" t="str">
        <f>'01-Mapa de riesgo-UO'!AG555</f>
        <v>Coordinadora Gestión Egresados
Coordinadora Conmunicaciones ASEUTP</v>
      </c>
      <c r="P554" s="277" t="str">
        <f>'01-Mapa de riesgo-UO'!AL555</f>
        <v>Mensual</v>
      </c>
      <c r="Q554" s="277" t="str">
        <f>'01-Mapa de riesgo-UO'!AP555</f>
        <v>Preventivo</v>
      </c>
      <c r="R554" s="450"/>
      <c r="S554" s="457" t="s">
        <v>3133</v>
      </c>
      <c r="T554" s="457"/>
      <c r="U554" s="114" t="str">
        <f>'01-Mapa de riesgo-UO'!AW555</f>
        <v>REDUCIR</v>
      </c>
      <c r="V554" s="114" t="str">
        <f>'01-Mapa de riesgo-UO'!AX555</f>
        <v>Nuevas estrategias para la constante comunicación</v>
      </c>
      <c r="W554" s="132">
        <f>IF(U554="COMPARTIR",'01-Mapa de riesgo-UO'!BA555, IF(U554=0, 0,$I$6))</f>
        <v>0</v>
      </c>
      <c r="X554" s="278" t="s">
        <v>642</v>
      </c>
      <c r="Y554" s="278" t="s">
        <v>3139</v>
      </c>
      <c r="Z554" s="278" t="s">
        <v>645</v>
      </c>
      <c r="AA554" s="278" t="s">
        <v>3141</v>
      </c>
      <c r="AB554" s="453"/>
    </row>
    <row r="555" spans="1:28" ht="51" hidden="1" customHeight="1" x14ac:dyDescent="0.2">
      <c r="A555" s="362"/>
      <c r="B555" s="383"/>
      <c r="C555" s="458"/>
      <c r="D555" s="383"/>
      <c r="E555" s="383"/>
      <c r="F555" s="383"/>
      <c r="G555" s="133" t="str">
        <f>'01-Mapa de riesgo-UO'!I556</f>
        <v>Deficiencia en la identificación de estrategias y temas de interés, que incentiven la participación</v>
      </c>
      <c r="H555" s="383"/>
      <c r="I555" s="450"/>
      <c r="J555" s="383"/>
      <c r="K555" s="459"/>
      <c r="L555" s="457"/>
      <c r="M555" s="276" t="str">
        <f>IF('01-Mapa de riesgo-UO'!S556="No existen", "No existe control para el riesgo",'01-Mapa de riesgo-UO'!W556)</f>
        <v>Encuesta de satisfacción y de seguimiento</v>
      </c>
      <c r="N555" s="276">
        <f>'01-Mapa de riesgo-UO'!AB556</f>
        <v>0</v>
      </c>
      <c r="O555" s="276" t="str">
        <f>'01-Mapa de riesgo-UO'!AG556</f>
        <v>Ingeniero GTISI
Coordinadora Gestion Egresados</v>
      </c>
      <c r="P555" s="277" t="str">
        <f>'01-Mapa de riesgo-UO'!AL556</f>
        <v>Semestral</v>
      </c>
      <c r="Q555" s="277" t="str">
        <f>'01-Mapa de riesgo-UO'!AP556</f>
        <v>Detectivo</v>
      </c>
      <c r="R555" s="450"/>
      <c r="S555" s="457" t="s">
        <v>2637</v>
      </c>
      <c r="T555" s="457"/>
      <c r="U555" s="114" t="str">
        <f>'01-Mapa de riesgo-UO'!AW556</f>
        <v>REDUCIR</v>
      </c>
      <c r="V555" s="114" t="str">
        <f>'01-Mapa de riesgo-UO'!AX556</f>
        <v>Aseguramiento del diligenciamiento de las encuestas de satisfacción y seguimiento</v>
      </c>
      <c r="W555" s="132">
        <f>IF(U555="COMPARTIR",'01-Mapa de riesgo-UO'!BA556, IF(U555=0, 0,$I$6))</f>
        <v>0</v>
      </c>
      <c r="X555" s="278" t="s">
        <v>282</v>
      </c>
      <c r="Y555" s="278" t="s">
        <v>3140</v>
      </c>
      <c r="Z555" s="278" t="s">
        <v>643</v>
      </c>
      <c r="AA555" s="278"/>
      <c r="AB555" s="453"/>
    </row>
    <row r="556" spans="1:28" ht="51" hidden="1" customHeight="1" x14ac:dyDescent="0.2">
      <c r="A556" s="362">
        <v>183</v>
      </c>
      <c r="B556" s="383" t="str">
        <f>'01-Mapa de riesgo-UO'!D557</f>
        <v>EGRESADOS</v>
      </c>
      <c r="C556" s="458" t="str">
        <f>+'01-Mapa de riesgo-UO'!F557</f>
        <v>NO</v>
      </c>
      <c r="D556" s="383" t="str">
        <f>'01-Mapa de riesgo-UO'!J557</f>
        <v>Imagen</v>
      </c>
      <c r="E556" s="383" t="str">
        <f>'01-Mapa de riesgo-UO'!K557</f>
        <v>Desconocimiento del rol e impacto del egresado en el medio</v>
      </c>
      <c r="F556" s="383"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83" t="str">
        <f>'01-Mapa de riesgo-UO'!M557</f>
        <v>Afectación en los procesos de renovaciones curriculares
Perdida de la imagen institucional</v>
      </c>
      <c r="I556" s="450" t="str">
        <f>'01-Mapa de riesgo-UO'!AT557</f>
        <v>MODERADO</v>
      </c>
      <c r="J556" s="383" t="str">
        <f>'01-Mapa de riesgo-UO'!AU557</f>
        <v>Número de respuestas satisfactorias (excelente - buena) del punto número 3 de la encuesta / total de respuestas diligenciadas.</v>
      </c>
      <c r="K556" s="461">
        <v>0.94</v>
      </c>
      <c r="L556" s="457" t="s">
        <v>3129</v>
      </c>
      <c r="M556" s="276" t="str">
        <f>IF('01-Mapa de riesgo-UO'!S557="No existen", "No existe control para el riesgo",'01-Mapa de riesgo-UO'!W557)</f>
        <v>Sistema de seguimiento a través del área de GTISI</v>
      </c>
      <c r="N556" s="276">
        <f>'01-Mapa de riesgo-UO'!AB557</f>
        <v>0</v>
      </c>
      <c r="O556" s="276" t="str">
        <f>'01-Mapa de riesgo-UO'!AG557</f>
        <v>Ingeniero GTISI
Coordinadora Gestion Egresados</v>
      </c>
      <c r="P556" s="277" t="str">
        <f>'01-Mapa de riesgo-UO'!AL557</f>
        <v>Trimestral</v>
      </c>
      <c r="Q556" s="277" t="str">
        <f>'01-Mapa de riesgo-UO'!AP557</f>
        <v>Detectivo</v>
      </c>
      <c r="R556" s="450" t="str">
        <f>'01-Mapa de riesgo-UO'!AR557</f>
        <v>ACEPTABLE</v>
      </c>
      <c r="S556" s="457" t="s">
        <v>2638</v>
      </c>
      <c r="T556" s="457"/>
      <c r="U556" s="114" t="str">
        <f>'01-Mapa de riesgo-UO'!AW557</f>
        <v>REDUCIR</v>
      </c>
      <c r="V556" s="114" t="str">
        <f>'01-Mapa de riesgo-UO'!AX557</f>
        <v>Revisión y mejoramiento de la encuesta, si se requiere para poder medir el impacto esperado</v>
      </c>
      <c r="W556" s="132">
        <f>IF(U556="COMPARTIR",'01-Mapa de riesgo-UO'!BA557, IF(U556=0, 0,$I$6))</f>
        <v>0</v>
      </c>
      <c r="X556" s="278" t="s">
        <v>282</v>
      </c>
      <c r="Y556" s="278" t="s">
        <v>2639</v>
      </c>
      <c r="Z556" s="278" t="s">
        <v>643</v>
      </c>
      <c r="AA556" s="278"/>
      <c r="AB556" s="453" t="s">
        <v>660</v>
      </c>
    </row>
    <row r="557" spans="1:28" ht="51" hidden="1" customHeight="1" x14ac:dyDescent="0.2">
      <c r="A557" s="362"/>
      <c r="B557" s="383"/>
      <c r="C557" s="458"/>
      <c r="D557" s="383"/>
      <c r="E557" s="383"/>
      <c r="F557" s="383"/>
      <c r="G557" s="133" t="str">
        <f>'01-Mapa de riesgo-UO'!I558</f>
        <v>Difilcultad en la empleabilidad del egresado</v>
      </c>
      <c r="H557" s="383"/>
      <c r="I557" s="450"/>
      <c r="J557" s="383"/>
      <c r="K557" s="459"/>
      <c r="L557" s="457"/>
      <c r="M557" s="276" t="str">
        <f>IF('01-Mapa de riesgo-UO'!S558="No existen", "No existe control para el riesgo",'01-Mapa de riesgo-UO'!W558)</f>
        <v>Encuesta de empleadores
Indicadores de bolsa de empleo UTP</v>
      </c>
      <c r="N557" s="276">
        <f>'01-Mapa de riesgo-UO'!AB558</f>
        <v>0</v>
      </c>
      <c r="O557" s="276" t="str">
        <f>'01-Mapa de riesgo-UO'!AG558</f>
        <v>Coordinador bolsa de empleo UTP 
Ingeniero GTISI
Coordinadora Gestion Egresado</v>
      </c>
      <c r="P557" s="277" t="str">
        <f>'01-Mapa de riesgo-UO'!AL558</f>
        <v>Trimestral</v>
      </c>
      <c r="Q557" s="277" t="str">
        <f>'01-Mapa de riesgo-UO'!AP558</f>
        <v>Detectivo</v>
      </c>
      <c r="R557" s="450"/>
      <c r="S557" s="457" t="s">
        <v>2640</v>
      </c>
      <c r="T557" s="457"/>
      <c r="U557" s="114" t="str">
        <f>'01-Mapa de riesgo-UO'!AW558</f>
        <v>TRANSFERIR</v>
      </c>
      <c r="V557" s="114" t="str">
        <f>'01-Mapa de riesgo-UO'!AX558</f>
        <v>Encuentros con empleadores y capacitaciones de alto impacto (desayuno con facultades), para identificación de necesidades y medición de impacto del egresado en el medio</v>
      </c>
      <c r="W557" s="132">
        <f>IF(U557="COMPARTIR",'01-Mapa de riesgo-UO'!BA558, IF(U557=0, 0,$I$6))</f>
        <v>0</v>
      </c>
      <c r="X557" s="278" t="s">
        <v>642</v>
      </c>
      <c r="Y557" s="278" t="s">
        <v>2641</v>
      </c>
      <c r="Z557" s="278" t="s">
        <v>645</v>
      </c>
      <c r="AA557" s="278" t="s">
        <v>2642</v>
      </c>
      <c r="AB557" s="453"/>
    </row>
    <row r="558" spans="1:28" ht="51" hidden="1" customHeight="1" x14ac:dyDescent="0.2">
      <c r="A558" s="362"/>
      <c r="B558" s="383"/>
      <c r="C558" s="458"/>
      <c r="D558" s="383"/>
      <c r="E558" s="383"/>
      <c r="F558" s="383"/>
      <c r="G558" s="133">
        <f>'01-Mapa de riesgo-UO'!I559</f>
        <v>0</v>
      </c>
      <c r="H558" s="383"/>
      <c r="I558" s="450"/>
      <c r="J558" s="383"/>
      <c r="K558" s="459"/>
      <c r="L558" s="457"/>
      <c r="M558" s="276">
        <f>IF('01-Mapa de riesgo-UO'!S559="No existen", "No existe control para el riesgo",'01-Mapa de riesgo-UO'!W559)</f>
        <v>0</v>
      </c>
      <c r="N558" s="276">
        <f>'01-Mapa de riesgo-UO'!AB559</f>
        <v>0</v>
      </c>
      <c r="O558" s="276">
        <f>'01-Mapa de riesgo-UO'!AG559</f>
        <v>0</v>
      </c>
      <c r="P558" s="277">
        <f>'01-Mapa de riesgo-UO'!AL559</f>
        <v>0</v>
      </c>
      <c r="Q558" s="277">
        <f>'01-Mapa de riesgo-UO'!AP559</f>
        <v>0</v>
      </c>
      <c r="R558" s="450"/>
      <c r="S558" s="457"/>
      <c r="T558" s="457"/>
      <c r="U558" s="114">
        <f>'01-Mapa de riesgo-UO'!AW559</f>
        <v>0</v>
      </c>
      <c r="V558" s="114">
        <f>'01-Mapa de riesgo-UO'!AX559</f>
        <v>0</v>
      </c>
      <c r="W558" s="132">
        <f>IF(U558="COMPARTIR",'01-Mapa de riesgo-UO'!BA559, IF(U558=0, 0,$I$6))</f>
        <v>0</v>
      </c>
      <c r="X558" s="278"/>
      <c r="Y558" s="278"/>
      <c r="Z558" s="278"/>
      <c r="AA558" s="278"/>
      <c r="AB558" s="453"/>
    </row>
    <row r="559" spans="1:28" ht="51" hidden="1" customHeight="1" x14ac:dyDescent="0.2">
      <c r="A559" s="362">
        <v>184</v>
      </c>
      <c r="B559" s="383" t="str">
        <f>'01-Mapa de riesgo-UO'!D560</f>
        <v>DOCENCIA</v>
      </c>
      <c r="C559" s="458" t="str">
        <f>+'01-Mapa de riesgo-UO'!F560</f>
        <v>NO</v>
      </c>
      <c r="D559" s="383" t="str">
        <f>'01-Mapa de riesgo-UO'!J560</f>
        <v>Operacional</v>
      </c>
      <c r="E559" s="383" t="str">
        <f>'01-Mapa de riesgo-UO'!K560</f>
        <v>Asignación de puntos y/o unidades salariales sin cumplimiento de requisitos</v>
      </c>
      <c r="F559" s="383" t="str">
        <f>'01-Mapa de riesgo-UO'!L560</f>
        <v>Asignación de puntos y/o unidades salariales, sin cumplir con los requisitos establecidos en la normatividad externa e interna.</v>
      </c>
      <c r="G559" s="133" t="str">
        <f>'01-Mapa de riesgo-UO'!I560</f>
        <v>Falta de claridad en las Normas Nacionales</v>
      </c>
      <c r="H559" s="383" t="str">
        <f>'01-Mapa de riesgo-UO'!M560</f>
        <v>Incorrecta asignación salarial
Devolución de dinero
Recovatorias, Demandas y reclamaciones por parte de los docentes</v>
      </c>
      <c r="I559" s="450" t="str">
        <f>'01-Mapa de riesgo-UO'!AT560</f>
        <v>LEVE</v>
      </c>
      <c r="J559" s="383" t="str">
        <f>'01-Mapa de riesgo-UO'!AU560</f>
        <v># de Puntos Asignados incorrectos / Total de Puntos Asignados</v>
      </c>
      <c r="K559" s="459">
        <v>0</v>
      </c>
      <c r="L559" s="457" t="s">
        <v>2643</v>
      </c>
      <c r="M559" s="276" t="str">
        <f>IF('01-Mapa de riesgo-UO'!S560="No existen", "No existe control para el riesgo",'01-Mapa de riesgo-UO'!W560)</f>
        <v>Verificar el cumplimiento de los requisitos exigidos en la Reglamentación externa e interna, realizando los procesos adecuadamente, con la colaboración de especialistas académicos.</v>
      </c>
      <c r="N559" s="276">
        <f>'01-Mapa de riesgo-UO'!AB560</f>
        <v>0</v>
      </c>
      <c r="O559" s="276" t="str">
        <f>'01-Mapa de riesgo-UO'!AG560</f>
        <v>CIARP</v>
      </c>
      <c r="P559" s="277" t="str">
        <f>'01-Mapa de riesgo-UO'!AL560</f>
        <v>Diaria</v>
      </c>
      <c r="Q559" s="277" t="str">
        <f>'01-Mapa de riesgo-UO'!AP560</f>
        <v>Preventivo</v>
      </c>
      <c r="R559" s="450" t="str">
        <f>'01-Mapa de riesgo-UO'!AR560</f>
        <v>FUERTE</v>
      </c>
      <c r="S559" s="457" t="s">
        <v>2644</v>
      </c>
      <c r="T559" s="457"/>
      <c r="U559" s="114" t="str">
        <f>'01-Mapa de riesgo-UO'!AW560</f>
        <v>ASUMIR</v>
      </c>
      <c r="V559" s="114">
        <f>'01-Mapa de riesgo-UO'!AX560</f>
        <v>0</v>
      </c>
      <c r="W559" s="132">
        <f>IF(U559="COMPARTIR",'01-Mapa de riesgo-UO'!BA560, IF(U559=0, 0,$I$6))</f>
        <v>0</v>
      </c>
      <c r="X559" s="278"/>
      <c r="Y559" s="278"/>
      <c r="Z559" s="278"/>
      <c r="AA559" s="278"/>
      <c r="AB559" s="453" t="s">
        <v>660</v>
      </c>
    </row>
    <row r="560" spans="1:28" ht="51" hidden="1" customHeight="1" x14ac:dyDescent="0.2">
      <c r="A560" s="362"/>
      <c r="B560" s="383"/>
      <c r="C560" s="458"/>
      <c r="D560" s="383"/>
      <c r="E560" s="383"/>
      <c r="F560" s="383"/>
      <c r="G560" s="133" t="str">
        <f>'01-Mapa de riesgo-UO'!I561</f>
        <v>Interpretación de la norma (ambigüedad).</v>
      </c>
      <c r="H560" s="383"/>
      <c r="I560" s="450"/>
      <c r="J560" s="383"/>
      <c r="K560" s="459"/>
      <c r="L560" s="457"/>
      <c r="M560" s="276" t="str">
        <f>IF('01-Mapa de riesgo-UO'!S561="No existen", "No existe control para el riesgo",'01-Mapa de riesgo-UO'!W561)</f>
        <v>Revisión de los Actos Administrativos (Resolución de Rectoría) elaborados, de acuerdo con el estudio preliminar aprobado en Acta</v>
      </c>
      <c r="N560" s="276">
        <f>'01-Mapa de riesgo-UO'!AB561</f>
        <v>0</v>
      </c>
      <c r="O560" s="276" t="str">
        <f>'01-Mapa de riesgo-UO'!AG561</f>
        <v>Transitorio y Contratista (V Académica)</v>
      </c>
      <c r="P560" s="277" t="str">
        <f>'01-Mapa de riesgo-UO'!AL561</f>
        <v>Quincenal</v>
      </c>
      <c r="Q560" s="277" t="str">
        <f>'01-Mapa de riesgo-UO'!AP561</f>
        <v>Preventivo</v>
      </c>
      <c r="R560" s="450"/>
      <c r="S560" s="457" t="s">
        <v>2644</v>
      </c>
      <c r="T560" s="457"/>
      <c r="U560" s="114" t="str">
        <f>'01-Mapa de riesgo-UO'!AW561</f>
        <v>ASUMIR</v>
      </c>
      <c r="V560" s="114">
        <f>'01-Mapa de riesgo-UO'!AX561</f>
        <v>0</v>
      </c>
      <c r="W560" s="132">
        <f>IF(U560="COMPARTIR",'01-Mapa de riesgo-UO'!BA561, IF(U560=0, 0,$I$6))</f>
        <v>0</v>
      </c>
      <c r="X560" s="278"/>
      <c r="Y560" s="278"/>
      <c r="Z560" s="278"/>
      <c r="AA560" s="278"/>
      <c r="AB560" s="453"/>
    </row>
    <row r="561" spans="1:28" ht="51" hidden="1" customHeight="1" x14ac:dyDescent="0.2">
      <c r="A561" s="362"/>
      <c r="B561" s="383"/>
      <c r="C561" s="458"/>
      <c r="D561" s="383"/>
      <c r="E561" s="383"/>
      <c r="F561" s="383"/>
      <c r="G561" s="133" t="str">
        <f>'01-Mapa de riesgo-UO'!I562</f>
        <v>Fallas del sistema de información desde la solicitud hasta el pago y falta de integralidad entre los sistemas.</v>
      </c>
      <c r="H561" s="383"/>
      <c r="I561" s="450"/>
      <c r="J561" s="383"/>
      <c r="K561" s="459"/>
      <c r="L561" s="457"/>
      <c r="M561" s="276" t="str">
        <f>IF('01-Mapa de riesgo-UO'!S562="No existen", "No existe control para el riesgo",'01-Mapa de riesgo-UO'!W562)</f>
        <v>Verificación de los puntos aplicados a nómina o contratación vigente</v>
      </c>
      <c r="N561" s="276">
        <f>'01-Mapa de riesgo-UO'!AB562</f>
        <v>0</v>
      </c>
      <c r="O561" s="276" t="str">
        <f>'01-Mapa de riesgo-UO'!AG562</f>
        <v>Transitorio y Contratista ( V. Académica) y Profesional de Nómina</v>
      </c>
      <c r="P561" s="277" t="str">
        <f>'01-Mapa de riesgo-UO'!AL562</f>
        <v>Mensual</v>
      </c>
      <c r="Q561" s="277" t="str">
        <f>'01-Mapa de riesgo-UO'!AP562</f>
        <v>Preventivo</v>
      </c>
      <c r="R561" s="450"/>
      <c r="S561" s="457" t="s">
        <v>2644</v>
      </c>
      <c r="T561" s="457"/>
      <c r="U561" s="114" t="str">
        <f>'01-Mapa de riesgo-UO'!AW562</f>
        <v>ASUMIR</v>
      </c>
      <c r="V561" s="114">
        <f>'01-Mapa de riesgo-UO'!AX562</f>
        <v>0</v>
      </c>
      <c r="W561" s="132">
        <f>IF(U561="COMPARTIR",'01-Mapa de riesgo-UO'!BA562, IF(U561=0, 0,$I$6))</f>
        <v>0</v>
      </c>
      <c r="X561" s="278"/>
      <c r="Y561" s="278"/>
      <c r="Z561" s="278"/>
      <c r="AA561" s="278"/>
      <c r="AB561" s="453"/>
    </row>
    <row r="562" spans="1:28" ht="51" hidden="1" customHeight="1" x14ac:dyDescent="0.2">
      <c r="A562" s="362">
        <v>185</v>
      </c>
      <c r="B562" s="383" t="str">
        <f>'01-Mapa de riesgo-UO'!D563</f>
        <v>BIENESTAR_INSTITUCIONAL</v>
      </c>
      <c r="C562" s="458" t="str">
        <f>+'01-Mapa de riesgo-UO'!F563</f>
        <v>NO</v>
      </c>
      <c r="D562" s="383" t="str">
        <f>'01-Mapa de riesgo-UO'!J563</f>
        <v>Financiero</v>
      </c>
      <c r="E562" s="383" t="str">
        <f>'01-Mapa de riesgo-UO'!K563</f>
        <v>Desfinanciación para la ejecución de propuestas de formación enfocadas al bienestar docente</v>
      </c>
      <c r="F562" s="383"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83" t="str">
        <f>'01-Mapa de riesgo-UO'!M563</f>
        <v>Desmotivación del personal docente de la institución
Bajo rendimiento de los  docentes
Detrimento de la calidad de los programas académicos</v>
      </c>
      <c r="I562" s="450" t="str">
        <f>'01-Mapa de riesgo-UO'!AT563</f>
        <v>LEVE</v>
      </c>
      <c r="J562" s="383" t="str">
        <f>'01-Mapa de riesgo-UO'!AU563</f>
        <v>% de disminución de los recursos financieros para el desarrollo de propuesta de formación frente al año inmediatamente anterior</v>
      </c>
      <c r="K562" s="461">
        <v>0</v>
      </c>
      <c r="L562" s="457" t="s">
        <v>2645</v>
      </c>
      <c r="M562" s="276" t="str">
        <f>IF('01-Mapa de riesgo-UO'!S563="No existen", "No existe control para el riesgo",'01-Mapa de riesgo-UO'!W563)</f>
        <v>Distribución efectiva del presupuesto desde la Vicerrectoria Administraiva y Financiera, según necesidades presupuestadas por el programa</v>
      </c>
      <c r="N562" s="276">
        <f>'01-Mapa de riesgo-UO'!AB563</f>
        <v>0</v>
      </c>
      <c r="O562" s="276" t="str">
        <f>'01-Mapa de riesgo-UO'!AG563</f>
        <v>Transitorio: profesional vicerrectoría administrativa</v>
      </c>
      <c r="P562" s="277" t="str">
        <f>'01-Mapa de riesgo-UO'!AL563</f>
        <v>Anual</v>
      </c>
      <c r="Q562" s="277" t="str">
        <f>'01-Mapa de riesgo-UO'!AP563</f>
        <v>Preventivo</v>
      </c>
      <c r="R562" s="450" t="str">
        <f>'01-Mapa de riesgo-UO'!AR563</f>
        <v>ACEPTABLE</v>
      </c>
      <c r="S562" s="457" t="s">
        <v>2646</v>
      </c>
      <c r="T562" s="457"/>
      <c r="U562" s="114" t="str">
        <f>'01-Mapa de riesgo-UO'!AW563</f>
        <v>ASUMIR</v>
      </c>
      <c r="V562" s="114">
        <f>'01-Mapa de riesgo-UO'!AX563</f>
        <v>0</v>
      </c>
      <c r="W562" s="132">
        <f>IF(U562="COMPARTIR",'01-Mapa de riesgo-UO'!BA563, IF(U562=0, 0,$I$6))</f>
        <v>0</v>
      </c>
      <c r="X562" s="278"/>
      <c r="Y562" s="278"/>
      <c r="Z562" s="278"/>
      <c r="AA562" s="278"/>
      <c r="AB562" s="453" t="s">
        <v>660</v>
      </c>
    </row>
    <row r="563" spans="1:28" ht="51" hidden="1" customHeight="1" x14ac:dyDescent="0.2">
      <c r="A563" s="362"/>
      <c r="B563" s="383"/>
      <c r="C563" s="458"/>
      <c r="D563" s="383"/>
      <c r="E563" s="383"/>
      <c r="F563" s="383"/>
      <c r="G563" s="133" t="str">
        <f>'01-Mapa de riesgo-UO'!I564</f>
        <v>Uso del recurso en actividades que no aportan al bienestar docente.</v>
      </c>
      <c r="H563" s="383"/>
      <c r="I563" s="450"/>
      <c r="J563" s="383"/>
      <c r="K563" s="459"/>
      <c r="L563" s="457"/>
      <c r="M563" s="276" t="str">
        <f>IF('01-Mapa de riesgo-UO'!S564="No existen", "No existe control para el riesgo",'01-Mapa de riesgo-UO'!W564)</f>
        <v>Distribución efectiva del presupuesto desde la Vicerrectoria Administraiva y Financiera, según necesidades presupuestadas por el programa</v>
      </c>
      <c r="N563" s="276">
        <f>'01-Mapa de riesgo-UO'!AB564</f>
        <v>0</v>
      </c>
      <c r="O563" s="276" t="str">
        <f>'01-Mapa de riesgo-UO'!AG564</f>
        <v>Contratista: orden de servicio</v>
      </c>
      <c r="P563" s="277" t="str">
        <f>'01-Mapa de riesgo-UO'!AL564</f>
        <v>Anual</v>
      </c>
      <c r="Q563" s="277" t="str">
        <f>'01-Mapa de riesgo-UO'!AP564</f>
        <v>Preventivo</v>
      </c>
      <c r="R563" s="450"/>
      <c r="S563" s="457" t="s">
        <v>2646</v>
      </c>
      <c r="T563" s="457"/>
      <c r="U563" s="114" t="str">
        <f>'01-Mapa de riesgo-UO'!AW564</f>
        <v>ASUMIR</v>
      </c>
      <c r="V563" s="114">
        <f>'01-Mapa de riesgo-UO'!AX564</f>
        <v>0</v>
      </c>
      <c r="W563" s="132">
        <f>IF(U563="COMPARTIR",'01-Mapa de riesgo-UO'!BA564, IF(U563=0, 0,$I$6))</f>
        <v>0</v>
      </c>
      <c r="X563" s="278"/>
      <c r="Y563" s="278"/>
      <c r="Z563" s="278"/>
      <c r="AA563" s="278"/>
      <c r="AB563" s="453"/>
    </row>
    <row r="564" spans="1:28" ht="51" hidden="1" customHeight="1" x14ac:dyDescent="0.2">
      <c r="A564" s="362"/>
      <c r="B564" s="383"/>
      <c r="C564" s="458"/>
      <c r="D564" s="383"/>
      <c r="E564" s="383"/>
      <c r="F564" s="383"/>
      <c r="G564" s="133">
        <f>'01-Mapa de riesgo-UO'!I565</f>
        <v>0</v>
      </c>
      <c r="H564" s="383"/>
      <c r="I564" s="450"/>
      <c r="J564" s="383"/>
      <c r="K564" s="459"/>
      <c r="L564" s="457"/>
      <c r="M564" s="276">
        <f>IF('01-Mapa de riesgo-UO'!S565="No existen", "No existe control para el riesgo",'01-Mapa de riesgo-UO'!W565)</f>
        <v>0</v>
      </c>
      <c r="N564" s="276">
        <f>'01-Mapa de riesgo-UO'!AB565</f>
        <v>0</v>
      </c>
      <c r="O564" s="276">
        <f>'01-Mapa de riesgo-UO'!AG565</f>
        <v>0</v>
      </c>
      <c r="P564" s="277">
        <f>'01-Mapa de riesgo-UO'!AL565</f>
        <v>0</v>
      </c>
      <c r="Q564" s="277">
        <f>'01-Mapa de riesgo-UO'!AP565</f>
        <v>0</v>
      </c>
      <c r="R564" s="450"/>
      <c r="S564" s="457"/>
      <c r="T564" s="457"/>
      <c r="U564" s="114" t="str">
        <f>'01-Mapa de riesgo-UO'!AW565</f>
        <v>ASUMIR</v>
      </c>
      <c r="V564" s="114">
        <f>'01-Mapa de riesgo-UO'!AX565</f>
        <v>0</v>
      </c>
      <c r="W564" s="132">
        <f>IF(U564="COMPARTIR",'01-Mapa de riesgo-UO'!BA565, IF(U564=0, 0,$I$6))</f>
        <v>0</v>
      </c>
      <c r="X564" s="278"/>
      <c r="Y564" s="278"/>
      <c r="Z564" s="278"/>
      <c r="AA564" s="278"/>
      <c r="AB564" s="453"/>
    </row>
    <row r="565" spans="1:28" ht="68.25" hidden="1" customHeight="1" x14ac:dyDescent="0.2">
      <c r="A565" s="362">
        <v>186</v>
      </c>
      <c r="B565" s="383" t="str">
        <f>'01-Mapa de riesgo-UO'!D566</f>
        <v>DIRECCIONAMIENTO_INSTITUCIONAL</v>
      </c>
      <c r="C565" s="458" t="str">
        <f>+'01-Mapa de riesgo-UO'!F566</f>
        <v>SI</v>
      </c>
      <c r="D565" s="383" t="str">
        <f>'01-Mapa de riesgo-UO'!J566</f>
        <v>Estratégico</v>
      </c>
      <c r="E565" s="383" t="str">
        <f>'01-Mapa de riesgo-UO'!K566</f>
        <v>No cumplimiento del Proyecto Educativo Institucional y las orientaciones institucionales para la renovación curricular.</v>
      </c>
      <c r="F565" s="383"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83"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50" t="str">
        <f>'01-Mapa de riesgo-UO'!AT566</f>
        <v>MODERADO</v>
      </c>
      <c r="J565" s="383" t="str">
        <f>'01-Mapa de riesgo-UO'!AU566</f>
        <v># de programas académicos con currículos actualizados/ Meta propuesta de programas académicos con currículos actualizados</v>
      </c>
      <c r="K565" s="461">
        <v>0.99</v>
      </c>
      <c r="L565" s="457" t="s">
        <v>3130</v>
      </c>
      <c r="M565" s="276" t="str">
        <f>IF('01-Mapa de riesgo-UO'!S566="No existen", "No existe control para el riesgo",'01-Mapa de riesgo-UO'!W566)</f>
        <v>Registro de las sesiones de acompañamiento a los programas académicos.
Informe de acompañamiento a los programas académicos</v>
      </c>
      <c r="N565" s="276">
        <f>'01-Mapa de riesgo-UO'!AB566</f>
        <v>0</v>
      </c>
      <c r="O565" s="276" t="str">
        <f>'01-Mapa de riesgo-UO'!AG566</f>
        <v>Contratista:</v>
      </c>
      <c r="P565" s="277" t="str">
        <f>'01-Mapa de riesgo-UO'!AL566</f>
        <v>Anual</v>
      </c>
      <c r="Q565" s="277" t="str">
        <f>'01-Mapa de riesgo-UO'!AP566</f>
        <v>Preventivo</v>
      </c>
      <c r="R565" s="450" t="str">
        <f>'01-Mapa de riesgo-UO'!AR566</f>
        <v>ACEPTABLE</v>
      </c>
      <c r="S565" s="457" t="s">
        <v>661</v>
      </c>
      <c r="T565" s="457"/>
      <c r="U565" s="114" t="str">
        <f>'01-Mapa de riesgo-UO'!AW566</f>
        <v>COMPARTIR</v>
      </c>
      <c r="V565" s="114" t="str">
        <f>'01-Mapa de riesgo-UO'!AX566</f>
        <v>Renovación curricular</v>
      </c>
      <c r="W565" s="132" t="str">
        <f>IF(U565="COMPARTIR",'01-Mapa de riesgo-UO'!BA566, IF(U565=0, 0,$I$6))</f>
        <v>Vicerrectoría Académica,
Facultades y programas académicos</v>
      </c>
      <c r="X565" s="278" t="s">
        <v>282</v>
      </c>
      <c r="Y565" s="278" t="s">
        <v>663</v>
      </c>
      <c r="Z565" s="278" t="s">
        <v>643</v>
      </c>
      <c r="AA565" s="278"/>
      <c r="AB565" s="453" t="s">
        <v>660</v>
      </c>
    </row>
    <row r="566" spans="1:28" ht="51" hidden="1" customHeight="1" x14ac:dyDescent="0.2">
      <c r="A566" s="362"/>
      <c r="B566" s="383"/>
      <c r="C566" s="458"/>
      <c r="D566" s="383"/>
      <c r="E566" s="383"/>
      <c r="F566" s="383"/>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83"/>
      <c r="I566" s="450"/>
      <c r="J566" s="383"/>
      <c r="K566" s="459"/>
      <c r="L566" s="457"/>
      <c r="M566" s="276" t="str">
        <f>IF('01-Mapa de riesgo-UO'!S567="No existen", "No existe control para el riesgo",'01-Mapa de riesgo-UO'!W567)</f>
        <v xml:space="preserve">Sistematización de los programas con renovación curricular (recopilando y almacenando los archivos de renovación curricular y las cartas de aval del comité central de prosgrados o de curriculo según corresponda) </v>
      </c>
      <c r="N566" s="276">
        <f>'01-Mapa de riesgo-UO'!AB567</f>
        <v>0</v>
      </c>
      <c r="O566" s="276" t="str">
        <f>'01-Mapa de riesgo-UO'!AG567</f>
        <v>Contratista:</v>
      </c>
      <c r="P566" s="277" t="str">
        <f>'01-Mapa de riesgo-UO'!AL567</f>
        <v>Anual</v>
      </c>
      <c r="Q566" s="277" t="str">
        <f>'01-Mapa de riesgo-UO'!AP567</f>
        <v>Preventivo</v>
      </c>
      <c r="R566" s="450"/>
      <c r="S566" s="457" t="s">
        <v>662</v>
      </c>
      <c r="T566" s="457"/>
      <c r="U566" s="114">
        <f>'01-Mapa de riesgo-UO'!AW567</f>
        <v>0</v>
      </c>
      <c r="V566" s="114">
        <f>'01-Mapa de riesgo-UO'!AX567</f>
        <v>0</v>
      </c>
      <c r="W566" s="132">
        <f>IF(U566="COMPARTIR",'01-Mapa de riesgo-UO'!BA567, IF(U566=0, 0,$I$6))</f>
        <v>0</v>
      </c>
      <c r="X566" s="278"/>
      <c r="Y566" s="278"/>
      <c r="Z566" s="278"/>
      <c r="AA566" s="278"/>
      <c r="AB566" s="453"/>
    </row>
    <row r="567" spans="1:28" ht="51" hidden="1" customHeight="1" x14ac:dyDescent="0.2">
      <c r="A567" s="362"/>
      <c r="B567" s="383"/>
      <c r="C567" s="458"/>
      <c r="D567" s="383"/>
      <c r="E567" s="383"/>
      <c r="F567" s="383"/>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83"/>
      <c r="I567" s="450"/>
      <c r="J567" s="383"/>
      <c r="K567" s="459"/>
      <c r="L567" s="457"/>
      <c r="M567" s="276">
        <f>IF('01-Mapa de riesgo-UO'!S568="No existen", "No existe control para el riesgo",'01-Mapa de riesgo-UO'!W568)</f>
        <v>0</v>
      </c>
      <c r="N567" s="276">
        <f>'01-Mapa de riesgo-UO'!AB568</f>
        <v>0</v>
      </c>
      <c r="O567" s="276">
        <f>'01-Mapa de riesgo-UO'!AG568</f>
        <v>0</v>
      </c>
      <c r="P567" s="277">
        <f>'01-Mapa de riesgo-UO'!AL568</f>
        <v>0</v>
      </c>
      <c r="Q567" s="277">
        <f>'01-Mapa de riesgo-UO'!AP568</f>
        <v>0</v>
      </c>
      <c r="R567" s="450"/>
      <c r="S567" s="457"/>
      <c r="T567" s="457"/>
      <c r="U567" s="114">
        <f>'01-Mapa de riesgo-UO'!AW568</f>
        <v>0</v>
      </c>
      <c r="V567" s="114">
        <f>'01-Mapa de riesgo-UO'!AX568</f>
        <v>0</v>
      </c>
      <c r="W567" s="132">
        <f>IF(U567="COMPARTIR",'01-Mapa de riesgo-UO'!BA568, IF(U567=0, 0,$I$6))</f>
        <v>0</v>
      </c>
      <c r="X567" s="278"/>
      <c r="Y567" s="278"/>
      <c r="Z567" s="278"/>
      <c r="AA567" s="278"/>
      <c r="AB567" s="453"/>
    </row>
    <row r="568" spans="1:28" ht="51" hidden="1" customHeight="1" x14ac:dyDescent="0.2">
      <c r="A568" s="362">
        <v>187</v>
      </c>
      <c r="B568" s="383" t="str">
        <f>'01-Mapa de riesgo-UO'!D569</f>
        <v>DOCENCIA</v>
      </c>
      <c r="C568" s="458" t="str">
        <f>+'01-Mapa de riesgo-UO'!F569</f>
        <v>NO</v>
      </c>
      <c r="D568" s="383" t="str">
        <f>'01-Mapa de riesgo-UO'!J569</f>
        <v>Estratégico</v>
      </c>
      <c r="E568" s="383" t="str">
        <f>'01-Mapa de riesgo-UO'!K569</f>
        <v>Pérdida del Registro Calificado de un Programa Académico</v>
      </c>
      <c r="F568" s="383"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83"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50" t="str">
        <f>'01-Mapa de riesgo-UO'!AT569</f>
        <v>LEVE</v>
      </c>
      <c r="J568" s="383" t="str">
        <f>'01-Mapa de riesgo-UO'!AU569</f>
        <v># de programas con registro calificado vencido / programas activos en un año</v>
      </c>
      <c r="K568" s="462">
        <f>8/109</f>
        <v>7.3394495412844041E-2</v>
      </c>
      <c r="L568" s="457" t="s">
        <v>3131</v>
      </c>
      <c r="M568" s="276" t="str">
        <f>IF('01-Mapa de riesgo-UO'!S569="No existen", "No existe control para el riesgo",'01-Mapa de riesgo-UO'!W569)</f>
        <v>Seguimiento permanente a la fecha de vencimiento de todos los registros calificados de los programas académicos a través del SACES y del cuadro de Vicerrectoría Académica</v>
      </c>
      <c r="N568" s="276">
        <f>'01-Mapa de riesgo-UO'!AB569</f>
        <v>0</v>
      </c>
      <c r="O568" s="276" t="str">
        <f>'01-Mapa de riesgo-UO'!AG569</f>
        <v>Profesional Transitorio</v>
      </c>
      <c r="P568" s="277" t="str">
        <f>'01-Mapa de riesgo-UO'!AL569</f>
        <v>Mensual</v>
      </c>
      <c r="Q568" s="277" t="str">
        <f>'01-Mapa de riesgo-UO'!AP569</f>
        <v>Preventivo</v>
      </c>
      <c r="R568" s="450" t="str">
        <f>'01-Mapa de riesgo-UO'!AR569</f>
        <v>ACEPTABLE</v>
      </c>
      <c r="S568" s="457" t="s">
        <v>2647</v>
      </c>
      <c r="T568" s="457"/>
      <c r="U568" s="114" t="str">
        <f>'01-Mapa de riesgo-UO'!AW569</f>
        <v>ASUMIR</v>
      </c>
      <c r="V568" s="114">
        <f>'01-Mapa de riesgo-UO'!AX569</f>
        <v>0</v>
      </c>
      <c r="W568" s="132">
        <f>IF(U568="COMPARTIR",'01-Mapa de riesgo-UO'!BA569, IF(U568=0, 0,$I$6))</f>
        <v>0</v>
      </c>
      <c r="X568" s="278"/>
      <c r="Y568" s="278"/>
      <c r="Z568" s="278"/>
      <c r="AA568" s="278"/>
      <c r="AB568" s="453" t="s">
        <v>660</v>
      </c>
    </row>
    <row r="569" spans="1:28" ht="51" hidden="1" customHeight="1" x14ac:dyDescent="0.2">
      <c r="A569" s="362"/>
      <c r="B569" s="383"/>
      <c r="C569" s="458"/>
      <c r="D569" s="383"/>
      <c r="E569" s="383"/>
      <c r="F569" s="383"/>
      <c r="G569" s="133" t="str">
        <f>'01-Mapa de riesgo-UO'!I570</f>
        <v>No cumplir con los estándares establecidos para la renovación del Registro Calificado</v>
      </c>
      <c r="H569" s="383"/>
      <c r="I569" s="450"/>
      <c r="J569" s="383"/>
      <c r="K569" s="462"/>
      <c r="L569" s="457"/>
      <c r="M569" s="276" t="str">
        <f>IF('01-Mapa de riesgo-UO'!S570="No existen", "No existe control para el riesgo",'01-Mapa de riesgo-UO'!W570)</f>
        <v>Recordar a través de memorando un año antes, la fecha de vencimiento de registro calificado al programa y a su respectiva facultad</v>
      </c>
      <c r="N569" s="276">
        <f>'01-Mapa de riesgo-UO'!AB570</f>
        <v>0</v>
      </c>
      <c r="O569" s="276" t="str">
        <f>'01-Mapa de riesgo-UO'!AG570</f>
        <v>Profesional Transitorio</v>
      </c>
      <c r="P569" s="277" t="str">
        <f>'01-Mapa de riesgo-UO'!AL570</f>
        <v>No definida</v>
      </c>
      <c r="Q569" s="277" t="str">
        <f>'01-Mapa de riesgo-UO'!AP570</f>
        <v>Preventivo</v>
      </c>
      <c r="R569" s="450"/>
      <c r="S569" s="457" t="s">
        <v>2648</v>
      </c>
      <c r="T569" s="457"/>
      <c r="U569" s="114" t="str">
        <f>'01-Mapa de riesgo-UO'!AW570</f>
        <v>ASUMIR</v>
      </c>
      <c r="V569" s="114">
        <f>'01-Mapa de riesgo-UO'!AX570</f>
        <v>0</v>
      </c>
      <c r="W569" s="132">
        <f>IF(U569="COMPARTIR",'01-Mapa de riesgo-UO'!BA570, IF(U569=0, 0,$I$6))</f>
        <v>0</v>
      </c>
      <c r="X569" s="278"/>
      <c r="Y569" s="278"/>
      <c r="Z569" s="278"/>
      <c r="AA569" s="278"/>
      <c r="AB569" s="453"/>
    </row>
    <row r="570" spans="1:28" ht="51" hidden="1" customHeight="1" x14ac:dyDescent="0.2">
      <c r="A570" s="362"/>
      <c r="B570" s="383"/>
      <c r="C570" s="458"/>
      <c r="D570" s="383"/>
      <c r="E570" s="383"/>
      <c r="F570" s="383"/>
      <c r="G570" s="133">
        <f>'01-Mapa de riesgo-UO'!I571</f>
        <v>0</v>
      </c>
      <c r="H570" s="383"/>
      <c r="I570" s="450"/>
      <c r="J570" s="383"/>
      <c r="K570" s="462"/>
      <c r="L570" s="457"/>
      <c r="M570" s="276" t="str">
        <f>IF('01-Mapa de riesgo-UO'!S571="No existen", "No existe control para el riesgo",'01-Mapa de riesgo-UO'!W571)</f>
        <v>Brindar asesoria a los directores de programa sobre el procedimiento para la solicitud de renovación de registro calificado.</v>
      </c>
      <c r="N570" s="276">
        <f>'01-Mapa de riesgo-UO'!AB571</f>
        <v>0</v>
      </c>
      <c r="O570" s="276" t="str">
        <f>'01-Mapa de riesgo-UO'!AG571</f>
        <v>Profesional Transitorio</v>
      </c>
      <c r="P570" s="277" t="str">
        <f>'01-Mapa de riesgo-UO'!AL571</f>
        <v>No definida</v>
      </c>
      <c r="Q570" s="277" t="str">
        <f>'01-Mapa de riesgo-UO'!AP571</f>
        <v>Preventivo</v>
      </c>
      <c r="R570" s="450"/>
      <c r="S570" s="457" t="s">
        <v>2649</v>
      </c>
      <c r="T570" s="457"/>
      <c r="U570" s="114" t="str">
        <f>'01-Mapa de riesgo-UO'!AW571</f>
        <v>ASUMIR</v>
      </c>
      <c r="V570" s="114">
        <f>'01-Mapa de riesgo-UO'!AX571</f>
        <v>0</v>
      </c>
      <c r="W570" s="132">
        <f>IF(U570="COMPARTIR",'01-Mapa de riesgo-UO'!BA571, IF(U570=0, 0,$I$6))</f>
        <v>0</v>
      </c>
      <c r="X570" s="278"/>
      <c r="Y570" s="278"/>
      <c r="Z570" s="278"/>
      <c r="AA570" s="278"/>
      <c r="AB570" s="453"/>
    </row>
    <row r="571" spans="1:28" ht="51" hidden="1" customHeight="1" x14ac:dyDescent="0.2">
      <c r="A571" s="362">
        <v>188</v>
      </c>
      <c r="B571" s="383" t="str">
        <f>'01-Mapa de riesgo-UO'!D572</f>
        <v>DOCENCIA</v>
      </c>
      <c r="C571" s="458" t="str">
        <f>+'01-Mapa de riesgo-UO'!F572</f>
        <v>NO</v>
      </c>
      <c r="D571" s="383" t="str">
        <f>'01-Mapa de riesgo-UO'!J572</f>
        <v>Información</v>
      </c>
      <c r="E571" s="383" t="str">
        <f>'01-Mapa de riesgo-UO'!K572</f>
        <v>Abandono estudiantil  en asignaturas virtuales y/o semipresenciales</v>
      </c>
      <c r="F571" s="383"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83" t="str">
        <f>'01-Mapa de riesgo-UO'!M572</f>
        <v xml:space="preserve">Disminución de estudiantes que pueden acceder o mantenerse en metodologías educativas mediadas por TIC en la Universidad Tecnológica de Pereira.
Mala imagen de las asignaturas virtuales frente a los estudiantes.    </v>
      </c>
      <c r="I571" s="450" t="str">
        <f>'01-Mapa de riesgo-UO'!AT572</f>
        <v>MODERADO</v>
      </c>
      <c r="J571" s="383" t="str">
        <f>'01-Mapa de riesgo-UO'!AU572</f>
        <v>% de cancelación =
# de cancelaciones semestrales/ # de estudiantes matriculados semestrales</v>
      </c>
      <c r="K571" s="461">
        <v>0.27100000000000002</v>
      </c>
      <c r="L571" s="457" t="s">
        <v>3132</v>
      </c>
      <c r="M571" s="276" t="str">
        <f>IF('01-Mapa de riesgo-UO'!S572="No existen", "No existe control para el riesgo",'01-Mapa de riesgo-UO'!W572)</f>
        <v>Estrategias de acompañamiento a estudiantes y docentes</v>
      </c>
      <c r="N571" s="276">
        <f>'01-Mapa de riesgo-UO'!AB572</f>
        <v>0</v>
      </c>
      <c r="O571" s="276" t="str">
        <f>'01-Mapa de riesgo-UO'!AG572</f>
        <v>Director/ Transitorio</v>
      </c>
      <c r="P571" s="277" t="str">
        <f>'01-Mapa de riesgo-UO'!AL572</f>
        <v>Semanal</v>
      </c>
      <c r="Q571" s="277" t="str">
        <f>'01-Mapa de riesgo-UO'!AP572</f>
        <v>Preventivo</v>
      </c>
      <c r="R571" s="450" t="str">
        <f>'01-Mapa de riesgo-UO'!AR572</f>
        <v>ACEPTABLE</v>
      </c>
      <c r="S571" s="457" t="s">
        <v>2650</v>
      </c>
      <c r="T571" s="457"/>
      <c r="U571" s="114" t="str">
        <f>'01-Mapa de riesgo-UO'!AW572</f>
        <v>REDUCIR</v>
      </c>
      <c r="V571" s="114" t="str">
        <f>'01-Mapa de riesgo-UO'!AX572</f>
        <v>Comunicación permanente con los estudiantes a través los canales de contacto de Univirtual</v>
      </c>
      <c r="W571" s="132">
        <f>IF(U571="COMPARTIR",'01-Mapa de riesgo-UO'!BA572, IF(U571=0, 0,$I$6))</f>
        <v>0</v>
      </c>
      <c r="X571" s="278" t="s">
        <v>642</v>
      </c>
      <c r="Y571" s="278" t="s">
        <v>2651</v>
      </c>
      <c r="Z571" s="278" t="s">
        <v>645</v>
      </c>
      <c r="AA571" s="278" t="s">
        <v>2652</v>
      </c>
      <c r="AB571" s="453" t="s">
        <v>648</v>
      </c>
    </row>
    <row r="572" spans="1:28" ht="51" hidden="1" customHeight="1" x14ac:dyDescent="0.2">
      <c r="A572" s="362"/>
      <c r="B572" s="383"/>
      <c r="C572" s="458"/>
      <c r="D572" s="383"/>
      <c r="E572" s="383"/>
      <c r="F572" s="383"/>
      <c r="G572" s="133" t="str">
        <f>'01-Mapa de riesgo-UO'!I573</f>
        <v>Falta de habilidades y competencias fundamentales para mantenerse en la modalidad.</v>
      </c>
      <c r="H572" s="383"/>
      <c r="I572" s="450"/>
      <c r="J572" s="383"/>
      <c r="K572" s="459"/>
      <c r="L572" s="457"/>
      <c r="M572" s="276" t="str">
        <f>IF('01-Mapa de riesgo-UO'!S573="No existen", "No existe control para el riesgo",'01-Mapa de riesgo-UO'!W573)</f>
        <v>Medición periódica de la deserción de los estudiantes en las asignaturas semipresenciales</v>
      </c>
      <c r="N572" s="276">
        <f>'01-Mapa de riesgo-UO'!AB573</f>
        <v>0</v>
      </c>
      <c r="O572" s="276" t="str">
        <f>'01-Mapa de riesgo-UO'!AG573</f>
        <v>Director/ Transitorio</v>
      </c>
      <c r="P572" s="277" t="str">
        <f>'01-Mapa de riesgo-UO'!AL573</f>
        <v>Semanal</v>
      </c>
      <c r="Q572" s="277" t="str">
        <f>'01-Mapa de riesgo-UO'!AP573</f>
        <v>Detectivo</v>
      </c>
      <c r="R572" s="450"/>
      <c r="S572" s="457" t="s">
        <v>2653</v>
      </c>
      <c r="T572" s="457"/>
      <c r="U572" s="114" t="str">
        <f>'01-Mapa de riesgo-UO'!AW573</f>
        <v>REDUCIR</v>
      </c>
      <c r="V572" s="114" t="str">
        <f>'01-Mapa de riesgo-UO'!AX573</f>
        <v>Identificación de estudiantes con riesgo de cancelación o abandono de asignaturas semipresenciales y remitir aquellos casos que presenten causas personales y/o académicas a las dependencias que correspondan</v>
      </c>
      <c r="W572" s="132">
        <f>IF(U572="COMPARTIR",'01-Mapa de riesgo-UO'!BA573, IF(U572=0, 0,$I$6))</f>
        <v>0</v>
      </c>
      <c r="X572" s="278" t="s">
        <v>642</v>
      </c>
      <c r="Y572" s="278" t="s">
        <v>2654</v>
      </c>
      <c r="Z572" s="278" t="s">
        <v>645</v>
      </c>
      <c r="AA572" s="278" t="s">
        <v>2655</v>
      </c>
      <c r="AB572" s="453"/>
    </row>
    <row r="573" spans="1:28" ht="51" hidden="1" customHeight="1" x14ac:dyDescent="0.2">
      <c r="A573" s="362"/>
      <c r="B573" s="383"/>
      <c r="C573" s="458"/>
      <c r="D573" s="383"/>
      <c r="E573" s="383"/>
      <c r="F573" s="383"/>
      <c r="G573" s="133" t="str">
        <f>'01-Mapa de riesgo-UO'!I574</f>
        <v>Falta de cultura en el uso del correo institucional.</v>
      </c>
      <c r="H573" s="383"/>
      <c r="I573" s="450"/>
      <c r="J573" s="383"/>
      <c r="K573" s="459"/>
      <c r="L573" s="457"/>
      <c r="M573" s="276">
        <f>IF('01-Mapa de riesgo-UO'!S574="No existen", "No existe control para el riesgo",'01-Mapa de riesgo-UO'!W574)</f>
        <v>0</v>
      </c>
      <c r="N573" s="276">
        <f>'01-Mapa de riesgo-UO'!AB574</f>
        <v>0</v>
      </c>
      <c r="O573" s="276">
        <f>'01-Mapa de riesgo-UO'!AG574</f>
        <v>0</v>
      </c>
      <c r="P573" s="277">
        <f>'01-Mapa de riesgo-UO'!AL574</f>
        <v>0</v>
      </c>
      <c r="Q573" s="277">
        <f>'01-Mapa de riesgo-UO'!AP574</f>
        <v>0</v>
      </c>
      <c r="R573" s="450"/>
      <c r="S573" s="457"/>
      <c r="T573" s="457"/>
      <c r="U573" s="114">
        <f>'01-Mapa de riesgo-UO'!AW574</f>
        <v>0</v>
      </c>
      <c r="V573" s="114">
        <f>'01-Mapa de riesgo-UO'!AX574</f>
        <v>0</v>
      </c>
      <c r="W573" s="132">
        <f>IF(U573="COMPARTIR",'01-Mapa de riesgo-UO'!BA574, IF(U573=0, 0,$I$6))</f>
        <v>0</v>
      </c>
      <c r="X573" s="278"/>
      <c r="Y573" s="278"/>
      <c r="Z573" s="278"/>
      <c r="AA573" s="278"/>
      <c r="AB573" s="453"/>
    </row>
    <row r="574" spans="1:28" ht="51" hidden="1" customHeight="1" x14ac:dyDescent="0.2">
      <c r="A574" s="362">
        <v>189</v>
      </c>
      <c r="B574" s="383" t="str">
        <f>'01-Mapa de riesgo-UO'!D575</f>
        <v>CONTROL_SEGUIMIENTO</v>
      </c>
      <c r="C574" s="458" t="str">
        <f>+'01-Mapa de riesgo-UO'!F575</f>
        <v>NO</v>
      </c>
      <c r="D574" s="383" t="str">
        <f>'01-Mapa de riesgo-UO'!J575</f>
        <v>Cumplimiento</v>
      </c>
      <c r="E574" s="383"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83"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83" t="str">
        <f>'01-Mapa de riesgo-UO'!M575</f>
        <v>Falta disciplinaria.
Insatisfacción por parte del   ciudadano
Pérdida de imagen de la institución.</v>
      </c>
      <c r="I574" s="450" t="str">
        <f>'01-Mapa de riesgo-UO'!AT575</f>
        <v>LEVE</v>
      </c>
      <c r="J574" s="383" t="str">
        <f>'01-Mapa de riesgo-UO'!AU575</f>
        <v xml:space="preserve">(No. PQRS sin responder en los tiempos establecidos en el año / total de PQRS  recibidas en el año)*100  </v>
      </c>
      <c r="K574" s="461">
        <v>0.01</v>
      </c>
      <c r="L574" s="457" t="s">
        <v>3142</v>
      </c>
      <c r="M574" s="276" t="str">
        <f>IF('01-Mapa de riesgo-UO'!S575="No existen", "No existe control para el riesgo",'01-Mapa de riesgo-UO'!W575)</f>
        <v>Generación de alertas por correo electronico y visuales en el aplicativo PQRS a los responsables de cada unidad organizacional, con respecto al estados de las PQRS pendientes por responder.</v>
      </c>
      <c r="N574" s="276" t="str">
        <f>'01-Mapa de riesgo-UO'!AB575</f>
        <v>Aplicativo PQRS</v>
      </c>
      <c r="O574" s="276" t="str">
        <f>'01-Mapa de riesgo-UO'!AG575</f>
        <v>Contratista de administración de la Web - Recursos Informáticos y Educativos</v>
      </c>
      <c r="P574" s="277" t="str">
        <f>'01-Mapa de riesgo-UO'!AL575</f>
        <v>Diaria</v>
      </c>
      <c r="Q574" s="277" t="str">
        <f>'01-Mapa de riesgo-UO'!AP575</f>
        <v>Preventivo</v>
      </c>
      <c r="R574" s="450" t="str">
        <f>'01-Mapa de riesgo-UO'!AR575</f>
        <v>FUERTE</v>
      </c>
      <c r="S574" s="457" t="s">
        <v>3144</v>
      </c>
      <c r="T574" s="457"/>
      <c r="U574" s="114" t="str">
        <f>'01-Mapa de riesgo-UO'!AW575</f>
        <v>ASUMIR</v>
      </c>
      <c r="V574" s="114">
        <f>'01-Mapa de riesgo-UO'!AX575</f>
        <v>0</v>
      </c>
      <c r="W574" s="132">
        <f>IF(U574="COMPARTIR",'01-Mapa de riesgo-UO'!BA575, IF(U574=0, 0,$I$6))</f>
        <v>0</v>
      </c>
      <c r="X574" s="278"/>
      <c r="Y574" s="278"/>
      <c r="Z574" s="278"/>
      <c r="AA574" s="278"/>
      <c r="AB574" s="453" t="s">
        <v>660</v>
      </c>
    </row>
    <row r="575" spans="1:28" ht="51" hidden="1" customHeight="1" x14ac:dyDescent="0.2">
      <c r="A575" s="362"/>
      <c r="B575" s="383"/>
      <c r="C575" s="458"/>
      <c r="D575" s="383"/>
      <c r="E575" s="383"/>
      <c r="F575" s="383"/>
      <c r="G575" s="133" t="str">
        <f>'01-Mapa de riesgo-UO'!I576</f>
        <v>Cambios en los procedimientos no socializados.</v>
      </c>
      <c r="H575" s="383"/>
      <c r="I575" s="450"/>
      <c r="J575" s="383"/>
      <c r="K575" s="459"/>
      <c r="L575" s="457"/>
      <c r="M575" s="276" t="str">
        <f>IF('01-Mapa de riesgo-UO'!S576="No existen", "No existe control para el riesgo",'01-Mapa de riesgo-UO'!W576)</f>
        <v>Socialización del Sistema PQRS y de la normatividad aplicable a la institución.</v>
      </c>
      <c r="N575" s="276">
        <f>'01-Mapa de riesgo-UO'!AB576</f>
        <v>0</v>
      </c>
      <c r="O575" s="276" t="str">
        <f>'01-Mapa de riesgo-UO'!AG576</f>
        <v>Técnico grado 18 Vicerrcetoría Administrativa y Financiera</v>
      </c>
      <c r="P575" s="277" t="str">
        <f>'01-Mapa de riesgo-UO'!AL576</f>
        <v>Semestral</v>
      </c>
      <c r="Q575" s="277" t="str">
        <f>'01-Mapa de riesgo-UO'!AP576</f>
        <v>Preventivo</v>
      </c>
      <c r="R575" s="450"/>
      <c r="S575" s="457" t="s">
        <v>3145</v>
      </c>
      <c r="T575" s="457"/>
      <c r="U575" s="114" t="str">
        <f>'01-Mapa de riesgo-UO'!AW576</f>
        <v>ASUMIR</v>
      </c>
      <c r="V575" s="114">
        <f>'01-Mapa de riesgo-UO'!AX576</f>
        <v>0</v>
      </c>
      <c r="W575" s="132">
        <f>IF(U575="COMPARTIR",'01-Mapa de riesgo-UO'!BA576, IF(U575=0, 0,$I$6))</f>
        <v>0</v>
      </c>
      <c r="X575" s="278"/>
      <c r="Y575" s="278"/>
      <c r="Z575" s="278"/>
      <c r="AA575" s="278"/>
      <c r="AB575" s="453"/>
    </row>
    <row r="576" spans="1:28" ht="51" hidden="1" customHeight="1" x14ac:dyDescent="0.2">
      <c r="A576" s="362"/>
      <c r="B576" s="383"/>
      <c r="C576" s="458"/>
      <c r="D576" s="383"/>
      <c r="E576" s="383"/>
      <c r="F576" s="383"/>
      <c r="G576" s="133" t="str">
        <f>'01-Mapa de riesgo-UO'!I577</f>
        <v>Cambios en la reglamentación o normativa en el manejo de PQRS.</v>
      </c>
      <c r="H576" s="383"/>
      <c r="I576" s="450"/>
      <c r="J576" s="383"/>
      <c r="K576" s="459"/>
      <c r="L576" s="457"/>
      <c r="M576" s="276">
        <f>IF('01-Mapa de riesgo-UO'!S577="No existen", "No existe control para el riesgo",'01-Mapa de riesgo-UO'!W577)</f>
        <v>0</v>
      </c>
      <c r="N576" s="276">
        <f>'01-Mapa de riesgo-UO'!AB577</f>
        <v>0</v>
      </c>
      <c r="O576" s="276">
        <f>'01-Mapa de riesgo-UO'!AG577</f>
        <v>0</v>
      </c>
      <c r="P576" s="277">
        <f>'01-Mapa de riesgo-UO'!AL577</f>
        <v>0</v>
      </c>
      <c r="Q576" s="277">
        <f>'01-Mapa de riesgo-UO'!AP577</f>
        <v>0</v>
      </c>
      <c r="R576" s="450"/>
      <c r="S576" s="457"/>
      <c r="T576" s="457"/>
      <c r="U576" s="114" t="str">
        <f>'01-Mapa de riesgo-UO'!AW577</f>
        <v>ASUMIR</v>
      </c>
      <c r="V576" s="114">
        <f>'01-Mapa de riesgo-UO'!AX577</f>
        <v>0</v>
      </c>
      <c r="W576" s="132">
        <f>IF(U576="COMPARTIR",'01-Mapa de riesgo-UO'!BA577, IF(U576=0, 0,$I$6))</f>
        <v>0</v>
      </c>
      <c r="X576" s="278"/>
      <c r="Y576" s="278"/>
      <c r="Z576" s="278"/>
      <c r="AA576" s="278"/>
      <c r="AB576" s="453"/>
    </row>
    <row r="577" spans="1:28" ht="99" hidden="1" customHeight="1" x14ac:dyDescent="0.2">
      <c r="A577" s="362">
        <v>190</v>
      </c>
      <c r="B577" s="383" t="str">
        <f>'01-Mapa de riesgo-UO'!D578</f>
        <v>DIRECCIONAMIENTO_INSTITUCIONAL</v>
      </c>
      <c r="C577" s="458" t="str">
        <f>+'01-Mapa de riesgo-UO'!F578</f>
        <v>SI</v>
      </c>
      <c r="D577" s="383" t="str">
        <f>'01-Mapa de riesgo-UO'!J578</f>
        <v>Financiero</v>
      </c>
      <c r="E577" s="383"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83"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83"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50" t="str">
        <f>'01-Mapa de riesgo-UO'!AT578</f>
        <v>MODERADO</v>
      </c>
      <c r="J577" s="383" t="str">
        <f>'01-Mapa de riesgo-UO'!AU578</f>
        <v>No. de conceptos administrativos y financieros emitidos / Proyectos aprobados con posibles impactos financieros</v>
      </c>
      <c r="K577" s="460">
        <v>0.88519999999999999</v>
      </c>
      <c r="L577" s="457" t="s">
        <v>3143</v>
      </c>
      <c r="M577" s="276" t="str">
        <f>IF('01-Mapa de riesgo-UO'!S578="No existen", "No existe control para el riesgo",'01-Mapa de riesgo-UO'!W578)</f>
        <v>Doble verificación por parte de profesionales que no participaron directamente de la construcción del análisis</v>
      </c>
      <c r="N577" s="276">
        <f>'01-Mapa de riesgo-UO'!AB578</f>
        <v>0</v>
      </c>
      <c r="O577" s="276" t="str">
        <f>'01-Mapa de riesgo-UO'!AG578</f>
        <v>Profesional Vicerrectoría Administrativa y Financiera</v>
      </c>
      <c r="P577" s="277" t="str">
        <f>'01-Mapa de riesgo-UO'!AL578</f>
        <v>Mensual</v>
      </c>
      <c r="Q577" s="277" t="str">
        <f>'01-Mapa de riesgo-UO'!AP578</f>
        <v>Preventivo</v>
      </c>
      <c r="R577" s="450" t="str">
        <f>'01-Mapa de riesgo-UO'!AR578</f>
        <v>ACEPTABLE</v>
      </c>
      <c r="S577" s="457" t="s">
        <v>2712</v>
      </c>
      <c r="T577" s="457"/>
      <c r="U577" s="114" t="str">
        <f>'01-Mapa de riesgo-UO'!AW578</f>
        <v>REDUCIR</v>
      </c>
      <c r="V577" s="114" t="str">
        <f>'01-Mapa de riesgo-UO'!AX578</f>
        <v>Establecer mecanismos de socialización sobre el impacto de contar con un concepto administartivo y financieto favorable para la toma decisiones, generando conciencia de tramitar los proyectos con la debida anticipación.</v>
      </c>
      <c r="W577" s="132">
        <f>IF(U577="COMPARTIR",'01-Mapa de riesgo-UO'!BA578, IF(U577=0, 0,$I$6))</f>
        <v>0</v>
      </c>
      <c r="X577" s="278" t="s">
        <v>282</v>
      </c>
      <c r="Y577" s="278" t="s">
        <v>3150</v>
      </c>
      <c r="Z577" s="278" t="s">
        <v>1744</v>
      </c>
      <c r="AA577" s="278"/>
      <c r="AB577" s="453" t="s">
        <v>648</v>
      </c>
    </row>
    <row r="578" spans="1:28" ht="51" hidden="1" customHeight="1" x14ac:dyDescent="0.2">
      <c r="A578" s="362"/>
      <c r="B578" s="383"/>
      <c r="C578" s="458"/>
      <c r="D578" s="383"/>
      <c r="E578" s="383"/>
      <c r="F578" s="383"/>
      <c r="G578" s="133" t="str">
        <f>'01-Mapa de riesgo-UO'!I579</f>
        <v>Omisión de información necesaria para el análisis, por desconocimiento u olvido de la persona responsable de hacerlo.</v>
      </c>
      <c r="H578" s="383"/>
      <c r="I578" s="450"/>
      <c r="J578" s="383"/>
      <c r="K578" s="459"/>
      <c r="L578" s="457"/>
      <c r="M578" s="276" t="str">
        <f>IF('01-Mapa de riesgo-UO'!S579="No existen", "No existe control para el riesgo",'01-Mapa de riesgo-UO'!W579)</f>
        <v>Monitoreo y solicitud información de proyectos a proponentes previa reunión para la toma de desiciones, estén incluidas o no en los ordenes del día</v>
      </c>
      <c r="N578" s="276">
        <f>'01-Mapa de riesgo-UO'!AB579</f>
        <v>0</v>
      </c>
      <c r="O578" s="276" t="str">
        <f>'01-Mapa de riesgo-UO'!AG579</f>
        <v>Profesional Vicerrectoría Administrativa y Financiera</v>
      </c>
      <c r="P578" s="277" t="str">
        <f>'01-Mapa de riesgo-UO'!AL579</f>
        <v>Mensual</v>
      </c>
      <c r="Q578" s="277" t="str">
        <f>'01-Mapa de riesgo-UO'!AP579</f>
        <v>Preventivo</v>
      </c>
      <c r="R578" s="450"/>
      <c r="S578" s="457" t="s">
        <v>2713</v>
      </c>
      <c r="T578" s="457"/>
      <c r="U578" s="114" t="str">
        <f>'01-Mapa de riesgo-UO'!AW579</f>
        <v>REDUCIR</v>
      </c>
      <c r="V578" s="114" t="str">
        <f>'01-Mapa de riesgo-UO'!AX579</f>
        <v>Acordar con la Secretaria General, el no tramitar algún acuerdo con impacto financiero, sin que previamente se haya emitido el concepto correspondiente.</v>
      </c>
      <c r="W578" s="132">
        <f>IF(U578="COMPARTIR",'01-Mapa de riesgo-UO'!BA579, IF(U578=0, 0,$I$6))</f>
        <v>0</v>
      </c>
      <c r="X578" s="278" t="s">
        <v>282</v>
      </c>
      <c r="Y578" s="278" t="s">
        <v>3151</v>
      </c>
      <c r="Z578" s="278" t="s">
        <v>1744</v>
      </c>
      <c r="AA578" s="278"/>
      <c r="AB578" s="453"/>
    </row>
    <row r="579" spans="1:28" ht="51" hidden="1" customHeight="1" x14ac:dyDescent="0.2">
      <c r="A579" s="362"/>
      <c r="B579" s="383"/>
      <c r="C579" s="458"/>
      <c r="D579" s="383"/>
      <c r="E579" s="383"/>
      <c r="F579" s="383"/>
      <c r="G579" s="133" t="str">
        <f>'01-Mapa de riesgo-UO'!I580</f>
        <v>Tiempos de entrega reducidos que no permiten realizar un análisis pertinente.</v>
      </c>
      <c r="H579" s="383"/>
      <c r="I579" s="450"/>
      <c r="J579" s="383"/>
      <c r="K579" s="459"/>
      <c r="L579" s="457"/>
      <c r="M579" s="276" t="str">
        <f>IF('01-Mapa de riesgo-UO'!S580="No existen", "No existe control para el riesgo",'01-Mapa de riesgo-UO'!W580)</f>
        <v>Generación de recomendaciones previas a la aprobación de un proyecto</v>
      </c>
      <c r="N579" s="276">
        <f>'01-Mapa de riesgo-UO'!AB580</f>
        <v>0</v>
      </c>
      <c r="O579" s="276" t="str">
        <f>'01-Mapa de riesgo-UO'!AG580</f>
        <v>Profesional Vicerrectoría Administrativa y Financiera</v>
      </c>
      <c r="P579" s="277" t="str">
        <f>'01-Mapa de riesgo-UO'!AL580</f>
        <v>Mensual</v>
      </c>
      <c r="Q579" s="277" t="str">
        <f>'01-Mapa de riesgo-UO'!AP580</f>
        <v>Preventivo</v>
      </c>
      <c r="R579" s="450"/>
      <c r="S579" s="457" t="s">
        <v>2714</v>
      </c>
      <c r="T579" s="457"/>
      <c r="U579" s="114">
        <f>'01-Mapa de riesgo-UO'!AW580</f>
        <v>0</v>
      </c>
      <c r="V579" s="114">
        <f>'01-Mapa de riesgo-UO'!AX580</f>
        <v>0</v>
      </c>
      <c r="W579" s="132">
        <f>IF(U579="COMPARTIR",'01-Mapa de riesgo-UO'!BA580, IF(U579=0, 0,$I$6))</f>
        <v>0</v>
      </c>
      <c r="X579" s="278"/>
      <c r="Y579" s="278"/>
      <c r="Z579" s="278"/>
      <c r="AA579" s="278"/>
      <c r="AB579" s="453"/>
    </row>
    <row r="580" spans="1:28" ht="51" hidden="1" customHeight="1" x14ac:dyDescent="0.2">
      <c r="A580" s="362">
        <v>191</v>
      </c>
      <c r="B580" s="383" t="str">
        <f>'01-Mapa de riesgo-UO'!D581</f>
        <v>EXTENSIÓN_PROYECCIÓN_SOCIAL</v>
      </c>
      <c r="C580" s="458" t="str">
        <f>+'01-Mapa de riesgo-UO'!F581</f>
        <v>SI</v>
      </c>
      <c r="D580" s="383" t="str">
        <f>'01-Mapa de riesgo-UO'!J581</f>
        <v>Operacional</v>
      </c>
      <c r="E580" s="383" t="str">
        <f>'01-Mapa de riesgo-UO'!K581</f>
        <v>Probabilidad de que se presenten convenios o contratos entre la universidad y entes externos que no cumplan con los lineamientos institucionales y no cuentan con respaldo financiero.</v>
      </c>
      <c r="F580" s="383" t="str">
        <f>'01-Mapa de riesgo-UO'!L581</f>
        <v>Propuestas y proyectos con errores técnicos y compromisos no presupuestados.</v>
      </c>
      <c r="G580" s="133" t="str">
        <f>'01-Mapa de riesgo-UO'!I581</f>
        <v>Desconocimiento por parte del personal para la presentación y formulación de un proyecto.</v>
      </c>
      <c r="H580" s="383"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50" t="str">
        <f>'01-Mapa de riesgo-UO'!AT581</f>
        <v>LEVE</v>
      </c>
      <c r="J580" s="383" t="str">
        <f>'01-Mapa de riesgo-UO'!AU581</f>
        <v xml:space="preserve">No. de convenios y contratatos  revisados por la VAF / Total convenios y contratos suscritos en la univesidad </v>
      </c>
      <c r="K580" s="461">
        <v>1</v>
      </c>
      <c r="L580" s="457" t="s">
        <v>2715</v>
      </c>
      <c r="M580" s="276" t="str">
        <f>IF('01-Mapa de riesgo-UO'!S581="No existen", "No existe control para el riesgo",'01-Mapa de riesgo-UO'!W581)</f>
        <v>Revisión por parte de la Vicerrectoría Administrativa y Financiera, de las propuestas, convenios y contratos; que nos envían desde la Oficina Jurídica.</v>
      </c>
      <c r="N580" s="276">
        <f>'01-Mapa de riesgo-UO'!AB581</f>
        <v>0</v>
      </c>
      <c r="O580" s="276" t="str">
        <f>'01-Mapa de riesgo-UO'!AG581</f>
        <v>Jefe Jurídica/
Profesional Líder Gestión Estratégica de Proyectos Vicerrectoría Administrativa y Financiera</v>
      </c>
      <c r="P580" s="277" t="str">
        <f>'01-Mapa de riesgo-UO'!AL581</f>
        <v>Diaria</v>
      </c>
      <c r="Q580" s="277" t="str">
        <f>'01-Mapa de riesgo-UO'!AP581</f>
        <v>Preventivo</v>
      </c>
      <c r="R580" s="450" t="str">
        <f>'01-Mapa de riesgo-UO'!AR581</f>
        <v>ACEPTABLE</v>
      </c>
      <c r="S580" s="457" t="s">
        <v>2716</v>
      </c>
      <c r="T580" s="457"/>
      <c r="U580" s="114" t="str">
        <f>'01-Mapa de riesgo-UO'!AW581</f>
        <v>ASUMIR</v>
      </c>
      <c r="V580" s="114">
        <f>'01-Mapa de riesgo-UO'!AX581</f>
        <v>0</v>
      </c>
      <c r="W580" s="132">
        <f>IF(U580="COMPARTIR",'01-Mapa de riesgo-UO'!BA581, IF(U580=0, 0,$I$6))</f>
        <v>0</v>
      </c>
      <c r="X580" s="278"/>
      <c r="Y580" s="278"/>
      <c r="Z580" s="278"/>
      <c r="AA580" s="278"/>
      <c r="AB580" s="453" t="s">
        <v>660</v>
      </c>
    </row>
    <row r="581" spans="1:28" ht="51" hidden="1" customHeight="1" x14ac:dyDescent="0.2">
      <c r="A581" s="362"/>
      <c r="B581" s="383"/>
      <c r="C581" s="458"/>
      <c r="D581" s="383"/>
      <c r="E581" s="383"/>
      <c r="F581" s="383"/>
      <c r="G581" s="133" t="str">
        <f>'01-Mapa de riesgo-UO'!I582</f>
        <v xml:space="preserve">
Entrega inoportuna de la información por parte del proponente.</v>
      </c>
      <c r="H581" s="383"/>
      <c r="I581" s="450"/>
      <c r="J581" s="383"/>
      <c r="K581" s="459"/>
      <c r="L581" s="457"/>
      <c r="M581" s="276" t="str">
        <f>IF('01-Mapa de riesgo-UO'!S582="No existen", "No existe control para el riesgo",'01-Mapa de riesgo-UO'!W582)</f>
        <v>Revisión por parte de la alta Dirección (comité directivo) de los proyectos en trámite.</v>
      </c>
      <c r="N581" s="276">
        <f>'01-Mapa de riesgo-UO'!AB582</f>
        <v>0</v>
      </c>
      <c r="O581" s="276" t="str">
        <f>'01-Mapa de riesgo-UO'!AG582</f>
        <v>Profesional Líder Gestión Estratégica de Proyectos Vicerrectoría Administrativa y Financiera</v>
      </c>
      <c r="P581" s="277" t="str">
        <f>'01-Mapa de riesgo-UO'!AL582</f>
        <v>Semanal</v>
      </c>
      <c r="Q581" s="277" t="str">
        <f>'01-Mapa de riesgo-UO'!AP582</f>
        <v>Preventivo</v>
      </c>
      <c r="R581" s="450"/>
      <c r="S581" s="457" t="s">
        <v>3146</v>
      </c>
      <c r="T581" s="457"/>
      <c r="U581" s="114" t="str">
        <f>'01-Mapa de riesgo-UO'!AW582</f>
        <v>ASUMIR</v>
      </c>
      <c r="V581" s="114">
        <f>'01-Mapa de riesgo-UO'!AX582</f>
        <v>0</v>
      </c>
      <c r="W581" s="132">
        <f>IF(U581="COMPARTIR",'01-Mapa de riesgo-UO'!BA582, IF(U581=0, 0,$I$6))</f>
        <v>0</v>
      </c>
      <c r="X581" s="278"/>
      <c r="Y581" s="278"/>
      <c r="Z581" s="278"/>
      <c r="AA581" s="278"/>
      <c r="AB581" s="453"/>
    </row>
    <row r="582" spans="1:28" ht="51" hidden="1" customHeight="1" x14ac:dyDescent="0.2">
      <c r="A582" s="362"/>
      <c r="B582" s="383"/>
      <c r="C582" s="458"/>
      <c r="D582" s="383"/>
      <c r="E582" s="383"/>
      <c r="F582" s="383"/>
      <c r="G582" s="133" t="str">
        <f>'01-Mapa de riesgo-UO'!I583</f>
        <v>Presiones de agentes externos para el cumplimiento de tiempos para la presentación de propuestas.</v>
      </c>
      <c r="H582" s="383"/>
      <c r="I582" s="450"/>
      <c r="J582" s="383"/>
      <c r="K582" s="459"/>
      <c r="L582" s="457"/>
      <c r="M582" s="276">
        <f>IF('01-Mapa de riesgo-UO'!S583="No existen", "No existe control para el riesgo",'01-Mapa de riesgo-UO'!W583)</f>
        <v>0</v>
      </c>
      <c r="N582" s="276">
        <f>'01-Mapa de riesgo-UO'!AB583</f>
        <v>0</v>
      </c>
      <c r="O582" s="276">
        <f>'01-Mapa de riesgo-UO'!AG583</f>
        <v>0</v>
      </c>
      <c r="P582" s="277">
        <f>'01-Mapa de riesgo-UO'!AL583</f>
        <v>0</v>
      </c>
      <c r="Q582" s="277">
        <f>'01-Mapa de riesgo-UO'!AP583</f>
        <v>0</v>
      </c>
      <c r="R582" s="450"/>
      <c r="S582" s="457"/>
      <c r="T582" s="457"/>
      <c r="U582" s="114" t="str">
        <f>'01-Mapa de riesgo-UO'!AW583</f>
        <v>ASUMIR</v>
      </c>
      <c r="V582" s="114">
        <f>'01-Mapa de riesgo-UO'!AX583</f>
        <v>0</v>
      </c>
      <c r="W582" s="132">
        <f>IF(U582="COMPARTIR",'01-Mapa de riesgo-UO'!BA583, IF(U582=0, 0,$I$6))</f>
        <v>0</v>
      </c>
      <c r="X582" s="278"/>
      <c r="Y582" s="278"/>
      <c r="Z582" s="278"/>
      <c r="AA582" s="278"/>
      <c r="AB582" s="453"/>
    </row>
    <row r="583" spans="1:28" ht="51" hidden="1" customHeight="1" x14ac:dyDescent="0.2">
      <c r="A583" s="362">
        <v>192</v>
      </c>
      <c r="B583" s="383" t="str">
        <f>'01-Mapa de riesgo-UO'!D584</f>
        <v>ASEGURAMIENTO_DE_LA_CALIDAD_INSTITUCIONAL</v>
      </c>
      <c r="C583" s="458" t="str">
        <f>+'01-Mapa de riesgo-UO'!F584</f>
        <v>SI</v>
      </c>
      <c r="D583" s="383" t="str">
        <f>'01-Mapa de riesgo-UO'!J584</f>
        <v>Corrupción</v>
      </c>
      <c r="E583" s="383"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83" t="str">
        <f>'01-Mapa de riesgo-UO'!L584</f>
        <v>Permitir el uso de información sensible para la institución como contraseñas, instructivos, procedimientos o bases de datos a personas no autorizadas</v>
      </c>
      <c r="G583" s="133" t="str">
        <f>'01-Mapa de riesgo-UO'!I584</f>
        <v>Falta de ética profesional.</v>
      </c>
      <c r="H583" s="383" t="str">
        <f>'01-Mapa de riesgo-UO'!M584</f>
        <v>Pérdida de la confidencialidad de la información.
Pérdida de la vinculación laboral por incumplimiento de la claúsula de confidencialidad del contrato.
Afectación a la imagen de la Universidad</v>
      </c>
      <c r="I583" s="450" t="str">
        <f>'01-Mapa de riesgo-UO'!AT584</f>
        <v>LEVE</v>
      </c>
      <c r="J583" s="383" t="str">
        <f>'01-Mapa de riesgo-UO'!AU584</f>
        <v># de veces que se detecte y se denuncie</v>
      </c>
      <c r="K583" s="459">
        <v>0</v>
      </c>
      <c r="L583" s="457" t="s">
        <v>2717</v>
      </c>
      <c r="M583" s="276" t="str">
        <f>IF('01-Mapa de riesgo-UO'!S584="No existen", "No existe control para el riesgo",'01-Mapa de riesgo-UO'!W584)</f>
        <v>Clausúla de confidencialidad establecida en el contrato</v>
      </c>
      <c r="N583" s="276">
        <f>'01-Mapa de riesgo-UO'!AB584</f>
        <v>0</v>
      </c>
      <c r="O583" s="276" t="str">
        <f>'01-Mapa de riesgo-UO'!AG584</f>
        <v>Profesional SIG</v>
      </c>
      <c r="P583" s="277" t="str">
        <f>'01-Mapa de riesgo-UO'!AL584</f>
        <v>Anual</v>
      </c>
      <c r="Q583" s="277" t="str">
        <f>'01-Mapa de riesgo-UO'!AP584</f>
        <v>Preventivo</v>
      </c>
      <c r="R583" s="450" t="str">
        <f>'01-Mapa de riesgo-UO'!AR584</f>
        <v>ACEPTABLE</v>
      </c>
      <c r="S583" s="457" t="s">
        <v>3147</v>
      </c>
      <c r="T583" s="457"/>
      <c r="U583" s="114" t="str">
        <f>'01-Mapa de riesgo-UO'!AW584</f>
        <v>ASUMIR</v>
      </c>
      <c r="V583" s="114">
        <f>'01-Mapa de riesgo-UO'!AX584</f>
        <v>0</v>
      </c>
      <c r="W583" s="132">
        <f>IF(U583="COMPARTIR",'01-Mapa de riesgo-UO'!BA584, IF(U583=0, 0,$I$6))</f>
        <v>0</v>
      </c>
      <c r="X583" s="278"/>
      <c r="Y583" s="278"/>
      <c r="Z583" s="278"/>
      <c r="AA583" s="278"/>
      <c r="AB583" s="453" t="s">
        <v>660</v>
      </c>
    </row>
    <row r="584" spans="1:28" ht="51" hidden="1" customHeight="1" x14ac:dyDescent="0.2">
      <c r="A584" s="362"/>
      <c r="B584" s="383"/>
      <c r="C584" s="458"/>
      <c r="D584" s="383"/>
      <c r="E584" s="383"/>
      <c r="F584" s="383"/>
      <c r="G584" s="133">
        <f>'01-Mapa de riesgo-UO'!I585</f>
        <v>0</v>
      </c>
      <c r="H584" s="383"/>
      <c r="I584" s="450"/>
      <c r="J584" s="383"/>
      <c r="K584" s="459"/>
      <c r="L584" s="457"/>
      <c r="M584" s="276">
        <f>IF('01-Mapa de riesgo-UO'!S585="No existen", "No existe control para el riesgo",'01-Mapa de riesgo-UO'!W585)</f>
        <v>0</v>
      </c>
      <c r="N584" s="276">
        <f>'01-Mapa de riesgo-UO'!AB585</f>
        <v>0</v>
      </c>
      <c r="O584" s="276">
        <f>'01-Mapa de riesgo-UO'!AG585</f>
        <v>0</v>
      </c>
      <c r="P584" s="277">
        <f>'01-Mapa de riesgo-UO'!AL585</f>
        <v>0</v>
      </c>
      <c r="Q584" s="277">
        <f>'01-Mapa de riesgo-UO'!AP585</f>
        <v>0</v>
      </c>
      <c r="R584" s="450"/>
      <c r="S584" s="457"/>
      <c r="T584" s="457"/>
      <c r="U584" s="114" t="str">
        <f>'01-Mapa de riesgo-UO'!AW585</f>
        <v>ASUMIR</v>
      </c>
      <c r="V584" s="114">
        <f>'01-Mapa de riesgo-UO'!AX585</f>
        <v>0</v>
      </c>
      <c r="W584" s="132">
        <f>IF(U584="COMPARTIR",'01-Mapa de riesgo-UO'!BA585, IF(U584=0, 0,$I$6))</f>
        <v>0</v>
      </c>
      <c r="X584" s="278"/>
      <c r="Y584" s="278"/>
      <c r="Z584" s="278"/>
      <c r="AA584" s="278"/>
      <c r="AB584" s="453"/>
    </row>
    <row r="585" spans="1:28" ht="51" hidden="1" customHeight="1" x14ac:dyDescent="0.2">
      <c r="A585" s="362"/>
      <c r="B585" s="383"/>
      <c r="C585" s="458"/>
      <c r="D585" s="383"/>
      <c r="E585" s="383"/>
      <c r="F585" s="383"/>
      <c r="G585" s="133">
        <f>'01-Mapa de riesgo-UO'!I586</f>
        <v>0</v>
      </c>
      <c r="H585" s="383"/>
      <c r="I585" s="450"/>
      <c r="J585" s="383"/>
      <c r="K585" s="459"/>
      <c r="L585" s="457"/>
      <c r="M585" s="276">
        <f>IF('01-Mapa de riesgo-UO'!S586="No existen", "No existe control para el riesgo",'01-Mapa de riesgo-UO'!W586)</f>
        <v>0</v>
      </c>
      <c r="N585" s="276">
        <f>'01-Mapa de riesgo-UO'!AB586</f>
        <v>0</v>
      </c>
      <c r="O585" s="276">
        <f>'01-Mapa de riesgo-UO'!AG586</f>
        <v>0</v>
      </c>
      <c r="P585" s="277">
        <f>'01-Mapa de riesgo-UO'!AL586</f>
        <v>0</v>
      </c>
      <c r="Q585" s="277">
        <f>'01-Mapa de riesgo-UO'!AP586</f>
        <v>0</v>
      </c>
      <c r="R585" s="450"/>
      <c r="S585" s="457"/>
      <c r="T585" s="457"/>
      <c r="U585" s="114" t="str">
        <f>'01-Mapa de riesgo-UO'!AW586</f>
        <v>ASUMIR</v>
      </c>
      <c r="V585" s="114">
        <f>'01-Mapa de riesgo-UO'!AX586</f>
        <v>0</v>
      </c>
      <c r="W585" s="132">
        <f>IF(U585="COMPARTIR",'01-Mapa de riesgo-UO'!BA586, IF(U585=0, 0,$I$6))</f>
        <v>0</v>
      </c>
      <c r="X585" s="278"/>
      <c r="Y585" s="278"/>
      <c r="Z585" s="278"/>
      <c r="AA585" s="278"/>
      <c r="AB585" s="453"/>
    </row>
    <row r="586" spans="1:28" ht="51" hidden="1" customHeight="1" x14ac:dyDescent="0.2">
      <c r="A586" s="362">
        <v>193</v>
      </c>
      <c r="B586" s="383" t="str">
        <f>'01-Mapa de riesgo-UO'!D587</f>
        <v>ASEGURAMIENTO_DE_LA_CALIDAD_INSTITUCIONAL</v>
      </c>
      <c r="C586" s="458" t="str">
        <f>+'01-Mapa de riesgo-UO'!F587</f>
        <v>NO</v>
      </c>
      <c r="D586" s="383" t="str">
        <f>'01-Mapa de riesgo-UO'!J587</f>
        <v>Información</v>
      </c>
      <c r="E586" s="383" t="str">
        <f>'01-Mapa de riesgo-UO'!K587</f>
        <v>Pérdida del conocimiento institucional al no garantizar la integridad de la documentación del Sistema Integral de Gestión, por fallas en el software, no realización del backup o Hackers que modifiquen y borren la información.</v>
      </c>
      <c r="F586" s="383" t="str">
        <f>'01-Mapa de riesgo-UO'!L587</f>
        <v>Modificación y  eliminación parcial  de la documentación del Sistema Integral de Gestión de la Universidad</v>
      </c>
      <c r="G586" s="133" t="str">
        <f>'01-Mapa de riesgo-UO'!I587</f>
        <v>Fallas en el software  y  no realización del backup.</v>
      </c>
      <c r="H586" s="383" t="str">
        <f>'01-Mapa de riesgo-UO'!M587</f>
        <v>Pérdida del conocimiento institucional</v>
      </c>
      <c r="I586" s="450" t="str">
        <f>'01-Mapa de riesgo-UO'!AT587</f>
        <v>LEVE</v>
      </c>
      <c r="J586" s="383" t="str">
        <f>'01-Mapa de riesgo-UO'!AU587</f>
        <v># de pérdidas parciales de la información</v>
      </c>
      <c r="K586" s="459">
        <v>0</v>
      </c>
      <c r="L586" s="457" t="s">
        <v>2718</v>
      </c>
      <c r="M586" s="276" t="str">
        <f>IF('01-Mapa de riesgo-UO'!S587="No existen", "No existe control para el riesgo",'01-Mapa de riesgo-UO'!W587)</f>
        <v>Realización de Backup a los computadores del Sistema Integral de Gestión
Copias de seguridad al computador personal por trabajo virtual.</v>
      </c>
      <c r="N586" s="276">
        <f>'01-Mapa de riesgo-UO'!AB587</f>
        <v>0</v>
      </c>
      <c r="O586" s="276" t="str">
        <f>'01-Mapa de riesgo-UO'!AG587</f>
        <v>Profesional SIG</v>
      </c>
      <c r="P586" s="277" t="str">
        <f>'01-Mapa de riesgo-UO'!AL587</f>
        <v>Trimestral</v>
      </c>
      <c r="Q586" s="277" t="str">
        <f>'01-Mapa de riesgo-UO'!AP587</f>
        <v>Preventivo</v>
      </c>
      <c r="R586" s="450" t="str">
        <f>'01-Mapa de riesgo-UO'!AR587</f>
        <v>FUERTE</v>
      </c>
      <c r="S586" s="457" t="s">
        <v>3148</v>
      </c>
      <c r="T586" s="457"/>
      <c r="U586" s="114" t="str">
        <f>'01-Mapa de riesgo-UO'!AW587</f>
        <v>ASUMIR</v>
      </c>
      <c r="V586" s="114">
        <f>'01-Mapa de riesgo-UO'!AX587</f>
        <v>0</v>
      </c>
      <c r="W586" s="132">
        <f>IF(U586="COMPARTIR",'01-Mapa de riesgo-UO'!BA587, IF(U586=0, 0,$I$6))</f>
        <v>0</v>
      </c>
      <c r="X586" s="278"/>
      <c r="Y586" s="278"/>
      <c r="Z586" s="278"/>
      <c r="AA586" s="278"/>
      <c r="AB586" s="453" t="s">
        <v>660</v>
      </c>
    </row>
    <row r="587" spans="1:28" ht="51" hidden="1" customHeight="1" x14ac:dyDescent="0.2">
      <c r="A587" s="362"/>
      <c r="B587" s="383"/>
      <c r="C587" s="458"/>
      <c r="D587" s="383"/>
      <c r="E587" s="383"/>
      <c r="F587" s="383"/>
      <c r="G587" s="133" t="str">
        <f>'01-Mapa de riesgo-UO'!I588</f>
        <v>Hackers que modifiquen o borren documentación.
Pérdida de la informacion por trabajo virtual debido a la pandemia.</v>
      </c>
      <c r="H587" s="383"/>
      <c r="I587" s="450"/>
      <c r="J587" s="383"/>
      <c r="K587" s="459"/>
      <c r="L587" s="457"/>
      <c r="M587" s="276" t="str">
        <f>IF('01-Mapa de riesgo-UO'!S588="No existen", "No existe control para el riesgo",'01-Mapa de riesgo-UO'!W588)</f>
        <v>Backup de los servidores</v>
      </c>
      <c r="N587" s="276" t="str">
        <f>'01-Mapa de riesgo-UO'!AB588</f>
        <v>Sotware de GTISI
Página Web-CRIE</v>
      </c>
      <c r="O587" s="276" t="str">
        <f>'01-Mapa de riesgo-UO'!AG588</f>
        <v>Profesional CRIE
Profesional GTISI</v>
      </c>
      <c r="P587" s="277" t="str">
        <f>'01-Mapa de riesgo-UO'!AL588</f>
        <v>Diaria</v>
      </c>
      <c r="Q587" s="277" t="str">
        <f>'01-Mapa de riesgo-UO'!AP588</f>
        <v>Preventivo</v>
      </c>
      <c r="R587" s="450"/>
      <c r="S587" s="457" t="s">
        <v>2719</v>
      </c>
      <c r="T587" s="457"/>
      <c r="U587" s="114" t="str">
        <f>'01-Mapa de riesgo-UO'!AW588</f>
        <v>ASUMIR</v>
      </c>
      <c r="V587" s="114">
        <f>'01-Mapa de riesgo-UO'!AX588</f>
        <v>0</v>
      </c>
      <c r="W587" s="132">
        <f>IF(U587="COMPARTIR",'01-Mapa de riesgo-UO'!BA588, IF(U587=0, 0,$I$6))</f>
        <v>0</v>
      </c>
      <c r="X587" s="278"/>
      <c r="Y587" s="278"/>
      <c r="Z587" s="278"/>
      <c r="AA587" s="278"/>
      <c r="AB587" s="453"/>
    </row>
    <row r="588" spans="1:28" ht="51" hidden="1" customHeight="1" x14ac:dyDescent="0.2">
      <c r="A588" s="362"/>
      <c r="B588" s="383"/>
      <c r="C588" s="458"/>
      <c r="D588" s="383"/>
      <c r="E588" s="383"/>
      <c r="F588" s="383"/>
      <c r="G588" s="133" t="str">
        <f>'01-Mapa de riesgo-UO'!I589</f>
        <v>Daño de los equipos y documentación por riesgos biológicos.</v>
      </c>
      <c r="H588" s="383"/>
      <c r="I588" s="450"/>
      <c r="J588" s="383"/>
      <c r="K588" s="459"/>
      <c r="L588" s="457"/>
      <c r="M588" s="276" t="str">
        <f>IF('01-Mapa de riesgo-UO'!S589="No existen", "No existe control para el riesgo",'01-Mapa de riesgo-UO'!W589)</f>
        <v xml:space="preserve">Documentación y equipos salvaguardados </v>
      </c>
      <c r="N588" s="276">
        <f>'01-Mapa de riesgo-UO'!AB589</f>
        <v>0</v>
      </c>
      <c r="O588" s="276" t="str">
        <f>'01-Mapa de riesgo-UO'!AG589</f>
        <v>Profesional y
Auxiliar III SIG</v>
      </c>
      <c r="P588" s="277" t="str">
        <f>'01-Mapa de riesgo-UO'!AL589</f>
        <v>Diaria</v>
      </c>
      <c r="Q588" s="277" t="str">
        <f>'01-Mapa de riesgo-UO'!AP589</f>
        <v>Preventivo</v>
      </c>
      <c r="R588" s="450"/>
      <c r="S588" s="457" t="s">
        <v>3149</v>
      </c>
      <c r="T588" s="457"/>
      <c r="U588" s="114" t="str">
        <f>'01-Mapa de riesgo-UO'!AW589</f>
        <v>ASUMIR</v>
      </c>
      <c r="V588" s="114">
        <f>'01-Mapa de riesgo-UO'!AX589</f>
        <v>0</v>
      </c>
      <c r="W588" s="132">
        <f>IF(U588="COMPARTIR",'01-Mapa de riesgo-UO'!BA589, IF(U588=0, 0,$I$6))</f>
        <v>0</v>
      </c>
      <c r="X588" s="278"/>
      <c r="Y588" s="278"/>
      <c r="Z588" s="278"/>
      <c r="AA588" s="278"/>
      <c r="AB588" s="453"/>
    </row>
    <row r="589" spans="1:28" ht="51" hidden="1" customHeight="1" x14ac:dyDescent="0.2">
      <c r="A589" s="362">
        <v>194</v>
      </c>
      <c r="B589" s="383" t="str">
        <f>'01-Mapa de riesgo-UO'!D590</f>
        <v>EXTENSIÓN_PROYECCIÓN_SOCIAL</v>
      </c>
      <c r="C589" s="458" t="str">
        <f>+'01-Mapa de riesgo-UO'!F590</f>
        <v>NO</v>
      </c>
      <c r="D589" s="383" t="str">
        <f>'01-Mapa de riesgo-UO'!J590</f>
        <v>Financiero</v>
      </c>
      <c r="E589" s="383" t="str">
        <f>'01-Mapa de riesgo-UO'!K590</f>
        <v>Disminución de la inversión institucional en proyectos de Extensión financiados a traves de Convocatorias Internas</v>
      </c>
      <c r="F589" s="383"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83" t="str">
        <f>'01-Mapa de riesgo-UO'!M590</f>
        <v xml:space="preserve">Reducción en la ejecución y financiación de proyectos y actividades de extensión universitaria
</v>
      </c>
      <c r="I589" s="450" t="str">
        <f>'01-Mapa de riesgo-UO'!AT590</f>
        <v>LEVE</v>
      </c>
      <c r="J589" s="383" t="str">
        <f>'01-Mapa de riesgo-UO'!AU590</f>
        <v>Indice de Variación en el Numero de proyectos de Extensión Financiados internamente, respecto al año anterior: No de proyectos de extensión financiados año 2023 / No de proyectos de extensión financiados año 2022</v>
      </c>
      <c r="K589" s="459">
        <f>20/19</f>
        <v>1.0526315789473684</v>
      </c>
      <c r="L589" s="457" t="s">
        <v>2746</v>
      </c>
      <c r="M589" s="276" t="str">
        <f>IF('01-Mapa de riesgo-UO'!S590="No existen", "No existe control para el riesgo",'01-Mapa de riesgo-UO'!W590)</f>
        <v>Convocatorias periódicas para la financiación de proyectos de Extensión</v>
      </c>
      <c r="N589" s="276">
        <f>'01-Mapa de riesgo-UO'!AB590</f>
        <v>0</v>
      </c>
      <c r="O589" s="276" t="str">
        <f>'01-Mapa de riesgo-UO'!AG590</f>
        <v>Profesional  de Extension Universitaria</v>
      </c>
      <c r="P589" s="277" t="str">
        <f>'01-Mapa de riesgo-UO'!AL590</f>
        <v>Anual</v>
      </c>
      <c r="Q589" s="277" t="str">
        <f>'01-Mapa de riesgo-UO'!AP590</f>
        <v>Preventivo</v>
      </c>
      <c r="R589" s="450" t="str">
        <f>'01-Mapa de riesgo-UO'!AR590</f>
        <v>ACEPTABLE</v>
      </c>
      <c r="S589" s="457" t="s">
        <v>2747</v>
      </c>
      <c r="T589" s="457"/>
      <c r="U589" s="114" t="str">
        <f>'01-Mapa de riesgo-UO'!AW590</f>
        <v>ASUMIR</v>
      </c>
      <c r="V589" s="114">
        <f>'01-Mapa de riesgo-UO'!AX590</f>
        <v>0</v>
      </c>
      <c r="W589" s="132">
        <f>IF(U589="COMPARTIR",'01-Mapa de riesgo-UO'!BA590, IF(U589=0, 0,$I$6))</f>
        <v>0</v>
      </c>
      <c r="X589" s="278"/>
      <c r="Y589" s="278"/>
      <c r="Z589" s="278"/>
      <c r="AA589" s="278"/>
      <c r="AB589" s="453" t="s">
        <v>660</v>
      </c>
    </row>
    <row r="590" spans="1:28" ht="51" hidden="1" customHeight="1" x14ac:dyDescent="0.2">
      <c r="A590" s="362"/>
      <c r="B590" s="383"/>
      <c r="C590" s="458"/>
      <c r="D590" s="383"/>
      <c r="E590" s="383"/>
      <c r="F590" s="383"/>
      <c r="G590" s="133">
        <f>'01-Mapa de riesgo-UO'!I591</f>
        <v>0</v>
      </c>
      <c r="H590" s="383"/>
      <c r="I590" s="450"/>
      <c r="J590" s="383"/>
      <c r="K590" s="459"/>
      <c r="L590" s="457"/>
      <c r="M590" s="276">
        <f>IF('01-Mapa de riesgo-UO'!S591="No existen", "No existe control para el riesgo",'01-Mapa de riesgo-UO'!W591)</f>
        <v>0</v>
      </c>
      <c r="N590" s="276">
        <f>'01-Mapa de riesgo-UO'!AB591</f>
        <v>0</v>
      </c>
      <c r="O590" s="276">
        <f>'01-Mapa de riesgo-UO'!AG591</f>
        <v>0</v>
      </c>
      <c r="P590" s="277">
        <f>'01-Mapa de riesgo-UO'!AL591</f>
        <v>0</v>
      </c>
      <c r="Q590" s="277">
        <f>'01-Mapa de riesgo-UO'!AP591</f>
        <v>0</v>
      </c>
      <c r="R590" s="450"/>
      <c r="S590" s="457"/>
      <c r="T590" s="457"/>
      <c r="U590" s="114" t="str">
        <f>'01-Mapa de riesgo-UO'!AW591</f>
        <v>ASUMIR</v>
      </c>
      <c r="V590" s="114">
        <f>'01-Mapa de riesgo-UO'!AX591</f>
        <v>0</v>
      </c>
      <c r="W590" s="132">
        <f>IF(U590="COMPARTIR",'01-Mapa de riesgo-UO'!BA591, IF(U590=0, 0,$I$6))</f>
        <v>0</v>
      </c>
      <c r="X590" s="278"/>
      <c r="Y590" s="278"/>
      <c r="Z590" s="278"/>
      <c r="AA590" s="278"/>
      <c r="AB590" s="453"/>
    </row>
    <row r="591" spans="1:28" ht="51" hidden="1" customHeight="1" x14ac:dyDescent="0.2">
      <c r="A591" s="362"/>
      <c r="B591" s="383"/>
      <c r="C591" s="458"/>
      <c r="D591" s="383"/>
      <c r="E591" s="383"/>
      <c r="F591" s="383"/>
      <c r="G591" s="133">
        <f>'01-Mapa de riesgo-UO'!I592</f>
        <v>0</v>
      </c>
      <c r="H591" s="383"/>
      <c r="I591" s="450"/>
      <c r="J591" s="383"/>
      <c r="K591" s="459"/>
      <c r="L591" s="457"/>
      <c r="M591" s="276">
        <f>IF('01-Mapa de riesgo-UO'!S592="No existen", "No existe control para el riesgo",'01-Mapa de riesgo-UO'!W592)</f>
        <v>0</v>
      </c>
      <c r="N591" s="276">
        <f>'01-Mapa de riesgo-UO'!AB592</f>
        <v>0</v>
      </c>
      <c r="O591" s="276">
        <f>'01-Mapa de riesgo-UO'!AG592</f>
        <v>0</v>
      </c>
      <c r="P591" s="277">
        <f>'01-Mapa de riesgo-UO'!AL592</f>
        <v>0</v>
      </c>
      <c r="Q591" s="277">
        <f>'01-Mapa de riesgo-UO'!AP592</f>
        <v>0</v>
      </c>
      <c r="R591" s="450"/>
      <c r="S591" s="457"/>
      <c r="T591" s="457"/>
      <c r="U591" s="114" t="str">
        <f>'01-Mapa de riesgo-UO'!AW592</f>
        <v>ASUMIR</v>
      </c>
      <c r="V591" s="114">
        <f>'01-Mapa de riesgo-UO'!AX592</f>
        <v>0</v>
      </c>
      <c r="W591" s="132">
        <f>IF(U591="COMPARTIR",'01-Mapa de riesgo-UO'!BA592, IF(U591=0, 0,$I$6))</f>
        <v>0</v>
      </c>
      <c r="X591" s="278"/>
      <c r="Y591" s="278"/>
      <c r="Z591" s="278"/>
      <c r="AA591" s="278"/>
      <c r="AB591" s="453"/>
    </row>
    <row r="592" spans="1:28" ht="51" hidden="1" customHeight="1" x14ac:dyDescent="0.2">
      <c r="A592" s="362">
        <v>195</v>
      </c>
      <c r="B592" s="383" t="str">
        <f>'01-Mapa de riesgo-UO'!D593</f>
        <v>INVESTIGACIÓN_E_INNOVACIÓN</v>
      </c>
      <c r="C592" s="458" t="str">
        <f>+'01-Mapa de riesgo-UO'!F593</f>
        <v>NO</v>
      </c>
      <c r="D592" s="383" t="str">
        <f>'01-Mapa de riesgo-UO'!J593</f>
        <v>Estratégico</v>
      </c>
      <c r="E592" s="383" t="str">
        <f>'01-Mapa de riesgo-UO'!K593</f>
        <v>Activos de conocimientos no identificados o sin adecuada protección de la propiedad intelectual</v>
      </c>
      <c r="F592" s="383"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83" t="str">
        <f>'01-Mapa de riesgo-UO'!M593</f>
        <v xml:space="preserve">Incumplimiento de los indicadores, reducción de transferencia de activos de conocimiento a la sociedad , pérdida de oportunidades de financiación externa </v>
      </c>
      <c r="I592" s="450" t="str">
        <f>'01-Mapa de riesgo-UO'!AT593</f>
        <v>LEVE</v>
      </c>
      <c r="J592" s="383" t="str">
        <f>'01-Mapa de riesgo-UO'!AU593</f>
        <v xml:space="preserve">Número de activos protegidos a través de estrategias de propiedad intelectual  en la vigencia </v>
      </c>
      <c r="K592" s="459">
        <v>12</v>
      </c>
      <c r="L592" s="457" t="s">
        <v>3152</v>
      </c>
      <c r="M592" s="276" t="str">
        <f>IF('01-Mapa de riesgo-UO'!S593="No existen", "No existe control para el riesgo",'01-Mapa de riesgo-UO'!W593)</f>
        <v xml:space="preserve">Implementación de estrategias de difusión y apropiación del Estatuto de Propiedad Intelectual </v>
      </c>
      <c r="N592" s="276">
        <f>'01-Mapa de riesgo-UO'!AB593</f>
        <v>0</v>
      </c>
      <c r="O592" s="276" t="str">
        <f>'01-Mapa de riesgo-UO'!AG593</f>
        <v>Profesional</v>
      </c>
      <c r="P592" s="277" t="str">
        <f>'01-Mapa de riesgo-UO'!AL593</f>
        <v>Bimestral</v>
      </c>
      <c r="Q592" s="277" t="str">
        <f>'01-Mapa de riesgo-UO'!AP593</f>
        <v>Preventivo</v>
      </c>
      <c r="R592" s="450" t="str">
        <f>'01-Mapa de riesgo-UO'!AR593</f>
        <v>ACEPTABLE</v>
      </c>
      <c r="S592" s="457" t="s">
        <v>2748</v>
      </c>
      <c r="T592" s="457"/>
      <c r="U592" s="114" t="str">
        <f>'01-Mapa de riesgo-UO'!AW593</f>
        <v>ASUMIR</v>
      </c>
      <c r="V592" s="114">
        <f>'01-Mapa de riesgo-UO'!AX593</f>
        <v>0</v>
      </c>
      <c r="W592" s="132">
        <f>IF(U592="COMPARTIR",'01-Mapa de riesgo-UO'!BA593, IF(U592=0, 0,$I$6))</f>
        <v>0</v>
      </c>
      <c r="X592" s="278"/>
      <c r="Y592" s="278"/>
      <c r="Z592" s="278"/>
      <c r="AA592" s="278"/>
      <c r="AB592" s="453" t="s">
        <v>660</v>
      </c>
    </row>
    <row r="593" spans="1:28" ht="51" hidden="1" customHeight="1" x14ac:dyDescent="0.2">
      <c r="A593" s="362"/>
      <c r="B593" s="383"/>
      <c r="C593" s="458"/>
      <c r="D593" s="383"/>
      <c r="E593" s="383"/>
      <c r="F593" s="383"/>
      <c r="G593" s="133" t="str">
        <f>'01-Mapa de riesgo-UO'!I594</f>
        <v xml:space="preserve">Reducción de recursos destinados a finanaciar actividades de prototipado y validación de activos tecnológicos </v>
      </c>
      <c r="H593" s="383"/>
      <c r="I593" s="450"/>
      <c r="J593" s="383"/>
      <c r="K593" s="459"/>
      <c r="L593" s="457"/>
      <c r="M593" s="276" t="str">
        <f>IF('01-Mapa de riesgo-UO'!S594="No existen", "No existe control para el riesgo",'01-Mapa de riesgo-UO'!W594)</f>
        <v xml:space="preserve">Gestión de recursos y monitoreo de fuentes de financiación </v>
      </c>
      <c r="N593" s="276">
        <f>'01-Mapa de riesgo-UO'!AB594</f>
        <v>0</v>
      </c>
      <c r="O593" s="276" t="str">
        <f>'01-Mapa de riesgo-UO'!AG594</f>
        <v>Profesional</v>
      </c>
      <c r="P593" s="277" t="str">
        <f>'01-Mapa de riesgo-UO'!AL594</f>
        <v>Mensual</v>
      </c>
      <c r="Q593" s="277" t="str">
        <f>'01-Mapa de riesgo-UO'!AP594</f>
        <v>Preventivo</v>
      </c>
      <c r="R593" s="450"/>
      <c r="S593" s="457" t="s">
        <v>2749</v>
      </c>
      <c r="T593" s="457"/>
      <c r="U593" s="114" t="str">
        <f>'01-Mapa de riesgo-UO'!AW594</f>
        <v>ASUMIR</v>
      </c>
      <c r="V593" s="114">
        <f>'01-Mapa de riesgo-UO'!AX594</f>
        <v>0</v>
      </c>
      <c r="W593" s="132">
        <f>IF(U593="COMPARTIR",'01-Mapa de riesgo-UO'!BA594, IF(U593=0, 0,$I$6))</f>
        <v>0</v>
      </c>
      <c r="X593" s="278"/>
      <c r="Y593" s="278"/>
      <c r="Z593" s="278"/>
      <c r="AA593" s="278"/>
      <c r="AB593" s="453"/>
    </row>
    <row r="594" spans="1:28" ht="51" hidden="1" customHeight="1" x14ac:dyDescent="0.2">
      <c r="A594" s="362"/>
      <c r="B594" s="383"/>
      <c r="C594" s="458"/>
      <c r="D594" s="383"/>
      <c r="E594" s="383"/>
      <c r="F594" s="383"/>
      <c r="G594" s="133" t="str">
        <f>'01-Mapa de riesgo-UO'!I595</f>
        <v xml:space="preserve">Debilidad en el proceso de registro y sistematización de los activos de conocimiento </v>
      </c>
      <c r="H594" s="383"/>
      <c r="I594" s="450"/>
      <c r="J594" s="383"/>
      <c r="K594" s="459"/>
      <c r="L594" s="457"/>
      <c r="M594" s="276" t="str">
        <f>IF('01-Mapa de riesgo-UO'!S595="No existen", "No existe control para el riesgo",'01-Mapa de riesgo-UO'!W595)</f>
        <v xml:space="preserve">Implementación de la herramienta de identificación y caracterización de activos </v>
      </c>
      <c r="N594" s="276">
        <f>'01-Mapa de riesgo-UO'!AB595</f>
        <v>0</v>
      </c>
      <c r="O594" s="276" t="str">
        <f>'01-Mapa de riesgo-UO'!AG595</f>
        <v>Profesional</v>
      </c>
      <c r="P594" s="277" t="str">
        <f>'01-Mapa de riesgo-UO'!AL595</f>
        <v>Trimestral</v>
      </c>
      <c r="Q594" s="277" t="str">
        <f>'01-Mapa de riesgo-UO'!AP595</f>
        <v>Preventivo</v>
      </c>
      <c r="R594" s="450"/>
      <c r="S594" s="457" t="s">
        <v>3153</v>
      </c>
      <c r="T594" s="457"/>
      <c r="U594" s="114" t="str">
        <f>'01-Mapa de riesgo-UO'!AW595</f>
        <v>ASUMIR</v>
      </c>
      <c r="V594" s="114">
        <f>'01-Mapa de riesgo-UO'!AX595</f>
        <v>0</v>
      </c>
      <c r="W594" s="132">
        <f>IF(U594="COMPARTIR",'01-Mapa de riesgo-UO'!BA595, IF(U594=0, 0,$I$6))</f>
        <v>0</v>
      </c>
      <c r="X594" s="278"/>
      <c r="Y594" s="278"/>
      <c r="Z594" s="278"/>
      <c r="AA594" s="278"/>
      <c r="AB594" s="453"/>
    </row>
    <row r="595" spans="1:28" ht="51" hidden="1" customHeight="1" x14ac:dyDescent="0.2">
      <c r="A595" s="362">
        <v>196</v>
      </c>
      <c r="B595" s="383" t="str">
        <f>'01-Mapa de riesgo-UO'!D596</f>
        <v>INVESTIGACIÓN_E_INNOVACIÓN</v>
      </c>
      <c r="C595" s="458" t="str">
        <f>+'01-Mapa de riesgo-UO'!F596</f>
        <v>NO</v>
      </c>
      <c r="D595" s="383" t="str">
        <f>'01-Mapa de riesgo-UO'!J596</f>
        <v>Estratégico</v>
      </c>
      <c r="E595" s="383" t="str">
        <f>'01-Mapa de riesgo-UO'!K596</f>
        <v xml:space="preserve">Disminución en la financiación interna para proyectos de investigación. </v>
      </c>
      <c r="F595" s="383"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83"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50" t="str">
        <f>'01-Mapa de riesgo-UO'!AT596</f>
        <v>MODERADO</v>
      </c>
      <c r="J595" s="383" t="str">
        <f>'01-Mapa de riesgo-UO'!AU596</f>
        <v xml:space="preserve">No de proyectos de investigación aprobados en la vigencia internos
No de proyectos de investigación aprobados en la vigencia externos. </v>
      </c>
      <c r="K595" s="459">
        <v>91</v>
      </c>
      <c r="L595" s="457" t="s">
        <v>2750</v>
      </c>
      <c r="M595" s="276" t="str">
        <f>IF('01-Mapa de riesgo-UO'!S596="No existen", "No existe control para el riesgo",'01-Mapa de riesgo-UO'!W596)</f>
        <v>Socialización y difusión de las convocatorias externas de MinCiencias y otras entidades, con el fin de que los grupos de investigación puedan acceder a financiación de sus proyectos de investigación.</v>
      </c>
      <c r="N595" s="276">
        <f>'01-Mapa de riesgo-UO'!AB596</f>
        <v>0</v>
      </c>
      <c r="O595" s="276" t="str">
        <f>'01-Mapa de riesgo-UO'!AG596</f>
        <v>Profesional</v>
      </c>
      <c r="P595" s="277" t="str">
        <f>'01-Mapa de riesgo-UO'!AL596</f>
        <v>Mensual</v>
      </c>
      <c r="Q595" s="277" t="str">
        <f>'01-Mapa de riesgo-UO'!AP596</f>
        <v>Preventivo</v>
      </c>
      <c r="R595" s="450" t="str">
        <f>'01-Mapa de riesgo-UO'!AR596</f>
        <v>ACEPTABLE</v>
      </c>
      <c r="S595" s="457" t="s">
        <v>2751</v>
      </c>
      <c r="T595" s="457"/>
      <c r="U595" s="114" t="str">
        <f>'01-Mapa de riesgo-UO'!AW596</f>
        <v>REDUCIR</v>
      </c>
      <c r="V595" s="114" t="str">
        <f>'01-Mapa de riesgo-UO'!AX596</f>
        <v>Gestión de nuevos recursos adte la administración central</v>
      </c>
      <c r="W595" s="132">
        <f>IF(U595="COMPARTIR",'01-Mapa de riesgo-UO'!BA596, IF(U595=0, 0,$I$6))</f>
        <v>0</v>
      </c>
      <c r="X595" s="278" t="s">
        <v>282</v>
      </c>
      <c r="Y595" s="278" t="s">
        <v>2752</v>
      </c>
      <c r="Z595" s="278" t="s">
        <v>643</v>
      </c>
      <c r="AA595" s="278"/>
      <c r="AB595" s="453" t="s">
        <v>648</v>
      </c>
    </row>
    <row r="596" spans="1:28" ht="51" hidden="1" customHeight="1" x14ac:dyDescent="0.2">
      <c r="A596" s="362"/>
      <c r="B596" s="383"/>
      <c r="C596" s="458"/>
      <c r="D596" s="383"/>
      <c r="E596" s="383"/>
      <c r="F596" s="383"/>
      <c r="G596" s="133" t="str">
        <f>'01-Mapa de riesgo-UO'!I597</f>
        <v xml:space="preserve">Retención del 20% de los ingresos de los proyectos financiados por entidades externas en algunos casos. </v>
      </c>
      <c r="H596" s="383"/>
      <c r="I596" s="450"/>
      <c r="J596" s="383"/>
      <c r="K596" s="459"/>
      <c r="L596" s="457"/>
      <c r="M596" s="276">
        <f>IF('01-Mapa de riesgo-UO'!S597="No existen", "No existe control para el riesgo",'01-Mapa de riesgo-UO'!W597)</f>
        <v>0</v>
      </c>
      <c r="N596" s="276">
        <f>'01-Mapa de riesgo-UO'!AB597</f>
        <v>0</v>
      </c>
      <c r="O596" s="276">
        <f>'01-Mapa de riesgo-UO'!AG597</f>
        <v>0</v>
      </c>
      <c r="P596" s="277">
        <f>'01-Mapa de riesgo-UO'!AL597</f>
        <v>0</v>
      </c>
      <c r="Q596" s="277">
        <f>'01-Mapa de riesgo-UO'!AP597</f>
        <v>0</v>
      </c>
      <c r="R596" s="450"/>
      <c r="S596" s="457"/>
      <c r="T596" s="457"/>
      <c r="U596" s="114" t="str">
        <f>'01-Mapa de riesgo-UO'!AW597</f>
        <v>REDUCIR</v>
      </c>
      <c r="V596" s="114" t="str">
        <f>'01-Mapa de riesgo-UO'!AX597</f>
        <v xml:space="preserve">Acompañamiento en la presentación de propuestas ante entidade externas. </v>
      </c>
      <c r="W596" s="132">
        <f>IF(U596="COMPARTIR",'01-Mapa de riesgo-UO'!BA597, IF(U596=0, 0,$I$6))</f>
        <v>0</v>
      </c>
      <c r="X596" s="278" t="s">
        <v>282</v>
      </c>
      <c r="Y596" s="278" t="s">
        <v>2753</v>
      </c>
      <c r="Z596" s="278" t="s">
        <v>643</v>
      </c>
      <c r="AA596" s="278"/>
      <c r="AB596" s="453"/>
    </row>
    <row r="597" spans="1:28" ht="51" hidden="1" customHeight="1" x14ac:dyDescent="0.2">
      <c r="A597" s="362"/>
      <c r="B597" s="383"/>
      <c r="C597" s="458"/>
      <c r="D597" s="383"/>
      <c r="E597" s="383"/>
      <c r="F597" s="383"/>
      <c r="G597" s="133">
        <f>'01-Mapa de riesgo-UO'!I598</f>
        <v>0</v>
      </c>
      <c r="H597" s="383"/>
      <c r="I597" s="450"/>
      <c r="J597" s="383"/>
      <c r="K597" s="459"/>
      <c r="L597" s="457"/>
      <c r="M597" s="276">
        <f>IF('01-Mapa de riesgo-UO'!S598="No existen", "No existe control para el riesgo",'01-Mapa de riesgo-UO'!W598)</f>
        <v>0</v>
      </c>
      <c r="N597" s="276">
        <f>'01-Mapa de riesgo-UO'!AB598</f>
        <v>0</v>
      </c>
      <c r="O597" s="276">
        <f>'01-Mapa de riesgo-UO'!AG598</f>
        <v>0</v>
      </c>
      <c r="P597" s="277">
        <f>'01-Mapa de riesgo-UO'!AL598</f>
        <v>0</v>
      </c>
      <c r="Q597" s="277">
        <f>'01-Mapa de riesgo-UO'!AP598</f>
        <v>0</v>
      </c>
      <c r="R597" s="450"/>
      <c r="S597" s="457"/>
      <c r="T597" s="457"/>
      <c r="U597" s="114">
        <f>'01-Mapa de riesgo-UO'!AW598</f>
        <v>0</v>
      </c>
      <c r="V597" s="114">
        <f>'01-Mapa de riesgo-UO'!AX598</f>
        <v>0</v>
      </c>
      <c r="W597" s="132">
        <f>IF(U597="COMPARTIR",'01-Mapa de riesgo-UO'!BA598, IF(U597=0, 0,$I$6))</f>
        <v>0</v>
      </c>
      <c r="X597" s="278"/>
      <c r="Y597" s="278"/>
      <c r="Z597" s="278"/>
      <c r="AA597" s="278"/>
      <c r="AB597" s="453"/>
    </row>
    <row r="598" spans="1:28" ht="51" hidden="1" customHeight="1" x14ac:dyDescent="0.2">
      <c r="A598" s="362">
        <v>197</v>
      </c>
      <c r="B598" s="383" t="str">
        <f>'01-Mapa de riesgo-UO'!D599</f>
        <v>DOCENCIA</v>
      </c>
      <c r="C598" s="458" t="str">
        <f>+'01-Mapa de riesgo-UO'!F599</f>
        <v>NO</v>
      </c>
      <c r="D598" s="383" t="str">
        <f>'01-Mapa de riesgo-UO'!J599</f>
        <v>Información</v>
      </c>
      <c r="E598" s="383" t="str">
        <f>'01-Mapa de riesgo-UO'!K599</f>
        <v>Historias Académicas físicas y digitalizadas perdidas o incompletas</v>
      </c>
      <c r="F598" s="383"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83" t="str">
        <f>'01-Mapa de riesgo-UO'!M599</f>
        <v>Insatisfacción del estudiante y padres de familia, reflejado en el aumento de PQRS
Pérdida de la memoria histórica de los estudiantes
Implicaciones de carácter legal</v>
      </c>
      <c r="I598" s="450" t="str">
        <f>'01-Mapa de riesgo-UO'!AT599</f>
        <v>LEVE</v>
      </c>
      <c r="J598" s="383" t="str">
        <f>'01-Mapa de riesgo-UO'!AU599</f>
        <v>No. De Historias académicas microfilmadas por periodo académico</v>
      </c>
      <c r="K598" s="455">
        <v>1999</v>
      </c>
      <c r="L598" s="455" t="s">
        <v>3154</v>
      </c>
      <c r="M598" s="276" t="str">
        <f>IF('01-Mapa de riesgo-UO'!S599="No existen", "No existe control para el riesgo",'01-Mapa de riesgo-UO'!W599)</f>
        <v>Microfilmación de los documentos de los estudiantes graduados de la Universidad</v>
      </c>
      <c r="N598" s="276">
        <f>'01-Mapa de riesgo-UO'!AB599</f>
        <v>0</v>
      </c>
      <c r="O598" s="276" t="str">
        <f>'01-Mapa de riesgo-UO'!AG599</f>
        <v>Asistencial II
Ejecutivo 26</v>
      </c>
      <c r="P598" s="277" t="str">
        <f>'01-Mapa de riesgo-UO'!AL599</f>
        <v>Anual</v>
      </c>
      <c r="Q598" s="277" t="str">
        <f>'01-Mapa de riesgo-UO'!AP599</f>
        <v>Preventivo</v>
      </c>
      <c r="R598" s="450" t="str">
        <f>'01-Mapa de riesgo-UO'!AR599</f>
        <v>ACEPTABLE</v>
      </c>
      <c r="S598" s="455" t="s">
        <v>3157</v>
      </c>
      <c r="T598" s="456"/>
      <c r="U598" s="114" t="str">
        <f>'01-Mapa de riesgo-UO'!AW599</f>
        <v>ASUMIR</v>
      </c>
      <c r="V598" s="114">
        <f>'01-Mapa de riesgo-UO'!AX599</f>
        <v>0</v>
      </c>
      <c r="W598" s="132">
        <f>IF(U598="COMPARTIR",'01-Mapa de riesgo-UO'!BA599, IF(U598=0, 0,$I$6))</f>
        <v>0</v>
      </c>
      <c r="X598" s="278"/>
      <c r="Y598" s="278"/>
      <c r="Z598" s="278"/>
      <c r="AA598" s="278"/>
      <c r="AB598" s="453" t="s">
        <v>648</v>
      </c>
    </row>
    <row r="599" spans="1:28" ht="51" hidden="1" customHeight="1" x14ac:dyDescent="0.2">
      <c r="A599" s="362"/>
      <c r="B599" s="383"/>
      <c r="C599" s="458"/>
      <c r="D599" s="383"/>
      <c r="E599" s="383"/>
      <c r="F599" s="383"/>
      <c r="G599" s="133" t="str">
        <f>'01-Mapa de riesgo-UO'!I600</f>
        <v>Falta de verificación de la información física y digitaliada</v>
      </c>
      <c r="H599" s="383"/>
      <c r="I599" s="450"/>
      <c r="J599" s="383"/>
      <c r="K599" s="456"/>
      <c r="L599" s="456"/>
      <c r="M599" s="276" t="str">
        <f>IF('01-Mapa de riesgo-UO'!S600="No existen", "No existe control para el riesgo",'01-Mapa de riesgo-UO'!W600)</f>
        <v>Revisión de los documentos de las historias academicas de los retirados y los graduados</v>
      </c>
      <c r="N599" s="276">
        <f>'01-Mapa de riesgo-UO'!AB600</f>
        <v>0</v>
      </c>
      <c r="O599" s="276" t="str">
        <f>'01-Mapa de riesgo-UO'!AG600</f>
        <v xml:space="preserve">Ejecutivo 26
Asistencial II </v>
      </c>
      <c r="P599" s="277" t="str">
        <f>'01-Mapa de riesgo-UO'!AL600</f>
        <v>Semestral</v>
      </c>
      <c r="Q599" s="277" t="str">
        <f>'01-Mapa de riesgo-UO'!AP600</f>
        <v>Preventivo</v>
      </c>
      <c r="R599" s="450"/>
      <c r="S599" s="455" t="s">
        <v>3158</v>
      </c>
      <c r="T599" s="456"/>
      <c r="U599" s="114" t="str">
        <f>'01-Mapa de riesgo-UO'!AW600</f>
        <v>ASUMIR</v>
      </c>
      <c r="V599" s="114">
        <f>'01-Mapa de riesgo-UO'!AX600</f>
        <v>0</v>
      </c>
      <c r="W599" s="132">
        <f>IF(U599="COMPARTIR",'01-Mapa de riesgo-UO'!BA600, IF(U599=0, 0,$I$6))</f>
        <v>0</v>
      </c>
      <c r="X599" s="278"/>
      <c r="Y599" s="278"/>
      <c r="Z599" s="278"/>
      <c r="AA599" s="278"/>
      <c r="AB599" s="453"/>
    </row>
    <row r="600" spans="1:28" ht="51" hidden="1" customHeight="1" x14ac:dyDescent="0.2">
      <c r="A600" s="362"/>
      <c r="B600" s="383"/>
      <c r="C600" s="458"/>
      <c r="D600" s="383"/>
      <c r="E600" s="383"/>
      <c r="F600" s="383"/>
      <c r="G600" s="133" t="str">
        <f>'01-Mapa de riesgo-UO'!I601</f>
        <v>Fallas en el sistema de informaciónn</v>
      </c>
      <c r="H600" s="383"/>
      <c r="I600" s="450"/>
      <c r="J600" s="383"/>
      <c r="K600" s="456"/>
      <c r="L600" s="456"/>
      <c r="M600" s="276" t="str">
        <f>IF('01-Mapa de riesgo-UO'!S601="No existen", "No existe control para el riesgo",'01-Mapa de riesgo-UO'!W601)</f>
        <v>Revisión de los documentos de los estudiantes de primer curso en el aplicativo inscripciones</v>
      </c>
      <c r="N600" s="276">
        <f>'01-Mapa de riesgo-UO'!AB601</f>
        <v>0</v>
      </c>
      <c r="O600" s="276" t="str">
        <f>'01-Mapa de riesgo-UO'!AG601</f>
        <v>Ejecutivo 26
Asistencial 23
Asistencial III - Pregrado y Posgrado
Técnico 19</v>
      </c>
      <c r="P600" s="277" t="str">
        <f>'01-Mapa de riesgo-UO'!AL601</f>
        <v>Semestral</v>
      </c>
      <c r="Q600" s="277" t="str">
        <f>'01-Mapa de riesgo-UO'!AP601</f>
        <v>Preventivo</v>
      </c>
      <c r="R600" s="450"/>
      <c r="S600" s="455" t="s">
        <v>3159</v>
      </c>
      <c r="T600" s="456"/>
      <c r="U600" s="114" t="str">
        <f>'01-Mapa de riesgo-UO'!AW601</f>
        <v>ASUMIR</v>
      </c>
      <c r="V600" s="114">
        <f>'01-Mapa de riesgo-UO'!AX601</f>
        <v>0</v>
      </c>
      <c r="W600" s="132">
        <f>IF(U600="COMPARTIR",'01-Mapa de riesgo-UO'!BA601, IF(U600=0, 0,$I$6))</f>
        <v>0</v>
      </c>
      <c r="X600" s="278"/>
      <c r="Y600" s="278"/>
      <c r="Z600" s="278"/>
      <c r="AA600" s="278"/>
      <c r="AB600" s="453"/>
    </row>
    <row r="601" spans="1:28" ht="51" hidden="1" customHeight="1" x14ac:dyDescent="0.2">
      <c r="A601" s="362">
        <v>198</v>
      </c>
      <c r="B601" s="383" t="str">
        <f>'01-Mapa de riesgo-UO'!D602</f>
        <v>DOCENCIA</v>
      </c>
      <c r="C601" s="458" t="str">
        <f>+'01-Mapa de riesgo-UO'!F602</f>
        <v>NO</v>
      </c>
      <c r="D601" s="383" t="str">
        <f>'01-Mapa de riesgo-UO'!J602</f>
        <v>Cumplimiento</v>
      </c>
      <c r="E601" s="383" t="str">
        <f>'01-Mapa de riesgo-UO'!K602</f>
        <v>Alteración del Calendario Académico</v>
      </c>
      <c r="F601" s="383" t="str">
        <f>'01-Mapa de riesgo-UO'!L602</f>
        <v>Modificación de la programación de las actividades definidas en el calendario académico</v>
      </c>
      <c r="G601" s="133" t="str">
        <f>'01-Mapa de riesgo-UO'!I602</f>
        <v>Decisiones del Consejo Académico</v>
      </c>
      <c r="H601" s="383" t="str">
        <f>'01-Mapa de riesgo-UO'!M602</f>
        <v>Cruce de procedimientos académicos y administrativos
Extensión de contratos de trabajo
Insatisfacción de estudiantes y padres de familia, reflejado en el aumento de PQRS</v>
      </c>
      <c r="I601" s="450" t="str">
        <f>'01-Mapa de riesgo-UO'!AT602</f>
        <v>MODERADO</v>
      </c>
      <c r="J601" s="383" t="str">
        <f>'01-Mapa de riesgo-UO'!AU602</f>
        <v>No. De veces que se modifica la fecha de una actividad en el calendario académico en el semestre/Total actividades aprobadas en los calendarios académicos
(que las actividades aprobadas en el calendairo académico se cumplan en un 80%)</v>
      </c>
      <c r="K601" s="488">
        <v>0.99960000000000004</v>
      </c>
      <c r="L601" s="455" t="s">
        <v>3155</v>
      </c>
      <c r="M601" s="276" t="str">
        <f>IF('01-Mapa de riesgo-UO'!S602="No existen", "No existe control para el riesgo",'01-Mapa de riesgo-UO'!W602)</f>
        <v>Procedimiento Calendario Académico</v>
      </c>
      <c r="N601" s="276">
        <f>'01-Mapa de riesgo-UO'!AB602</f>
        <v>0</v>
      </c>
      <c r="O601" s="276" t="str">
        <f>'01-Mapa de riesgo-UO'!AG602</f>
        <v>Ejecutivo 26
Técnico 18</v>
      </c>
      <c r="P601" s="277" t="str">
        <f>'01-Mapa de riesgo-UO'!AL602</f>
        <v>Anual</v>
      </c>
      <c r="Q601" s="277" t="str">
        <f>'01-Mapa de riesgo-UO'!AP602</f>
        <v>Preventivo</v>
      </c>
      <c r="R601" s="450" t="str">
        <f>'01-Mapa de riesgo-UO'!AR602</f>
        <v>FUERTE</v>
      </c>
      <c r="S601" s="455" t="s">
        <v>2792</v>
      </c>
      <c r="T601" s="456"/>
      <c r="U601" s="114" t="str">
        <f>'01-Mapa de riesgo-UO'!AW602</f>
        <v>COMPARTIR</v>
      </c>
      <c r="V601" s="114" t="str">
        <f>'01-Mapa de riesgo-UO'!AX602</f>
        <v>Reportar al Vicerrector Académico los calendarios académicos general, inscripción y graduaciones, así como sus modificaciones.</v>
      </c>
      <c r="W601" s="132" t="str">
        <f>IF(U601="COMPARTIR",'01-Mapa de riesgo-UO'!BA602, IF(U601=0, 0,$I$6))</f>
        <v>Vicerrectoria Académica</v>
      </c>
      <c r="X601" s="278" t="s">
        <v>282</v>
      </c>
      <c r="Y601" s="280" t="s">
        <v>3161</v>
      </c>
      <c r="Z601" s="280" t="s">
        <v>643</v>
      </c>
      <c r="AA601" s="278"/>
      <c r="AB601" s="453" t="s">
        <v>648</v>
      </c>
    </row>
    <row r="602" spans="1:28" ht="51" hidden="1" customHeight="1" x14ac:dyDescent="0.2">
      <c r="A602" s="362"/>
      <c r="B602" s="383"/>
      <c r="C602" s="458"/>
      <c r="D602" s="383"/>
      <c r="E602" s="383"/>
      <c r="F602" s="383"/>
      <c r="G602" s="133" t="str">
        <f>'01-Mapa de riesgo-UO'!I603</f>
        <v>Solicitudes de entidades gubernamentales</v>
      </c>
      <c r="H602" s="383"/>
      <c r="I602" s="450"/>
      <c r="J602" s="383"/>
      <c r="K602" s="456"/>
      <c r="L602" s="456"/>
      <c r="M602" s="276" t="str">
        <f>IF('01-Mapa de riesgo-UO'!S603="No existen", "No existe control para el riesgo",'01-Mapa de riesgo-UO'!W603)</f>
        <v>Coordinación de la comisión de matricula del  consejo academico (conformada por delegados del academico) y otras dependencias</v>
      </c>
      <c r="N602" s="276">
        <f>'01-Mapa de riesgo-UO'!AB603</f>
        <v>0</v>
      </c>
      <c r="O602" s="276" t="str">
        <f>'01-Mapa de riesgo-UO'!AG603</f>
        <v>Ejecutivo 26
Técnico 18, decanos , representante estudiantil, sistemas y vicerrectoria administrativa</v>
      </c>
      <c r="P602" s="277" t="str">
        <f>'01-Mapa de riesgo-UO'!AL603</f>
        <v>Semestral</v>
      </c>
      <c r="Q602" s="277" t="str">
        <f>'01-Mapa de riesgo-UO'!AP603</f>
        <v>Preventivo</v>
      </c>
      <c r="R602" s="450"/>
      <c r="S602" s="455" t="s">
        <v>2793</v>
      </c>
      <c r="T602" s="456"/>
      <c r="U602" s="114" t="str">
        <f>'01-Mapa de riesgo-UO'!AW603</f>
        <v>COMPARTIR</v>
      </c>
      <c r="V602" s="114" t="str">
        <f>'01-Mapa de riesgo-UO'!AX603</f>
        <v>Reportar al Vicerrector Académico los calendarios académicos general, inscripción y graduaciones, así como sus modificaciones.</v>
      </c>
      <c r="W602" s="132" t="str">
        <f>IF(U602="COMPARTIR",'01-Mapa de riesgo-UO'!BA603, IF(U602=0, 0,$I$6))</f>
        <v>Vicerrectoria Académica</v>
      </c>
      <c r="X602" s="278" t="s">
        <v>282</v>
      </c>
      <c r="Y602" s="280" t="s">
        <v>3162</v>
      </c>
      <c r="Z602" s="280" t="s">
        <v>643</v>
      </c>
      <c r="AA602" s="278"/>
      <c r="AB602" s="453"/>
    </row>
    <row r="603" spans="1:28" ht="51" hidden="1" customHeight="1" x14ac:dyDescent="0.2">
      <c r="A603" s="362"/>
      <c r="B603" s="383"/>
      <c r="C603" s="458"/>
      <c r="D603" s="383"/>
      <c r="E603" s="383"/>
      <c r="F603" s="383"/>
      <c r="G603" s="133">
        <f>'01-Mapa de riesgo-UO'!I604</f>
        <v>0</v>
      </c>
      <c r="H603" s="383"/>
      <c r="I603" s="450"/>
      <c r="J603" s="383"/>
      <c r="K603" s="456"/>
      <c r="L603" s="456"/>
      <c r="M603" s="276">
        <f>IF('01-Mapa de riesgo-UO'!S604="No existen", "No existe control para el riesgo",'01-Mapa de riesgo-UO'!W604)</f>
        <v>0</v>
      </c>
      <c r="N603" s="276">
        <f>'01-Mapa de riesgo-UO'!AB604</f>
        <v>0</v>
      </c>
      <c r="O603" s="276">
        <f>'01-Mapa de riesgo-UO'!AG604</f>
        <v>0</v>
      </c>
      <c r="P603" s="277">
        <f>'01-Mapa de riesgo-UO'!AL604</f>
        <v>0</v>
      </c>
      <c r="Q603" s="277">
        <f>'01-Mapa de riesgo-UO'!AP604</f>
        <v>0</v>
      </c>
      <c r="R603" s="450"/>
      <c r="S603" s="455"/>
      <c r="T603" s="456"/>
      <c r="U603" s="114">
        <f>'01-Mapa de riesgo-UO'!AW604</f>
        <v>0</v>
      </c>
      <c r="V603" s="114">
        <f>'01-Mapa de riesgo-UO'!AX604</f>
        <v>0</v>
      </c>
      <c r="W603" s="132">
        <f>IF(U603="COMPARTIR",'01-Mapa de riesgo-UO'!BA604, IF(U603=0, 0,$I$6))</f>
        <v>0</v>
      </c>
      <c r="X603" s="278"/>
      <c r="Y603" s="278"/>
      <c r="Z603" s="278"/>
      <c r="AA603" s="278"/>
      <c r="AB603" s="453"/>
    </row>
    <row r="604" spans="1:28" ht="51" hidden="1" customHeight="1" x14ac:dyDescent="0.2">
      <c r="A604" s="362">
        <v>199</v>
      </c>
      <c r="B604" s="383" t="str">
        <f>'01-Mapa de riesgo-UO'!D605</f>
        <v>DOCENCIA</v>
      </c>
      <c r="C604" s="458" t="str">
        <f>+'01-Mapa de riesgo-UO'!F605</f>
        <v>SI</v>
      </c>
      <c r="D604" s="383" t="str">
        <f>'01-Mapa de riesgo-UO'!J605</f>
        <v>Corrupción</v>
      </c>
      <c r="E604" s="383" t="str">
        <f>'01-Mapa de riesgo-UO'!K605</f>
        <v>Error en la expedición de certificados de estudios que solicitan los estudiantes con información especial</v>
      </c>
      <c r="F604" s="383" t="str">
        <f>'01-Mapa de riesgo-UO'!L605</f>
        <v>Omisión, inexactitud o adulteración  de información en los certificados de estudios con información especial expedidos por la Universidad</v>
      </c>
      <c r="G604" s="133" t="str">
        <f>'01-Mapa de riesgo-UO'!I605</f>
        <v>1. Fallas en el sistema de información</v>
      </c>
      <c r="H604" s="383"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50" t="str">
        <f>'01-Mapa de riesgo-UO'!AT605</f>
        <v>LEVE</v>
      </c>
      <c r="J604" s="383" t="str">
        <f>'01-Mapa de riesgo-UO'!AU605</f>
        <v>No. De hallazgos en la revisión</v>
      </c>
      <c r="K604" s="455">
        <v>0</v>
      </c>
      <c r="L604" s="455" t="s">
        <v>3156</v>
      </c>
      <c r="M604" s="276" t="str">
        <f>IF('01-Mapa de riesgo-UO'!S605="No existen", "No existe control para el riesgo",'01-Mapa de riesgo-UO'!W605)</f>
        <v>Matriz de Seguimiento y control a los certificados académicos</v>
      </c>
      <c r="N604" s="276">
        <f>'01-Mapa de riesgo-UO'!AB605</f>
        <v>0</v>
      </c>
      <c r="O604" s="276" t="str">
        <f>'01-Mapa de riesgo-UO'!AG605</f>
        <v>Ejecutivo 26
Asistencial 23
Asistencial III - Pregrado y Posgrado
Técnico 18
Asistencial III - Certificados</v>
      </c>
      <c r="P604" s="277" t="str">
        <f>'01-Mapa de riesgo-UO'!AL605</f>
        <v>Trimestral</v>
      </c>
      <c r="Q604" s="277" t="str">
        <f>'01-Mapa de riesgo-UO'!AP605</f>
        <v>Preventivo</v>
      </c>
      <c r="R604" s="450" t="str">
        <f>'01-Mapa de riesgo-UO'!AR605</f>
        <v>FUERTE</v>
      </c>
      <c r="S604" s="455" t="s">
        <v>2794</v>
      </c>
      <c r="T604" s="456"/>
      <c r="U604" s="114" t="str">
        <f>'01-Mapa de riesgo-UO'!AW605</f>
        <v>ASUMIR</v>
      </c>
      <c r="V604" s="114">
        <f>'01-Mapa de riesgo-UO'!AX605</f>
        <v>0</v>
      </c>
      <c r="W604" s="132">
        <f>IF(U604="COMPARTIR",'01-Mapa de riesgo-UO'!BA605, IF(U604=0, 0,$I$6))</f>
        <v>0</v>
      </c>
      <c r="X604" s="278"/>
      <c r="Y604" s="278"/>
      <c r="Z604" s="278"/>
      <c r="AA604" s="278"/>
      <c r="AB604" s="453" t="s">
        <v>648</v>
      </c>
    </row>
    <row r="605" spans="1:28" ht="51" hidden="1" customHeight="1" x14ac:dyDescent="0.2">
      <c r="A605" s="362"/>
      <c r="B605" s="383"/>
      <c r="C605" s="458"/>
      <c r="D605" s="383"/>
      <c r="E605" s="383"/>
      <c r="F605" s="383"/>
      <c r="G605" s="133" t="str">
        <f>'01-Mapa de riesgo-UO'!I606</f>
        <v>2. Generación de certificados manuales</v>
      </c>
      <c r="H605" s="383"/>
      <c r="I605" s="450"/>
      <c r="J605" s="383"/>
      <c r="K605" s="455"/>
      <c r="L605" s="456"/>
      <c r="M605" s="276" t="str">
        <f>IF('01-Mapa de riesgo-UO'!S606="No existen", "No existe control para el riesgo",'01-Mapa de riesgo-UO'!W606)</f>
        <v>Reuniones y actas de revisión de certificados acádemicos</v>
      </c>
      <c r="N605" s="276">
        <f>'01-Mapa de riesgo-UO'!AB606</f>
        <v>0</v>
      </c>
      <c r="O605" s="276" t="str">
        <f>'01-Mapa de riesgo-UO'!AG606</f>
        <v>Ejecutivo 26
Asistencial 23
Asistencial III - Pregrado y Posgrado
Técnico 18
Asistencial III - Certificados</v>
      </c>
      <c r="P605" s="277" t="str">
        <f>'01-Mapa de riesgo-UO'!AL606</f>
        <v>Trimestral</v>
      </c>
      <c r="Q605" s="277" t="str">
        <f>'01-Mapa de riesgo-UO'!AP606</f>
        <v>Preventivo</v>
      </c>
      <c r="R605" s="450"/>
      <c r="S605" s="455" t="s">
        <v>3160</v>
      </c>
      <c r="T605" s="456"/>
      <c r="U605" s="114" t="str">
        <f>'01-Mapa de riesgo-UO'!AW606</f>
        <v>ASUMIR</v>
      </c>
      <c r="V605" s="114">
        <f>'01-Mapa de riesgo-UO'!AX606</f>
        <v>0</v>
      </c>
      <c r="W605" s="132">
        <f>IF(U605="COMPARTIR",'01-Mapa de riesgo-UO'!BA606, IF(U605=0, 0,$I$6))</f>
        <v>0</v>
      </c>
      <c r="X605" s="278"/>
      <c r="Y605" s="278"/>
      <c r="Z605" s="278"/>
      <c r="AA605" s="278"/>
      <c r="AB605" s="453"/>
    </row>
    <row r="606" spans="1:28" ht="27" hidden="1" customHeight="1" x14ac:dyDescent="0.2">
      <c r="A606" s="362"/>
      <c r="B606" s="383"/>
      <c r="C606" s="458"/>
      <c r="D606" s="383"/>
      <c r="E606" s="383"/>
      <c r="F606" s="383"/>
      <c r="G606" s="133">
        <f>'01-Mapa de riesgo-UO'!I607</f>
        <v>0</v>
      </c>
      <c r="H606" s="383"/>
      <c r="I606" s="450"/>
      <c r="J606" s="383"/>
      <c r="K606" s="455"/>
      <c r="L606" s="456"/>
      <c r="M606" s="276" t="str">
        <f>IF('01-Mapa de riesgo-UO'!S607="No existen", "No existe control para el riesgo",'01-Mapa de riesgo-UO'!W607)</f>
        <v>Automatizar los certificados, para que estos sean expedidos por el sistema de Información</v>
      </c>
      <c r="N606" s="276">
        <f>'01-Mapa de riesgo-UO'!AB607</f>
        <v>0</v>
      </c>
      <c r="O606" s="276" t="str">
        <f>'01-Mapa de riesgo-UO'!AG607</f>
        <v>Ejecutivo 26
Asistencial III - Certificados</v>
      </c>
      <c r="P606" s="277" t="str">
        <f>'01-Mapa de riesgo-UO'!AL607</f>
        <v>Trimestral</v>
      </c>
      <c r="Q606" s="277" t="str">
        <f>'01-Mapa de riesgo-UO'!AP607</f>
        <v>Preventivo</v>
      </c>
      <c r="R606" s="450"/>
      <c r="S606" s="455" t="s">
        <v>2795</v>
      </c>
      <c r="T606" s="456"/>
      <c r="U606" s="114" t="str">
        <f>'01-Mapa de riesgo-UO'!AW607</f>
        <v>ASUMIR</v>
      </c>
      <c r="V606" s="114">
        <f>'01-Mapa de riesgo-UO'!AX607</f>
        <v>0</v>
      </c>
      <c r="W606" s="132">
        <f>IF(U606="COMPARTIR",'01-Mapa de riesgo-UO'!BA607, IF(U606=0, 0,$I$6))</f>
        <v>0</v>
      </c>
      <c r="X606" s="278"/>
      <c r="Y606" s="278"/>
      <c r="Z606" s="278"/>
      <c r="AA606" s="278"/>
      <c r="AB606" s="453"/>
    </row>
    <row r="607" spans="1:28" ht="51" hidden="1" customHeight="1" x14ac:dyDescent="0.2">
      <c r="A607" s="362">
        <v>200</v>
      </c>
      <c r="B607" s="383" t="str">
        <f>'01-Mapa de riesgo-UO'!D608</f>
        <v>INTERNACIONALIZACIÓN</v>
      </c>
      <c r="C607" s="458" t="str">
        <f>+'01-Mapa de riesgo-UO'!F608</f>
        <v>NO</v>
      </c>
      <c r="D607" s="383" t="str">
        <f>'01-Mapa de riesgo-UO'!J608</f>
        <v>Cumplimiento</v>
      </c>
      <c r="E607" s="383" t="str">
        <f>'01-Mapa de riesgo-UO'!K608</f>
        <v>Visitantes internacionales en la UTP sin el debido estatus migratorio</v>
      </c>
      <c r="F607" s="383"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83" t="str">
        <f>'01-Mapa de riesgo-UO'!M608</f>
        <v>Multas y/o sanciones para la Universidad</v>
      </c>
      <c r="I607" s="450" t="str">
        <f>'01-Mapa de riesgo-UO'!AT608</f>
        <v>LEVE</v>
      </c>
      <c r="J607" s="383" t="str">
        <f>'01-Mapa de riesgo-UO'!AU608</f>
        <v>Número de sanciones generadas por Migración Colombia a la UTP</v>
      </c>
      <c r="K607" s="459">
        <v>0</v>
      </c>
      <c r="L607" s="457" t="s">
        <v>3176</v>
      </c>
      <c r="M607" s="276" t="str">
        <f>IF('01-Mapa de riesgo-UO'!S608="No existen", "No existe control para el riesgo",'01-Mapa de riesgo-UO'!W608)</f>
        <v>Capacitación por parte de  Migración Colombia</v>
      </c>
      <c r="N607" s="276">
        <f>'01-Mapa de riesgo-UO'!AB608</f>
        <v>0</v>
      </c>
      <c r="O607" s="276" t="str">
        <f>'01-Mapa de riesgo-UO'!AG608</f>
        <v>Profesional</v>
      </c>
      <c r="P607" s="277" t="str">
        <f>'01-Mapa de riesgo-UO'!AL608</f>
        <v>Anual</v>
      </c>
      <c r="Q607" s="277" t="str">
        <f>'01-Mapa de riesgo-UO'!AP608</f>
        <v>Preventivo</v>
      </c>
      <c r="R607" s="450" t="str">
        <f>'01-Mapa de riesgo-UO'!AR608</f>
        <v>ACEPTABLE</v>
      </c>
      <c r="S607" s="457" t="s">
        <v>3173</v>
      </c>
      <c r="T607" s="457"/>
      <c r="U607" s="114" t="str">
        <f>'01-Mapa de riesgo-UO'!AW608</f>
        <v>ASUMIR</v>
      </c>
      <c r="V607" s="114">
        <f>'01-Mapa de riesgo-UO'!AX608</f>
        <v>0</v>
      </c>
      <c r="W607" s="132">
        <f>IF(U607="COMPARTIR",'01-Mapa de riesgo-UO'!BA608, IF(U607=0, 0,$I$6))</f>
        <v>0</v>
      </c>
      <c r="X607" s="278"/>
      <c r="Y607" s="278"/>
      <c r="Z607" s="278"/>
      <c r="AA607" s="278"/>
      <c r="AB607" s="453" t="s">
        <v>648</v>
      </c>
    </row>
    <row r="608" spans="1:28" ht="51" hidden="1" customHeight="1" x14ac:dyDescent="0.2">
      <c r="A608" s="362"/>
      <c r="B608" s="383"/>
      <c r="C608" s="458"/>
      <c r="D608" s="383"/>
      <c r="E608" s="383"/>
      <c r="F608" s="383"/>
      <c r="G608" s="133" t="str">
        <f>'01-Mapa de riesgo-UO'!I609</f>
        <v>Migración Colombia otorga un permiso de ingreso y permanencia  erroneo a los invitados internacionales aún habiendo  presentados los soportes respectivos</v>
      </c>
      <c r="H608" s="383"/>
      <c r="I608" s="450"/>
      <c r="J608" s="383"/>
      <c r="K608" s="459"/>
      <c r="L608" s="457"/>
      <c r="M608" s="276" t="str">
        <f>IF('01-Mapa de riesgo-UO'!S609="No existen", "No existe control para el riesgo",'01-Mapa de riesgo-UO'!W609)</f>
        <v>Correos y comunicaciones  informando el proceso para el reporte de invitados internacionales</v>
      </c>
      <c r="N608" s="276">
        <f>'01-Mapa de riesgo-UO'!AB609</f>
        <v>0</v>
      </c>
      <c r="O608" s="276" t="str">
        <f>'01-Mapa de riesgo-UO'!AG609</f>
        <v>Asistencia III</v>
      </c>
      <c r="P608" s="277" t="str">
        <f>'01-Mapa de riesgo-UO'!AL609</f>
        <v>Mensual</v>
      </c>
      <c r="Q608" s="277" t="str">
        <f>'01-Mapa de riesgo-UO'!AP609</f>
        <v>Preventivo</v>
      </c>
      <c r="R608" s="450"/>
      <c r="S608" s="457" t="s">
        <v>3174</v>
      </c>
      <c r="T608" s="457"/>
      <c r="U608" s="114" t="str">
        <f>'01-Mapa de riesgo-UO'!AW609</f>
        <v>ASUMIR</v>
      </c>
      <c r="V608" s="114">
        <f>'01-Mapa de riesgo-UO'!AX609</f>
        <v>0</v>
      </c>
      <c r="W608" s="132">
        <f>IF(U608="COMPARTIR",'01-Mapa de riesgo-UO'!BA609, IF(U608=0, 0,$I$6))</f>
        <v>0</v>
      </c>
      <c r="X608" s="278"/>
      <c r="Y608" s="278"/>
      <c r="Z608" s="278"/>
      <c r="AA608" s="278"/>
      <c r="AB608" s="453"/>
    </row>
    <row r="609" spans="1:28" ht="51" hidden="1" customHeight="1" x14ac:dyDescent="0.2">
      <c r="A609" s="362"/>
      <c r="B609" s="383"/>
      <c r="C609" s="458"/>
      <c r="D609" s="383"/>
      <c r="E609" s="383"/>
      <c r="F609" s="383"/>
      <c r="G609" s="133">
        <f>'01-Mapa de riesgo-UO'!I610</f>
        <v>0</v>
      </c>
      <c r="H609" s="383"/>
      <c r="I609" s="450"/>
      <c r="J609" s="383"/>
      <c r="K609" s="459"/>
      <c r="L609" s="457"/>
      <c r="M609" s="276" t="str">
        <f>IF('01-Mapa de riesgo-UO'!S610="No existen", "No existe control para el riesgo",'01-Mapa de riesgo-UO'!W610)</f>
        <v>Implentar el proceso de unificacion de informacion entre facultades y dependencias de la UTP para la movilidad entrante de invitados internacionales.</v>
      </c>
      <c r="N609" s="276">
        <f>'01-Mapa de riesgo-UO'!AB610</f>
        <v>0</v>
      </c>
      <c r="O609" s="276" t="str">
        <f>'01-Mapa de riesgo-UO'!AG610</f>
        <v>Asistencia III</v>
      </c>
      <c r="P609" s="277" t="str">
        <f>'01-Mapa de riesgo-UO'!AL610</f>
        <v>Anual</v>
      </c>
      <c r="Q609" s="277" t="str">
        <f>'01-Mapa de riesgo-UO'!AP610</f>
        <v>Preventivo</v>
      </c>
      <c r="R609" s="450"/>
      <c r="S609" s="457" t="s">
        <v>3175</v>
      </c>
      <c r="T609" s="457"/>
      <c r="U609" s="114" t="str">
        <f>'01-Mapa de riesgo-UO'!AW610</f>
        <v>ASUMIR</v>
      </c>
      <c r="V609" s="114">
        <f>'01-Mapa de riesgo-UO'!AX610</f>
        <v>0</v>
      </c>
      <c r="W609" s="132">
        <f>IF(U609="COMPARTIR",'01-Mapa de riesgo-UO'!BA610, IF(U609=0, 0,$I$6))</f>
        <v>0</v>
      </c>
      <c r="X609" s="278"/>
      <c r="Y609" s="278"/>
      <c r="Z609" s="278"/>
      <c r="AA609" s="278"/>
      <c r="AB609" s="453"/>
    </row>
    <row r="610" spans="1:28" ht="59.25" hidden="1" customHeight="1" x14ac:dyDescent="0.2">
      <c r="A610" s="362">
        <v>201</v>
      </c>
      <c r="B610" s="383" t="str">
        <f>'01-Mapa de riesgo-UO'!D611</f>
        <v>BIENESTAR_INSTITUCIONAL</v>
      </c>
      <c r="C610" s="458" t="str">
        <f>+'01-Mapa de riesgo-UO'!F611</f>
        <v>NO</v>
      </c>
      <c r="D610" s="383" t="str">
        <f>'01-Mapa de riesgo-UO'!J611</f>
        <v>Cumplimiento</v>
      </c>
      <c r="E610" s="383" t="str">
        <f>'01-Mapa de riesgo-UO'!K611</f>
        <v>No renovación de habilitación del servicio de salud integral de la UTP</v>
      </c>
      <c r="F610" s="383"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83" t="str">
        <f>'01-Mapa de riesgo-UO'!M611</f>
        <v>Cierre de los servicios de salud en la institución
Sanciones y multas a la Universidad
Proceso disciplinarios 
Afectación de imagen  Institucional</v>
      </c>
      <c r="I610" s="450" t="str">
        <f>'01-Mapa de riesgo-UO'!AT611</f>
        <v>GRAVE</v>
      </c>
      <c r="J610" s="383" t="str">
        <f>'01-Mapa de riesgo-UO'!AU611</f>
        <v>(No. de items de la autoevaluación que cumplen con los estandares de habilitación / Total de items de la autoevaluación de habilitación) * 100</v>
      </c>
      <c r="K610" s="459">
        <f>(49/72)*100</f>
        <v>68.055555555555557</v>
      </c>
      <c r="L610" s="457" t="s">
        <v>3188</v>
      </c>
      <c r="M610" s="276" t="str">
        <f>IF('01-Mapa de riesgo-UO'!S611="No existen", "No existe control para el riesgo",'01-Mapa de riesgo-UO'!W611)</f>
        <v>Revisión del cumplimiento de los estándares de habilitación en  plantilla de autoevaluación</v>
      </c>
      <c r="N610" s="276">
        <f>'01-Mapa de riesgo-UO'!AB611</f>
        <v>0</v>
      </c>
      <c r="O610" s="276" t="str">
        <f>'01-Mapa de riesgo-UO'!AG611</f>
        <v>Profesional contratista (líder de salud)</v>
      </c>
      <c r="P610" s="277" t="str">
        <f>'01-Mapa de riesgo-UO'!AL611</f>
        <v>Mensual</v>
      </c>
      <c r="Q610" s="277" t="str">
        <f>'01-Mapa de riesgo-UO'!AP611</f>
        <v>Preventivo</v>
      </c>
      <c r="R610" s="450" t="str">
        <f>'01-Mapa de riesgo-UO'!AR611</f>
        <v>ACEPTABLE</v>
      </c>
      <c r="S610" s="457" t="s">
        <v>3190</v>
      </c>
      <c r="T610" s="457"/>
      <c r="U610" s="114" t="str">
        <f>'01-Mapa de riesgo-UO'!AW611</f>
        <v>REDUCIR</v>
      </c>
      <c r="V610" s="114" t="str">
        <f>'01-Mapa de riesgo-UO'!AX611</f>
        <v>Capacitar al personal involucrado en los servicios de salud  sobre las normas y estandares de habilitación de servicios de salud con el fin de revisar y ajustar, si es del caso, la documentación asociada a la habilitación.</v>
      </c>
      <c r="W610" s="132">
        <f>IF(U610="COMPARTIR",'01-Mapa de riesgo-UO'!BA611, IF(U610=0, 0,$I$6))</f>
        <v>0</v>
      </c>
      <c r="X610" s="278" t="s">
        <v>282</v>
      </c>
      <c r="Y610" s="278" t="s">
        <v>3194</v>
      </c>
      <c r="Z610" s="278" t="s">
        <v>643</v>
      </c>
      <c r="AA610" s="278"/>
      <c r="AB610" s="453" t="s">
        <v>648</v>
      </c>
    </row>
    <row r="611" spans="1:28" ht="59.25" hidden="1" customHeight="1" x14ac:dyDescent="0.2">
      <c r="A611" s="362"/>
      <c r="B611" s="383"/>
      <c r="C611" s="458"/>
      <c r="D611" s="383"/>
      <c r="E611" s="383"/>
      <c r="F611" s="383"/>
      <c r="G611" s="133" t="str">
        <f>'01-Mapa de riesgo-UO'!I612</f>
        <v>Obras de infraestructura complementarias en proceso de ejecución</v>
      </c>
      <c r="H611" s="383"/>
      <c r="I611" s="450"/>
      <c r="J611" s="383"/>
      <c r="K611" s="459"/>
      <c r="L611" s="457"/>
      <c r="M611" s="276" t="str">
        <f>IF('01-Mapa de riesgo-UO'!S612="No existen", "No existe control para el riesgo",'01-Mapa de riesgo-UO'!W612)</f>
        <v>Asesoría especializada en  el proceso de habilitación en salud y su  sostenimiento</v>
      </c>
      <c r="N611" s="276">
        <f>'01-Mapa de riesgo-UO'!AB612</f>
        <v>0</v>
      </c>
      <c r="O611" s="276" t="str">
        <f>'01-Mapa de riesgo-UO'!AG612</f>
        <v>Técnico (Contrato Prestación de Servicios Salud Integral)</v>
      </c>
      <c r="P611" s="277" t="str">
        <f>'01-Mapa de riesgo-UO'!AL612</f>
        <v>Semestral</v>
      </c>
      <c r="Q611" s="277" t="str">
        <f>'01-Mapa de riesgo-UO'!AP612</f>
        <v>Preventivo</v>
      </c>
      <c r="R611" s="450"/>
      <c r="S611" s="457" t="s">
        <v>3191</v>
      </c>
      <c r="T611" s="457"/>
      <c r="U611" s="114" t="str">
        <f>'01-Mapa de riesgo-UO'!AW612</f>
        <v>COMPARTIR</v>
      </c>
      <c r="V611" s="114" t="str">
        <f>'01-Mapa de riesgo-UO'!AX612</f>
        <v>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v>
      </c>
      <c r="W611" s="132" t="str">
        <f>IF(U611="COMPARTIR",'01-Mapa de riesgo-UO'!BA612, IF(U611=0, 0,$I$6))</f>
        <v>CONTROL INTERNO</v>
      </c>
      <c r="X611" s="278" t="s">
        <v>282</v>
      </c>
      <c r="Y611" s="278" t="s">
        <v>3195</v>
      </c>
      <c r="Z611" s="278" t="s">
        <v>643</v>
      </c>
      <c r="AA611" s="278"/>
      <c r="AB611" s="453"/>
    </row>
    <row r="612" spans="1:28" ht="59.25" hidden="1" customHeight="1" x14ac:dyDescent="0.2">
      <c r="A612" s="362"/>
      <c r="B612" s="383"/>
      <c r="C612" s="458"/>
      <c r="D612" s="383"/>
      <c r="E612" s="383"/>
      <c r="F612" s="383"/>
      <c r="G612" s="133" t="str">
        <f>'01-Mapa de riesgo-UO'!I613</f>
        <v>El sistema de información no permite generar estadisticas requeridas para la habilitación y para los programas de promoción y prevención.  Falta de actualización de usuarios que tienen acceso al software de salud</v>
      </c>
      <c r="H612" s="383"/>
      <c r="I612" s="450"/>
      <c r="J612" s="383"/>
      <c r="K612" s="459"/>
      <c r="L612" s="457"/>
      <c r="M612" s="276" t="str">
        <f>IF('01-Mapa de riesgo-UO'!S613="No existen", "No existe control para el riesgo",'01-Mapa de riesgo-UO'!W613)</f>
        <v>Seguimiento al presupuesto asignado al proceso de habilitación</v>
      </c>
      <c r="N612" s="276">
        <f>'01-Mapa de riesgo-UO'!AB613</f>
        <v>0</v>
      </c>
      <c r="O612" s="276" t="str">
        <f>'01-Mapa de riesgo-UO'!AG613</f>
        <v>Profesional contratista (líder de salud)</v>
      </c>
      <c r="P612" s="277" t="str">
        <f>'01-Mapa de riesgo-UO'!AL613</f>
        <v>Anual</v>
      </c>
      <c r="Q612" s="277" t="str">
        <f>'01-Mapa de riesgo-UO'!AP613</f>
        <v>Preventivo</v>
      </c>
      <c r="R612" s="450"/>
      <c r="S612" s="457" t="s">
        <v>3192</v>
      </c>
      <c r="T612" s="457"/>
      <c r="U612" s="114" t="str">
        <f>'01-Mapa de riesgo-UO'!AW613</f>
        <v>COMPARTIR</v>
      </c>
      <c r="V612" s="114" t="str">
        <f>'01-Mapa de riesgo-UO'!AX613</f>
        <v>Hacer seguimiento a las condiciones física de la insfraestructura en cumplimiento de su estandar, con   el fin de realizar el reporte a las dependencias pertinentes para la toma de las acciones requeridas en el proceso de habilitación y su sostenimiento</v>
      </c>
      <c r="W612" s="132" t="str">
        <f>IF(U612="COMPARTIR",'01-Mapa de riesgo-UO'!BA613, IF(U612=0, 0,$I$6))</f>
        <v>OfICINA DE PLANEACION
MANTENIMIENTO  INSTITUCIONAL</v>
      </c>
      <c r="X612" s="278" t="s">
        <v>282</v>
      </c>
      <c r="Y612" s="278" t="s">
        <v>3196</v>
      </c>
      <c r="Z612" s="278" t="s">
        <v>643</v>
      </c>
      <c r="AA612" s="278"/>
      <c r="AB612" s="453"/>
    </row>
    <row r="613" spans="1:28" ht="59.25" hidden="1" customHeight="1" x14ac:dyDescent="0.2">
      <c r="A613" s="362">
        <v>202</v>
      </c>
      <c r="B613" s="383" t="str">
        <f>'01-Mapa de riesgo-UO'!D614</f>
        <v>BIENESTAR_INSTITUCIONAL</v>
      </c>
      <c r="C613" s="458" t="str">
        <f>+'01-Mapa de riesgo-UO'!F614</f>
        <v>NO</v>
      </c>
      <c r="D613" s="383" t="str">
        <f>'01-Mapa de riesgo-UO'!J614</f>
        <v>Operacional</v>
      </c>
      <c r="E613" s="383" t="str">
        <f>'01-Mapa de riesgo-UO'!K614</f>
        <v xml:space="preserve">Incumplimiento en la entrega de los apoyos economicos a los estudiantes </v>
      </c>
      <c r="F613" s="383"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83" t="str">
        <f>'01-Mapa de riesgo-UO'!M614</f>
        <v>Deserción estudiantil.
Afectación en la imagen institucional.</v>
      </c>
      <c r="I613" s="450" t="str">
        <f>'01-Mapa de riesgo-UO'!AT614</f>
        <v>MODERADO</v>
      </c>
      <c r="J613" s="383" t="str">
        <f>'01-Mapa de riesgo-UO'!AU614</f>
        <v>Promedio del numeros de días pasados para entrega de cada uno de los apoyos socioeconómicos socioeconómicos ofertados a través del sistema de solicitudes</v>
      </c>
      <c r="K613" s="459">
        <f>+(AVERAGE(0+0+0+0)/4)</f>
        <v>0</v>
      </c>
      <c r="L613" s="457" t="s">
        <v>3189</v>
      </c>
      <c r="M613" s="276" t="str">
        <f>IF('01-Mapa de riesgo-UO'!S614="No existen", "No existe control para el riesgo",'01-Mapa de riesgo-UO'!W614)</f>
        <v>Seguimiento a la apertura anticipada de la asignación de apoyos económicos</v>
      </c>
      <c r="N613" s="276" t="str">
        <f>'01-Mapa de riesgo-UO'!AB614</f>
        <v>Solicitudes de apoyos socioeconomicos</v>
      </c>
      <c r="O613" s="276" t="str">
        <f>'01-Mapa de riesgo-UO'!AG614</f>
        <v>Coordinador de Promoción social VRSBU</v>
      </c>
      <c r="P613" s="277" t="str">
        <f>'01-Mapa de riesgo-UO'!AL614</f>
        <v>Semestral</v>
      </c>
      <c r="Q613" s="277" t="str">
        <f>'01-Mapa de riesgo-UO'!AP614</f>
        <v>Preventivo</v>
      </c>
      <c r="R613" s="450" t="str">
        <f>'01-Mapa de riesgo-UO'!AR614</f>
        <v>FUERTE</v>
      </c>
      <c r="S613" s="457" t="s">
        <v>3005</v>
      </c>
      <c r="T613" s="457"/>
      <c r="U613" s="114" t="str">
        <f>'01-Mapa de riesgo-UO'!AW614</f>
        <v>REDUCIR</v>
      </c>
      <c r="V613" s="114" t="str">
        <f>'01-Mapa de riesgo-UO'!AX614</f>
        <v xml:space="preserve">Realizar los estudios socioeconomicos a tiempos y </v>
      </c>
      <c r="W613" s="132">
        <f>IF(U613="COMPARTIR",'01-Mapa de riesgo-UO'!BA614, IF(U613=0, 0,$I$6))</f>
        <v>0</v>
      </c>
      <c r="X613" s="278" t="s">
        <v>282</v>
      </c>
      <c r="Y613" s="278" t="s">
        <v>3197</v>
      </c>
      <c r="Z613" s="278" t="s">
        <v>643</v>
      </c>
      <c r="AA613" s="278"/>
      <c r="AB613" s="453" t="s">
        <v>3013</v>
      </c>
    </row>
    <row r="614" spans="1:28" ht="59.25" hidden="1" customHeight="1" x14ac:dyDescent="0.2">
      <c r="A614" s="362"/>
      <c r="B614" s="383"/>
      <c r="C614" s="458"/>
      <c r="D614" s="383"/>
      <c r="E614" s="383"/>
      <c r="F614" s="383"/>
      <c r="G614" s="133" t="str">
        <f>'01-Mapa de riesgo-UO'!I615</f>
        <v>Demoras en los trámites internos requeridos para la asignación de recursos y contratacion de los servicios a inicios de la vigencia presupuestal</v>
      </c>
      <c r="H614" s="383"/>
      <c r="I614" s="450"/>
      <c r="J614" s="383"/>
      <c r="K614" s="459"/>
      <c r="L614" s="457"/>
      <c r="M614" s="276" t="str">
        <f>IF('01-Mapa de riesgo-UO'!S615="No existen", "No existe control para el riesgo",'01-Mapa de riesgo-UO'!W615)</f>
        <v>Gestión y seguimiento ante la Vicerrectoria Administrativa y financiera para la asignación de CDP requeridos para el servicio de apoyos economicos</v>
      </c>
      <c r="N614" s="276">
        <f>'01-Mapa de riesgo-UO'!AB615</f>
        <v>0</v>
      </c>
      <c r="O614" s="276" t="str">
        <f>'01-Mapa de riesgo-UO'!AG615</f>
        <v>Profesional de Gestión Estratégica</v>
      </c>
      <c r="P614" s="277" t="str">
        <f>'01-Mapa de riesgo-UO'!AL615</f>
        <v>Semestral</v>
      </c>
      <c r="Q614" s="277" t="str">
        <f>'01-Mapa de riesgo-UO'!AP615</f>
        <v>Preventivo</v>
      </c>
      <c r="R614" s="450"/>
      <c r="S614" s="457" t="s">
        <v>3193</v>
      </c>
      <c r="T614" s="457"/>
      <c r="U614" s="114" t="str">
        <f>'01-Mapa de riesgo-UO'!AW615</f>
        <v>REDUCIR</v>
      </c>
      <c r="V614" s="114" t="str">
        <f>'01-Mapa de riesgo-UO'!AX615</f>
        <v>Realizar el seguimiento a los recursos requeridos
Generar las acciones contrcactuales y actos administrativos necesarios para la entrega de los apoyos</v>
      </c>
      <c r="W614" s="132">
        <f>IF(U614="COMPARTIR",'01-Mapa de riesgo-UO'!BA615, IF(U614=0, 0,$I$6))</f>
        <v>0</v>
      </c>
      <c r="X614" s="278" t="s">
        <v>642</v>
      </c>
      <c r="Y614" s="278" t="s">
        <v>3198</v>
      </c>
      <c r="Z614" s="278" t="s">
        <v>645</v>
      </c>
      <c r="AA614" s="278" t="s">
        <v>3011</v>
      </c>
      <c r="AB614" s="453"/>
    </row>
    <row r="615" spans="1:28" ht="59.25" hidden="1" customHeight="1" x14ac:dyDescent="0.2">
      <c r="A615" s="362"/>
      <c r="B615" s="383"/>
      <c r="C615" s="458"/>
      <c r="D615" s="383"/>
      <c r="E615" s="383"/>
      <c r="F615" s="383"/>
      <c r="G615" s="133">
        <f>'01-Mapa de riesgo-UO'!I616</f>
        <v>0</v>
      </c>
      <c r="H615" s="383"/>
      <c r="I615" s="450"/>
      <c r="J615" s="383"/>
      <c r="K615" s="459"/>
      <c r="L615" s="457"/>
      <c r="M615" s="276" t="str">
        <f>IF('01-Mapa de riesgo-UO'!S616="No existen", "No existe control para el riesgo",'01-Mapa de riesgo-UO'!W616)</f>
        <v>Gestión y seguimiento a las empresas o entidades que realizan aportes a los programas de apoyos socioeconomocos</v>
      </c>
      <c r="N615" s="276">
        <f>'01-Mapa de riesgo-UO'!AB616</f>
        <v>0</v>
      </c>
      <c r="O615" s="276" t="str">
        <f>'01-Mapa de riesgo-UO'!AG616</f>
        <v>Profesional de Gestión Estratégica</v>
      </c>
      <c r="P615" s="277" t="str">
        <f>'01-Mapa de riesgo-UO'!AL616</f>
        <v>Trimestral</v>
      </c>
      <c r="Q615" s="277" t="str">
        <f>'01-Mapa de riesgo-UO'!AP616</f>
        <v>Preventivo</v>
      </c>
      <c r="R615" s="450"/>
      <c r="S615" s="457" t="s">
        <v>3006</v>
      </c>
      <c r="T615" s="457"/>
      <c r="U615" s="114" t="str">
        <f>'01-Mapa de riesgo-UO'!AW616</f>
        <v>REDUCIR</v>
      </c>
      <c r="V615" s="114" t="str">
        <f>'01-Mapa de riesgo-UO'!AX616</f>
        <v>Realizar el seguimiento a los recursos requeridos
Generar las acciones contractuales y actos administrativos necesarios para la entrega de los apoyos</v>
      </c>
      <c r="W615" s="132">
        <f>IF(U615="COMPARTIR",'01-Mapa de riesgo-UO'!BA616, IF(U615=0, 0,$I$6))</f>
        <v>0</v>
      </c>
      <c r="X615" s="278" t="s">
        <v>642</v>
      </c>
      <c r="Y615" s="278" t="s">
        <v>3010</v>
      </c>
      <c r="Z615" s="278" t="s">
        <v>645</v>
      </c>
      <c r="AA615" s="278" t="s">
        <v>3012</v>
      </c>
      <c r="AB615" s="453"/>
    </row>
    <row r="616" spans="1:28" ht="27" hidden="1" customHeight="1" x14ac:dyDescent="0.2">
      <c r="A616" s="362">
        <v>203</v>
      </c>
      <c r="B616" s="383">
        <f>'01-Mapa de riesgo-UO'!D617</f>
        <v>0</v>
      </c>
      <c r="C616" s="458">
        <f>+'01-Mapa de riesgo-UO'!F617</f>
        <v>0</v>
      </c>
      <c r="D616" s="383">
        <f>'01-Mapa de riesgo-UO'!J617</f>
        <v>0</v>
      </c>
      <c r="E616" s="383">
        <f>'01-Mapa de riesgo-UO'!K617</f>
        <v>0</v>
      </c>
      <c r="F616" s="383">
        <f>'01-Mapa de riesgo-UO'!L617</f>
        <v>0</v>
      </c>
      <c r="G616" s="133">
        <f>'01-Mapa de riesgo-UO'!I617</f>
        <v>0</v>
      </c>
      <c r="H616" s="383">
        <f>'01-Mapa de riesgo-UO'!M617</f>
        <v>0</v>
      </c>
      <c r="I616" s="450" t="str">
        <f>'01-Mapa de riesgo-UO'!AT617</f>
        <v>LEVE</v>
      </c>
      <c r="J616" s="383">
        <f>'01-Mapa de riesgo-UO'!AU617</f>
        <v>0</v>
      </c>
      <c r="K616" s="455"/>
      <c r="L616" s="455"/>
      <c r="M616" s="276">
        <f>IF('01-Mapa de riesgo-UO'!S617="No existen", "No existe control para el riesgo",'01-Mapa de riesgo-UO'!W617)</f>
        <v>0</v>
      </c>
      <c r="N616" s="276">
        <f>'01-Mapa de riesgo-UO'!AB617</f>
        <v>0</v>
      </c>
      <c r="O616" s="276">
        <f>'01-Mapa de riesgo-UO'!AG617</f>
        <v>0</v>
      </c>
      <c r="P616" s="277">
        <f>'01-Mapa de riesgo-UO'!AL617</f>
        <v>0</v>
      </c>
      <c r="Q616" s="277">
        <f>'01-Mapa de riesgo-UO'!AP617</f>
        <v>0</v>
      </c>
      <c r="R616" s="450" t="e">
        <f>'01-Mapa de riesgo-UO'!AR617</f>
        <v>#DIV/0!</v>
      </c>
      <c r="S616" s="455"/>
      <c r="T616" s="456"/>
      <c r="U616" s="114">
        <f>'01-Mapa de riesgo-UO'!AW617</f>
        <v>0</v>
      </c>
      <c r="V616" s="114">
        <f>'01-Mapa de riesgo-UO'!AX617</f>
        <v>0</v>
      </c>
      <c r="W616" s="132">
        <f>IF(U616="COMPARTIR",'01-Mapa de riesgo-UO'!BA617, IF(U616=0, 0,$I$6))</f>
        <v>0</v>
      </c>
      <c r="X616" s="278"/>
      <c r="Y616" s="278"/>
      <c r="Z616" s="278"/>
      <c r="AA616" s="278"/>
      <c r="AB616" s="453"/>
    </row>
    <row r="617" spans="1:28" ht="27" hidden="1" customHeight="1" x14ac:dyDescent="0.2">
      <c r="A617" s="362"/>
      <c r="B617" s="383"/>
      <c r="C617" s="458"/>
      <c r="D617" s="383"/>
      <c r="E617" s="383"/>
      <c r="F617" s="383"/>
      <c r="G617" s="133">
        <f>'01-Mapa de riesgo-UO'!I618</f>
        <v>0</v>
      </c>
      <c r="H617" s="383"/>
      <c r="I617" s="450"/>
      <c r="J617" s="383"/>
      <c r="K617" s="455"/>
      <c r="L617" s="456"/>
      <c r="M617" s="276">
        <f>IF('01-Mapa de riesgo-UO'!S618="No existen", "No existe control para el riesgo",'01-Mapa de riesgo-UO'!W618)</f>
        <v>0</v>
      </c>
      <c r="N617" s="276">
        <f>'01-Mapa de riesgo-UO'!AB618</f>
        <v>0</v>
      </c>
      <c r="O617" s="276">
        <f>'01-Mapa de riesgo-UO'!AG618</f>
        <v>0</v>
      </c>
      <c r="P617" s="277">
        <f>'01-Mapa de riesgo-UO'!AL618</f>
        <v>0</v>
      </c>
      <c r="Q617" s="277">
        <f>'01-Mapa de riesgo-UO'!AP618</f>
        <v>0</v>
      </c>
      <c r="R617" s="450"/>
      <c r="S617" s="455"/>
      <c r="T617" s="456"/>
      <c r="U617" s="114">
        <f>'01-Mapa de riesgo-UO'!AW618</f>
        <v>0</v>
      </c>
      <c r="V617" s="114">
        <f>'01-Mapa de riesgo-UO'!AX618</f>
        <v>0</v>
      </c>
      <c r="W617" s="132">
        <f>IF(U617="COMPARTIR",'01-Mapa de riesgo-UO'!BA618, IF(U617=0, 0,$I$6))</f>
        <v>0</v>
      </c>
      <c r="X617" s="278"/>
      <c r="Y617" s="278"/>
      <c r="Z617" s="278"/>
      <c r="AA617" s="278"/>
      <c r="AB617" s="453"/>
    </row>
    <row r="618" spans="1:28" ht="27" hidden="1" customHeight="1" x14ac:dyDescent="0.2">
      <c r="A618" s="362"/>
      <c r="B618" s="383"/>
      <c r="C618" s="458"/>
      <c r="D618" s="383"/>
      <c r="E618" s="383"/>
      <c r="F618" s="383"/>
      <c r="G618" s="133">
        <f>'01-Mapa de riesgo-UO'!I619</f>
        <v>0</v>
      </c>
      <c r="H618" s="383"/>
      <c r="I618" s="450"/>
      <c r="J618" s="383"/>
      <c r="K618" s="455"/>
      <c r="L618" s="456"/>
      <c r="M618" s="276">
        <f>IF('01-Mapa de riesgo-UO'!S619="No existen", "No existe control para el riesgo",'01-Mapa de riesgo-UO'!W619)</f>
        <v>0</v>
      </c>
      <c r="N618" s="276">
        <f>'01-Mapa de riesgo-UO'!AB619</f>
        <v>0</v>
      </c>
      <c r="O618" s="276">
        <f>'01-Mapa de riesgo-UO'!AG619</f>
        <v>0</v>
      </c>
      <c r="P618" s="277">
        <f>'01-Mapa de riesgo-UO'!AL619</f>
        <v>0</v>
      </c>
      <c r="Q618" s="277">
        <f>'01-Mapa de riesgo-UO'!AP619</f>
        <v>0</v>
      </c>
      <c r="R618" s="450"/>
      <c r="S618" s="455"/>
      <c r="T618" s="456"/>
      <c r="U618" s="114">
        <f>'01-Mapa de riesgo-UO'!AW619</f>
        <v>0</v>
      </c>
      <c r="V618" s="114">
        <f>'01-Mapa de riesgo-UO'!AX619</f>
        <v>0</v>
      </c>
      <c r="W618" s="132">
        <f>IF(U618="COMPARTIR",'01-Mapa de riesgo-UO'!BA619, IF(U618=0, 0,$I$6))</f>
        <v>0</v>
      </c>
      <c r="X618" s="278"/>
      <c r="Y618" s="278"/>
      <c r="Z618" s="278"/>
      <c r="AA618" s="278"/>
      <c r="AB618" s="453"/>
    </row>
    <row r="619" spans="1:28" ht="27" hidden="1" customHeight="1" x14ac:dyDescent="0.2">
      <c r="A619" s="362">
        <v>204</v>
      </c>
      <c r="B619" s="383">
        <f>'01-Mapa de riesgo-UO'!D620</f>
        <v>0</v>
      </c>
      <c r="C619" s="458">
        <f>+'01-Mapa de riesgo-UO'!F620</f>
        <v>0</v>
      </c>
      <c r="D619" s="383">
        <f>'01-Mapa de riesgo-UO'!J620</f>
        <v>0</v>
      </c>
      <c r="E619" s="383">
        <f>'01-Mapa de riesgo-UO'!K620</f>
        <v>0</v>
      </c>
      <c r="F619" s="383">
        <f>'01-Mapa de riesgo-UO'!L620</f>
        <v>0</v>
      </c>
      <c r="G619" s="133">
        <f>'01-Mapa de riesgo-UO'!I620</f>
        <v>0</v>
      </c>
      <c r="H619" s="383">
        <f>'01-Mapa de riesgo-UO'!M620</f>
        <v>0</v>
      </c>
      <c r="I619" s="450" t="str">
        <f>'01-Mapa de riesgo-UO'!AT620</f>
        <v>LEVE</v>
      </c>
      <c r="J619" s="383">
        <f>'01-Mapa de riesgo-UO'!AU620</f>
        <v>0</v>
      </c>
      <c r="K619" s="455"/>
      <c r="L619" s="455"/>
      <c r="M619" s="276">
        <f>IF('01-Mapa de riesgo-UO'!S620="No existen", "No existe control para el riesgo",'01-Mapa de riesgo-UO'!W620)</f>
        <v>0</v>
      </c>
      <c r="N619" s="276">
        <f>'01-Mapa de riesgo-UO'!AB620</f>
        <v>0</v>
      </c>
      <c r="O619" s="276">
        <f>'01-Mapa de riesgo-UO'!AG620</f>
        <v>0</v>
      </c>
      <c r="P619" s="277">
        <f>'01-Mapa de riesgo-UO'!AL620</f>
        <v>0</v>
      </c>
      <c r="Q619" s="277">
        <f>'01-Mapa de riesgo-UO'!AP620</f>
        <v>0</v>
      </c>
      <c r="R619" s="450" t="e">
        <f>'01-Mapa de riesgo-UO'!AR620</f>
        <v>#DIV/0!</v>
      </c>
      <c r="S619" s="455"/>
      <c r="T619" s="456"/>
      <c r="U619" s="114">
        <f>'01-Mapa de riesgo-UO'!AW620</f>
        <v>0</v>
      </c>
      <c r="V619" s="114">
        <f>'01-Mapa de riesgo-UO'!AX620</f>
        <v>0</v>
      </c>
      <c r="W619" s="132">
        <f>IF(U619="COMPARTIR",'01-Mapa de riesgo-UO'!BA620, IF(U619=0, 0,$I$6))</f>
        <v>0</v>
      </c>
      <c r="X619" s="278"/>
      <c r="Y619" s="278"/>
      <c r="Z619" s="278"/>
      <c r="AA619" s="278"/>
      <c r="AB619" s="453"/>
    </row>
    <row r="620" spans="1:28" ht="27" hidden="1" customHeight="1" x14ac:dyDescent="0.2">
      <c r="A620" s="362"/>
      <c r="B620" s="383"/>
      <c r="C620" s="458"/>
      <c r="D620" s="383"/>
      <c r="E620" s="383"/>
      <c r="F620" s="383"/>
      <c r="G620" s="133">
        <f>'01-Mapa de riesgo-UO'!I621</f>
        <v>0</v>
      </c>
      <c r="H620" s="383"/>
      <c r="I620" s="450"/>
      <c r="J620" s="383"/>
      <c r="K620" s="455"/>
      <c r="L620" s="456"/>
      <c r="M620" s="276">
        <f>IF('01-Mapa de riesgo-UO'!S621="No existen", "No existe control para el riesgo",'01-Mapa de riesgo-UO'!W621)</f>
        <v>0</v>
      </c>
      <c r="N620" s="276">
        <f>'01-Mapa de riesgo-UO'!AB621</f>
        <v>0</v>
      </c>
      <c r="O620" s="276">
        <f>'01-Mapa de riesgo-UO'!AG621</f>
        <v>0</v>
      </c>
      <c r="P620" s="277">
        <f>'01-Mapa de riesgo-UO'!AL621</f>
        <v>0</v>
      </c>
      <c r="Q620" s="277">
        <f>'01-Mapa de riesgo-UO'!AP621</f>
        <v>0</v>
      </c>
      <c r="R620" s="450"/>
      <c r="S620" s="455"/>
      <c r="T620" s="456"/>
      <c r="U620" s="114">
        <f>'01-Mapa de riesgo-UO'!AW621</f>
        <v>0</v>
      </c>
      <c r="V620" s="114">
        <f>'01-Mapa de riesgo-UO'!AX621</f>
        <v>0</v>
      </c>
      <c r="W620" s="132">
        <f>IF(U620="COMPARTIR",'01-Mapa de riesgo-UO'!BA621, IF(U620=0, 0,$I$6))</f>
        <v>0</v>
      </c>
      <c r="X620" s="278"/>
      <c r="Y620" s="278"/>
      <c r="Z620" s="278"/>
      <c r="AA620" s="278"/>
      <c r="AB620" s="453"/>
    </row>
    <row r="621" spans="1:28" ht="27" hidden="1" customHeight="1" x14ac:dyDescent="0.2">
      <c r="A621" s="362"/>
      <c r="B621" s="383"/>
      <c r="C621" s="458"/>
      <c r="D621" s="383"/>
      <c r="E621" s="383"/>
      <c r="F621" s="383"/>
      <c r="G621" s="133">
        <f>'01-Mapa de riesgo-UO'!I622</f>
        <v>0</v>
      </c>
      <c r="H621" s="383"/>
      <c r="I621" s="450"/>
      <c r="J621" s="383"/>
      <c r="K621" s="455"/>
      <c r="L621" s="456"/>
      <c r="M621" s="276">
        <f>IF('01-Mapa de riesgo-UO'!S622="No existen", "No existe control para el riesgo",'01-Mapa de riesgo-UO'!W622)</f>
        <v>0</v>
      </c>
      <c r="N621" s="276">
        <f>'01-Mapa de riesgo-UO'!AB622</f>
        <v>0</v>
      </c>
      <c r="O621" s="276">
        <f>'01-Mapa de riesgo-UO'!AG622</f>
        <v>0</v>
      </c>
      <c r="P621" s="277">
        <f>'01-Mapa de riesgo-UO'!AL622</f>
        <v>0</v>
      </c>
      <c r="Q621" s="277">
        <f>'01-Mapa de riesgo-UO'!AP622</f>
        <v>0</v>
      </c>
      <c r="R621" s="450"/>
      <c r="S621" s="455"/>
      <c r="T621" s="456"/>
      <c r="U621" s="114">
        <f>'01-Mapa de riesgo-UO'!AW622</f>
        <v>0</v>
      </c>
      <c r="V621" s="114">
        <f>'01-Mapa de riesgo-UO'!AX622</f>
        <v>0</v>
      </c>
      <c r="W621" s="132">
        <f>IF(U621="COMPARTIR",'01-Mapa de riesgo-UO'!BA622, IF(U621=0, 0,$I$6))</f>
        <v>0</v>
      </c>
      <c r="X621" s="278"/>
      <c r="Y621" s="278"/>
      <c r="Z621" s="278"/>
      <c r="AA621" s="278"/>
      <c r="AB621" s="453"/>
    </row>
    <row r="622" spans="1:28" ht="27" hidden="1" customHeight="1" x14ac:dyDescent="0.2">
      <c r="A622" s="362">
        <v>205</v>
      </c>
      <c r="B622" s="383">
        <f>'01-Mapa de riesgo-UO'!D623</f>
        <v>0</v>
      </c>
      <c r="C622" s="458">
        <f>+'01-Mapa de riesgo-UO'!F623</f>
        <v>0</v>
      </c>
      <c r="D622" s="383">
        <f>'01-Mapa de riesgo-UO'!J623</f>
        <v>0</v>
      </c>
      <c r="E622" s="383">
        <f>'01-Mapa de riesgo-UO'!K623</f>
        <v>0</v>
      </c>
      <c r="F622" s="383">
        <f>'01-Mapa de riesgo-UO'!L623</f>
        <v>0</v>
      </c>
      <c r="G622" s="133">
        <f>'01-Mapa de riesgo-UO'!I623</f>
        <v>0</v>
      </c>
      <c r="H622" s="383">
        <f>'01-Mapa de riesgo-UO'!M623</f>
        <v>0</v>
      </c>
      <c r="I622" s="450">
        <f>'01-Mapa de riesgo-UO'!AT623</f>
        <v>0</v>
      </c>
      <c r="J622" s="383">
        <f>'01-Mapa de riesgo-UO'!AU623</f>
        <v>0</v>
      </c>
      <c r="K622" s="455"/>
      <c r="L622" s="455"/>
      <c r="M622" s="276">
        <f>IF('01-Mapa de riesgo-UO'!S623="No existen", "No existe control para el riesgo",'01-Mapa de riesgo-UO'!W623)</f>
        <v>0</v>
      </c>
      <c r="N622" s="276">
        <f>'01-Mapa de riesgo-UO'!AB623</f>
        <v>0</v>
      </c>
      <c r="O622" s="276">
        <f>'01-Mapa de riesgo-UO'!AG623</f>
        <v>0</v>
      </c>
      <c r="P622" s="277">
        <f>'01-Mapa de riesgo-UO'!AL623</f>
        <v>0</v>
      </c>
      <c r="Q622" s="277">
        <f>'01-Mapa de riesgo-UO'!AP623</f>
        <v>0</v>
      </c>
      <c r="R622" s="450">
        <f>'01-Mapa de riesgo-UO'!AR623</f>
        <v>0</v>
      </c>
      <c r="S622" s="455"/>
      <c r="T622" s="456"/>
      <c r="U622" s="114">
        <f>'01-Mapa de riesgo-UO'!AW623</f>
        <v>0</v>
      </c>
      <c r="V622" s="114">
        <f>'01-Mapa de riesgo-UO'!AX623</f>
        <v>0</v>
      </c>
      <c r="W622" s="132">
        <f>IF(U622="COMPARTIR",'01-Mapa de riesgo-UO'!BA623, IF(U622=0, 0,$I$6))</f>
        <v>0</v>
      </c>
      <c r="X622" s="278"/>
      <c r="Y622" s="278"/>
      <c r="Z622" s="278"/>
      <c r="AA622" s="278"/>
      <c r="AB622" s="453"/>
    </row>
    <row r="623" spans="1:28" ht="27" hidden="1" customHeight="1" x14ac:dyDescent="0.2">
      <c r="A623" s="362"/>
      <c r="B623" s="383"/>
      <c r="C623" s="458"/>
      <c r="D623" s="383"/>
      <c r="E623" s="383"/>
      <c r="F623" s="383"/>
      <c r="G623" s="133">
        <f>'01-Mapa de riesgo-UO'!I624</f>
        <v>0</v>
      </c>
      <c r="H623" s="383"/>
      <c r="I623" s="450"/>
      <c r="J623" s="383"/>
      <c r="K623" s="455"/>
      <c r="L623" s="456"/>
      <c r="M623" s="276">
        <f>IF('01-Mapa de riesgo-UO'!S624="No existen", "No existe control para el riesgo",'01-Mapa de riesgo-UO'!W624)</f>
        <v>0</v>
      </c>
      <c r="N623" s="276">
        <f>'01-Mapa de riesgo-UO'!AB624</f>
        <v>0</v>
      </c>
      <c r="O623" s="276">
        <f>'01-Mapa de riesgo-UO'!AG624</f>
        <v>0</v>
      </c>
      <c r="P623" s="277">
        <f>'01-Mapa de riesgo-UO'!AL624</f>
        <v>0</v>
      </c>
      <c r="Q623" s="277">
        <f>'01-Mapa de riesgo-UO'!AP624</f>
        <v>0</v>
      </c>
      <c r="R623" s="450"/>
      <c r="S623" s="455"/>
      <c r="T623" s="456"/>
      <c r="U623" s="114">
        <f>'01-Mapa de riesgo-UO'!AW624</f>
        <v>0</v>
      </c>
      <c r="V623" s="114">
        <f>'01-Mapa de riesgo-UO'!AX624</f>
        <v>0</v>
      </c>
      <c r="W623" s="132">
        <f>IF(U623="COMPARTIR",'01-Mapa de riesgo-UO'!BA624, IF(U623=0, 0,$I$6))</f>
        <v>0</v>
      </c>
      <c r="X623" s="278"/>
      <c r="Y623" s="278"/>
      <c r="Z623" s="278"/>
      <c r="AA623" s="278"/>
      <c r="AB623" s="453"/>
    </row>
    <row r="624" spans="1:28" ht="27" hidden="1" customHeight="1" x14ac:dyDescent="0.2">
      <c r="A624" s="362"/>
      <c r="B624" s="383"/>
      <c r="C624" s="458"/>
      <c r="D624" s="383"/>
      <c r="E624" s="383"/>
      <c r="F624" s="383"/>
      <c r="G624" s="133">
        <f>'01-Mapa de riesgo-UO'!I625</f>
        <v>0</v>
      </c>
      <c r="H624" s="383"/>
      <c r="I624" s="450"/>
      <c r="J624" s="383"/>
      <c r="K624" s="455"/>
      <c r="L624" s="456"/>
      <c r="M624" s="276">
        <f>IF('01-Mapa de riesgo-UO'!S625="No existen", "No existe control para el riesgo",'01-Mapa de riesgo-UO'!W625)</f>
        <v>0</v>
      </c>
      <c r="N624" s="276">
        <f>'01-Mapa de riesgo-UO'!AB625</f>
        <v>0</v>
      </c>
      <c r="O624" s="276">
        <f>'01-Mapa de riesgo-UO'!AG625</f>
        <v>0</v>
      </c>
      <c r="P624" s="277">
        <f>'01-Mapa de riesgo-UO'!AL625</f>
        <v>0</v>
      </c>
      <c r="Q624" s="277">
        <f>'01-Mapa de riesgo-UO'!AP625</f>
        <v>0</v>
      </c>
      <c r="R624" s="450"/>
      <c r="S624" s="455"/>
      <c r="T624" s="456"/>
      <c r="U624" s="114">
        <f>'01-Mapa de riesgo-UO'!AW625</f>
        <v>0</v>
      </c>
      <c r="V624" s="114">
        <f>'01-Mapa de riesgo-UO'!AX625</f>
        <v>0</v>
      </c>
      <c r="W624" s="132">
        <f>IF(U624="COMPARTIR",'01-Mapa de riesgo-UO'!BA625, IF(U624=0, 0,$I$6))</f>
        <v>0</v>
      </c>
      <c r="X624" s="278"/>
      <c r="Y624" s="278"/>
      <c r="Z624" s="278"/>
      <c r="AA624" s="278"/>
      <c r="AB624" s="453"/>
    </row>
    <row r="625" spans="1:28" ht="27" hidden="1" customHeight="1" x14ac:dyDescent="0.2">
      <c r="A625" s="362">
        <v>206</v>
      </c>
      <c r="B625" s="383">
        <f>'01-Mapa de riesgo-UO'!D626</f>
        <v>0</v>
      </c>
      <c r="C625" s="458">
        <f>+'01-Mapa de riesgo-UO'!F626</f>
        <v>0</v>
      </c>
      <c r="D625" s="383">
        <f>'01-Mapa de riesgo-UO'!J626</f>
        <v>0</v>
      </c>
      <c r="E625" s="383">
        <f>'01-Mapa de riesgo-UO'!K626</f>
        <v>0</v>
      </c>
      <c r="F625" s="383">
        <f>'01-Mapa de riesgo-UO'!L626</f>
        <v>0</v>
      </c>
      <c r="G625" s="133">
        <f>'01-Mapa de riesgo-UO'!I626</f>
        <v>0</v>
      </c>
      <c r="H625" s="383">
        <f>'01-Mapa de riesgo-UO'!M626</f>
        <v>0</v>
      </c>
      <c r="I625" s="450">
        <f>'01-Mapa de riesgo-UO'!AT626</f>
        <v>0</v>
      </c>
      <c r="J625" s="383">
        <f>'01-Mapa de riesgo-UO'!AU626</f>
        <v>0</v>
      </c>
      <c r="K625" s="455"/>
      <c r="L625" s="455"/>
      <c r="M625" s="276">
        <f>IF('01-Mapa de riesgo-UO'!S626="No existen", "No existe control para el riesgo",'01-Mapa de riesgo-UO'!W626)</f>
        <v>0</v>
      </c>
      <c r="N625" s="276">
        <f>'01-Mapa de riesgo-UO'!AB626</f>
        <v>0</v>
      </c>
      <c r="O625" s="276">
        <f>'01-Mapa de riesgo-UO'!AG626</f>
        <v>0</v>
      </c>
      <c r="P625" s="277">
        <f>'01-Mapa de riesgo-UO'!AL626</f>
        <v>0</v>
      </c>
      <c r="Q625" s="277">
        <f>'01-Mapa de riesgo-UO'!AP626</f>
        <v>0</v>
      </c>
      <c r="R625" s="450">
        <f>'01-Mapa de riesgo-UO'!AR626</f>
        <v>0</v>
      </c>
      <c r="S625" s="455"/>
      <c r="T625" s="456"/>
      <c r="U625" s="114">
        <f>'01-Mapa de riesgo-UO'!AW626</f>
        <v>0</v>
      </c>
      <c r="V625" s="114">
        <f>'01-Mapa de riesgo-UO'!AX626</f>
        <v>0</v>
      </c>
      <c r="W625" s="132">
        <f>IF(U625="COMPARTIR",'01-Mapa de riesgo-UO'!BA626, IF(U625=0, 0,$I$6))</f>
        <v>0</v>
      </c>
      <c r="X625" s="278"/>
      <c r="Y625" s="278"/>
      <c r="Z625" s="278"/>
      <c r="AA625" s="278"/>
      <c r="AB625" s="453"/>
    </row>
    <row r="626" spans="1:28" ht="27" hidden="1" customHeight="1" x14ac:dyDescent="0.2">
      <c r="A626" s="362"/>
      <c r="B626" s="383"/>
      <c r="C626" s="458"/>
      <c r="D626" s="383"/>
      <c r="E626" s="383"/>
      <c r="F626" s="383"/>
      <c r="G626" s="133">
        <f>'01-Mapa de riesgo-UO'!I627</f>
        <v>0</v>
      </c>
      <c r="H626" s="383"/>
      <c r="I626" s="450"/>
      <c r="J626" s="383"/>
      <c r="K626" s="455"/>
      <c r="L626" s="456"/>
      <c r="M626" s="276">
        <f>IF('01-Mapa de riesgo-UO'!S627="No existen", "No existe control para el riesgo",'01-Mapa de riesgo-UO'!W627)</f>
        <v>0</v>
      </c>
      <c r="N626" s="276">
        <f>'01-Mapa de riesgo-UO'!AB627</f>
        <v>0</v>
      </c>
      <c r="O626" s="276">
        <f>'01-Mapa de riesgo-UO'!AG627</f>
        <v>0</v>
      </c>
      <c r="P626" s="277">
        <f>'01-Mapa de riesgo-UO'!AL627</f>
        <v>0</v>
      </c>
      <c r="Q626" s="277">
        <f>'01-Mapa de riesgo-UO'!AP627</f>
        <v>0</v>
      </c>
      <c r="R626" s="450"/>
      <c r="S626" s="455"/>
      <c r="T626" s="456"/>
      <c r="U626" s="114">
        <f>'01-Mapa de riesgo-UO'!AW627</f>
        <v>0</v>
      </c>
      <c r="V626" s="114">
        <f>'01-Mapa de riesgo-UO'!AX627</f>
        <v>0</v>
      </c>
      <c r="W626" s="132">
        <f>IF(U626="COMPARTIR",'01-Mapa de riesgo-UO'!BA627, IF(U626=0, 0,$I$6))</f>
        <v>0</v>
      </c>
      <c r="X626" s="278"/>
      <c r="Y626" s="278"/>
      <c r="Z626" s="278"/>
      <c r="AA626" s="278"/>
      <c r="AB626" s="453"/>
    </row>
    <row r="627" spans="1:28" ht="27" hidden="1" customHeight="1" thickBot="1" x14ac:dyDescent="0.25">
      <c r="A627" s="425"/>
      <c r="B627" s="433"/>
      <c r="C627" s="471"/>
      <c r="D627" s="433"/>
      <c r="E627" s="433"/>
      <c r="F627" s="433"/>
      <c r="G627" s="154">
        <f>'01-Mapa de riesgo-UO'!I628</f>
        <v>0</v>
      </c>
      <c r="H627" s="433"/>
      <c r="I627" s="454"/>
      <c r="J627" s="433"/>
      <c r="K627" s="470"/>
      <c r="L627" s="468"/>
      <c r="M627" s="283">
        <f>IF('01-Mapa de riesgo-UO'!S628="No existen", "No existe control para el riesgo",'01-Mapa de riesgo-UO'!W628)</f>
        <v>0</v>
      </c>
      <c r="N627" s="283">
        <f>'01-Mapa de riesgo-UO'!AB628</f>
        <v>0</v>
      </c>
      <c r="O627" s="283">
        <f>'01-Mapa de riesgo-UO'!AG628</f>
        <v>0</v>
      </c>
      <c r="P627" s="284">
        <f>'01-Mapa de riesgo-UO'!AL628</f>
        <v>0</v>
      </c>
      <c r="Q627" s="284">
        <f>'01-Mapa de riesgo-UO'!AP628</f>
        <v>0</v>
      </c>
      <c r="R627" s="454"/>
      <c r="S627" s="470"/>
      <c r="T627" s="468"/>
      <c r="U627" s="155">
        <f>'01-Mapa de riesgo-UO'!AW628</f>
        <v>0</v>
      </c>
      <c r="V627" s="155">
        <f>'01-Mapa de riesgo-UO'!AX628</f>
        <v>0</v>
      </c>
      <c r="W627" s="156">
        <f>IF(U627="COMPARTIR",'01-Mapa de riesgo-UO'!BA628, IF(U627=0, 0,$I$6))</f>
        <v>0</v>
      </c>
      <c r="X627" s="282"/>
      <c r="Y627" s="282"/>
      <c r="Z627" s="282"/>
      <c r="AA627" s="282"/>
      <c r="AB627" s="469"/>
    </row>
    <row r="628" spans="1:28" ht="27" hidden="1" customHeight="1" x14ac:dyDescent="0.2">
      <c r="G628" s="134" t="str">
        <f>'01-Mapa de riesgo-UO'!I86</f>
        <v xml:space="preserve">Problemas socio-economicos. </v>
      </c>
      <c r="R628" s="467"/>
    </row>
    <row r="629" spans="1:28" ht="27" hidden="1" customHeight="1" x14ac:dyDescent="0.2">
      <c r="R629" s="467"/>
    </row>
    <row r="630" spans="1:28" ht="27" hidden="1" customHeight="1" x14ac:dyDescent="0.2">
      <c r="R630" s="467"/>
    </row>
    <row r="631" spans="1:28" ht="27" hidden="1" customHeight="1" x14ac:dyDescent="0.2">
      <c r="R631" s="467"/>
    </row>
    <row r="632" spans="1:28" ht="27" hidden="1" customHeight="1" x14ac:dyDescent="0.2">
      <c r="R632" s="467"/>
    </row>
    <row r="633" spans="1:28" ht="27" hidden="1" customHeight="1" x14ac:dyDescent="0.2">
      <c r="R633" s="467"/>
    </row>
    <row r="634" spans="1:28" ht="27" hidden="1" customHeight="1" x14ac:dyDescent="0.2">
      <c r="R634" s="467"/>
    </row>
    <row r="635" spans="1:28" ht="27" hidden="1" customHeight="1" x14ac:dyDescent="0.2">
      <c r="R635" s="467"/>
    </row>
    <row r="636" spans="1:28" ht="27" hidden="1" customHeight="1" x14ac:dyDescent="0.2">
      <c r="R636" s="467"/>
    </row>
    <row r="637" spans="1:28" ht="27" hidden="1" customHeight="1" x14ac:dyDescent="0.2">
      <c r="R637" s="467"/>
    </row>
    <row r="638" spans="1:28" ht="27" hidden="1" customHeight="1" x14ac:dyDescent="0.2">
      <c r="R638" s="467"/>
    </row>
    <row r="639" spans="1:28" ht="27" hidden="1" customHeight="1" x14ac:dyDescent="0.2">
      <c r="R639" s="467"/>
    </row>
    <row r="640" spans="1:28" ht="27" hidden="1" customHeight="1" x14ac:dyDescent="0.2">
      <c r="R640" s="467"/>
    </row>
    <row r="641" spans="18:18" ht="27" hidden="1" customHeight="1" x14ac:dyDescent="0.2">
      <c r="R641" s="467"/>
    </row>
    <row r="642" spans="18:18" ht="27" hidden="1" customHeight="1" x14ac:dyDescent="0.2">
      <c r="R642" s="467"/>
    </row>
    <row r="643" spans="18:18" ht="27" hidden="1" customHeight="1" x14ac:dyDescent="0.2">
      <c r="R643" s="467"/>
    </row>
    <row r="644" spans="18:18" ht="27" hidden="1" customHeight="1" x14ac:dyDescent="0.2">
      <c r="R644" s="467"/>
    </row>
    <row r="645" spans="18:18" ht="27" hidden="1" customHeight="1" x14ac:dyDescent="0.2">
      <c r="R645" s="467"/>
    </row>
    <row r="646" spans="18:18" ht="27" hidden="1" customHeight="1" x14ac:dyDescent="0.2">
      <c r="R646" s="467"/>
    </row>
    <row r="647" spans="18:18" ht="27" hidden="1" customHeight="1" x14ac:dyDescent="0.2">
      <c r="R647" s="467"/>
    </row>
    <row r="648" spans="18:18" ht="27" hidden="1" customHeight="1" x14ac:dyDescent="0.2">
      <c r="R648" s="467"/>
    </row>
    <row r="649" spans="18:18" ht="27" hidden="1" customHeight="1" x14ac:dyDescent="0.2">
      <c r="R649" s="467"/>
    </row>
    <row r="650" spans="18:18" ht="27" hidden="1" customHeight="1" x14ac:dyDescent="0.2">
      <c r="R650" s="467"/>
    </row>
    <row r="651" spans="18:18" ht="27" hidden="1" customHeight="1" x14ac:dyDescent="0.2">
      <c r="R651" s="467"/>
    </row>
    <row r="652" spans="18:18" ht="27" hidden="1" customHeight="1" x14ac:dyDescent="0.2">
      <c r="R652" s="467"/>
    </row>
    <row r="653" spans="18:18" ht="27" hidden="1" customHeight="1" x14ac:dyDescent="0.2">
      <c r="R653" s="467"/>
    </row>
    <row r="654" spans="18:18" ht="27" hidden="1" customHeight="1" x14ac:dyDescent="0.2">
      <c r="R654" s="467"/>
    </row>
    <row r="655" spans="18:18" ht="27" hidden="1" customHeight="1" x14ac:dyDescent="0.2">
      <c r="R655" s="467"/>
    </row>
    <row r="656" spans="18:18" ht="27" hidden="1" customHeight="1" x14ac:dyDescent="0.2">
      <c r="R656" s="467"/>
    </row>
    <row r="657" spans="18:27" ht="27" hidden="1" customHeight="1" x14ac:dyDescent="0.2">
      <c r="R657" s="467"/>
    </row>
    <row r="658" spans="18:27" ht="27" hidden="1" customHeight="1" x14ac:dyDescent="0.2">
      <c r="R658" s="467"/>
    </row>
    <row r="659" spans="18:27" ht="27" hidden="1" customHeight="1" x14ac:dyDescent="0.2">
      <c r="R659" s="467"/>
    </row>
    <row r="660" spans="18:27" ht="27" hidden="1" customHeight="1" x14ac:dyDescent="0.2">
      <c r="R660" s="467"/>
    </row>
    <row r="661" spans="18:27" ht="27" hidden="1" customHeight="1" x14ac:dyDescent="0.2">
      <c r="R661" s="467"/>
    </row>
    <row r="662" spans="18:27" ht="27" hidden="1" customHeight="1" x14ac:dyDescent="0.2">
      <c r="R662" s="467"/>
    </row>
    <row r="663" spans="18:27" ht="27" hidden="1" customHeight="1" x14ac:dyDescent="0.2">
      <c r="R663" s="467"/>
    </row>
    <row r="664" spans="18:27" ht="27" hidden="1" customHeight="1" x14ac:dyDescent="0.2">
      <c r="R664" s="467"/>
    </row>
    <row r="665" spans="18:27" ht="27" hidden="1" customHeight="1" x14ac:dyDescent="0.2">
      <c r="R665" s="467"/>
    </row>
    <row r="666" spans="18:27" ht="27" hidden="1" customHeight="1" x14ac:dyDescent="0.2">
      <c r="R666" s="467"/>
    </row>
    <row r="667" spans="18:27" ht="27" hidden="1" customHeight="1" x14ac:dyDescent="0.2">
      <c r="R667" s="467"/>
    </row>
    <row r="668" spans="18:27" ht="27" hidden="1" customHeight="1" x14ac:dyDescent="0.2">
      <c r="R668" s="467"/>
    </row>
    <row r="669" spans="18:27" ht="27" hidden="1" customHeight="1" x14ac:dyDescent="0.2">
      <c r="R669" s="467"/>
    </row>
    <row r="670" spans="18:27" ht="27" hidden="1" customHeight="1" x14ac:dyDescent="0.2">
      <c r="R670" s="467"/>
    </row>
    <row r="671" spans="18:27" ht="27" hidden="1" customHeight="1" x14ac:dyDescent="0.2">
      <c r="R671" s="467"/>
      <c r="W671" s="157" t="s">
        <v>90</v>
      </c>
      <c r="X671" s="264" t="s">
        <v>93</v>
      </c>
      <c r="Y671" s="264" t="s">
        <v>91</v>
      </c>
      <c r="Z671" s="264" t="s">
        <v>94</v>
      </c>
      <c r="AA671" s="264" t="s">
        <v>92</v>
      </c>
    </row>
    <row r="672" spans="18:27" ht="27" hidden="1" customHeight="1" x14ac:dyDescent="0.2">
      <c r="R672" s="467"/>
      <c r="X672" s="264" t="s">
        <v>642</v>
      </c>
      <c r="Y672" s="264" t="s">
        <v>642</v>
      </c>
      <c r="Z672" s="264" t="s">
        <v>642</v>
      </c>
      <c r="AA672" s="264" t="s">
        <v>642</v>
      </c>
    </row>
    <row r="673" spans="7:27" ht="27" hidden="1" customHeight="1" x14ac:dyDescent="0.2">
      <c r="R673" s="467"/>
      <c r="X673" s="264" t="s">
        <v>282</v>
      </c>
      <c r="Y673" s="264" t="s">
        <v>282</v>
      </c>
      <c r="Z673" s="264" t="s">
        <v>282</v>
      </c>
      <c r="AA673" s="264" t="s">
        <v>282</v>
      </c>
    </row>
    <row r="674" spans="7:27" ht="27" hidden="1" customHeight="1" x14ac:dyDescent="0.2">
      <c r="R674" s="467"/>
      <c r="X674" s="264" t="s">
        <v>283</v>
      </c>
      <c r="Y674" s="264" t="s">
        <v>283</v>
      </c>
      <c r="Z674" s="264" t="s">
        <v>283</v>
      </c>
      <c r="AA674" s="264" t="s">
        <v>283</v>
      </c>
    </row>
    <row r="675" spans="7:27" ht="27" hidden="1" customHeight="1" x14ac:dyDescent="0.2">
      <c r="R675" s="467"/>
    </row>
    <row r="676" spans="7:27" ht="27" hidden="1" customHeight="1" x14ac:dyDescent="0.2">
      <c r="R676" s="467"/>
    </row>
    <row r="677" spans="7:27" ht="27" hidden="1" customHeight="1" x14ac:dyDescent="0.2">
      <c r="R677" s="467"/>
      <c r="AA677" s="264">
        <f>29000/8</f>
        <v>3625</v>
      </c>
    </row>
    <row r="678" spans="7:27" ht="27" hidden="1" customHeight="1" x14ac:dyDescent="0.2">
      <c r="R678" s="467"/>
    </row>
    <row r="679" spans="7:27" ht="27" hidden="1" customHeight="1" x14ac:dyDescent="0.2">
      <c r="R679" s="467"/>
      <c r="W679" s="157" t="s">
        <v>282</v>
      </c>
      <c r="X679" s="264" t="s">
        <v>283</v>
      </c>
      <c r="Y679" s="264" t="s">
        <v>642</v>
      </c>
    </row>
    <row r="680" spans="7:27" ht="27" hidden="1" customHeight="1" x14ac:dyDescent="0.2">
      <c r="R680" s="467"/>
      <c r="W680" s="157" t="s">
        <v>643</v>
      </c>
      <c r="X680" s="264" t="s">
        <v>644</v>
      </c>
      <c r="Y680" s="264" t="s">
        <v>645</v>
      </c>
    </row>
    <row r="681" spans="7:27" ht="27" hidden="1" customHeight="1" x14ac:dyDescent="0.2">
      <c r="R681" s="467"/>
      <c r="Y681" s="264" t="s">
        <v>646</v>
      </c>
    </row>
    <row r="682" spans="7:27" ht="27" hidden="1" customHeight="1" x14ac:dyDescent="0.2">
      <c r="R682" s="467"/>
    </row>
    <row r="683" spans="7:27" ht="27" hidden="1" customHeight="1" x14ac:dyDescent="0.2">
      <c r="R683" s="467"/>
    </row>
    <row r="684" spans="7:27" ht="27" hidden="1" customHeight="1" x14ac:dyDescent="0.2"/>
    <row r="685" spans="7:27" ht="27" hidden="1" customHeight="1" x14ac:dyDescent="0.2"/>
    <row r="686" spans="7:27" ht="27" hidden="1" customHeight="1" x14ac:dyDescent="0.2"/>
    <row r="687" spans="7:27" ht="27" hidden="1" customHeight="1" x14ac:dyDescent="0.2">
      <c r="G687" s="264" t="s">
        <v>89</v>
      </c>
      <c r="H687" s="264" t="s">
        <v>88</v>
      </c>
      <c r="I687" s="264" t="s">
        <v>87</v>
      </c>
    </row>
    <row r="688" spans="7:27" ht="27" hidden="1" customHeight="1" x14ac:dyDescent="0.2">
      <c r="G688" s="264" t="s">
        <v>275</v>
      </c>
      <c r="H688" s="264" t="s">
        <v>275</v>
      </c>
      <c r="I688" s="264" t="s">
        <v>277</v>
      </c>
    </row>
    <row r="689" spans="1:28" ht="27" hidden="1" customHeight="1" x14ac:dyDescent="0.2">
      <c r="H689" s="264" t="s">
        <v>276</v>
      </c>
      <c r="I689" s="264" t="s">
        <v>278</v>
      </c>
    </row>
    <row r="690" spans="1:28" ht="27" hidden="1" customHeight="1" x14ac:dyDescent="0.2"/>
    <row r="691" spans="1:28" ht="27" hidden="1" customHeight="1" x14ac:dyDescent="0.2"/>
    <row r="692" spans="1:28" ht="27" hidden="1" customHeight="1" x14ac:dyDescent="0.2"/>
    <row r="693" spans="1:28" ht="27" hidden="1" customHeight="1" x14ac:dyDescent="0.2"/>
    <row r="694" spans="1:28" ht="27" hidden="1" customHeight="1" x14ac:dyDescent="0.2"/>
    <row r="695" spans="1:28" ht="27" hidden="1" customHeight="1" x14ac:dyDescent="0.2"/>
    <row r="696" spans="1:28" ht="27" hidden="1" customHeight="1" x14ac:dyDescent="0.2"/>
    <row r="697" spans="1:28" ht="27" hidden="1" customHeight="1" x14ac:dyDescent="0.2"/>
    <row r="698" spans="1:28" ht="27" hidden="1" customHeight="1" x14ac:dyDescent="0.2"/>
    <row r="699" spans="1:28" ht="27" hidden="1" customHeight="1" x14ac:dyDescent="0.2"/>
    <row r="700" spans="1:28" ht="27" hidden="1" customHeight="1" x14ac:dyDescent="0.2"/>
    <row r="701" spans="1:28" ht="27" hidden="1" customHeight="1" x14ac:dyDescent="0.2"/>
    <row r="702" spans="1:28" ht="27" hidden="1" customHeight="1" x14ac:dyDescent="0.2"/>
    <row r="703" spans="1:28" ht="27" hidden="1" customHeight="1" x14ac:dyDescent="0.2"/>
    <row r="704" spans="1:28" ht="51" hidden="1" customHeight="1" x14ac:dyDescent="0.2">
      <c r="A704" s="362"/>
      <c r="B704" s="383"/>
      <c r="C704" s="458"/>
      <c r="D704" s="383"/>
      <c r="E704" s="383"/>
      <c r="F704" s="383"/>
      <c r="G704" s="133"/>
      <c r="H704" s="383"/>
      <c r="I704" s="450"/>
      <c r="J704" s="383"/>
      <c r="K704" s="489"/>
      <c r="L704" s="492"/>
      <c r="M704" s="276"/>
      <c r="N704" s="276"/>
      <c r="O704" s="276"/>
      <c r="P704" s="277"/>
      <c r="Q704" s="277"/>
      <c r="R704" s="450"/>
      <c r="S704" s="493"/>
      <c r="T704" s="494"/>
      <c r="U704" s="114"/>
      <c r="V704" s="114"/>
      <c r="W704" s="132"/>
      <c r="X704" s="278"/>
      <c r="Y704" s="278"/>
      <c r="Z704" s="278"/>
      <c r="AA704" s="278"/>
      <c r="AB704" s="453"/>
    </row>
    <row r="705" spans="1:28" ht="51" hidden="1" customHeight="1" x14ac:dyDescent="0.2">
      <c r="A705" s="362"/>
      <c r="B705" s="383"/>
      <c r="C705" s="458"/>
      <c r="D705" s="383"/>
      <c r="E705" s="383"/>
      <c r="F705" s="383"/>
      <c r="G705" s="133"/>
      <c r="H705" s="383"/>
      <c r="I705" s="450"/>
      <c r="J705" s="383"/>
      <c r="K705" s="490"/>
      <c r="L705" s="490"/>
      <c r="M705" s="276"/>
      <c r="N705" s="276"/>
      <c r="O705" s="276"/>
      <c r="P705" s="277"/>
      <c r="Q705" s="277"/>
      <c r="R705" s="450"/>
      <c r="S705" s="493"/>
      <c r="T705" s="494"/>
      <c r="U705" s="114"/>
      <c r="V705" s="114"/>
      <c r="W705" s="132"/>
      <c r="X705" s="278"/>
      <c r="Y705" s="278"/>
      <c r="Z705" s="278"/>
      <c r="AA705" s="278"/>
      <c r="AB705" s="453"/>
    </row>
    <row r="706" spans="1:28" ht="51" hidden="1" customHeight="1" x14ac:dyDescent="0.2">
      <c r="A706" s="362"/>
      <c r="B706" s="383"/>
      <c r="C706" s="458"/>
      <c r="D706" s="383"/>
      <c r="E706" s="383"/>
      <c r="F706" s="383"/>
      <c r="G706" s="133"/>
      <c r="H706" s="383"/>
      <c r="I706" s="450"/>
      <c r="J706" s="383"/>
      <c r="K706" s="491"/>
      <c r="L706" s="491"/>
      <c r="M706" s="276"/>
      <c r="N706" s="276"/>
      <c r="O706" s="276"/>
      <c r="P706" s="277"/>
      <c r="Q706" s="277"/>
      <c r="R706" s="450"/>
      <c r="S706" s="493"/>
      <c r="T706" s="494"/>
      <c r="U706" s="114"/>
      <c r="V706" s="114"/>
      <c r="W706" s="132"/>
      <c r="X706" s="278"/>
      <c r="Y706" s="278"/>
      <c r="Z706" s="278"/>
      <c r="AA706" s="278"/>
      <c r="AB706" s="453"/>
    </row>
    <row r="707" spans="1:28" ht="51" hidden="1" customHeight="1" x14ac:dyDescent="0.2">
      <c r="A707" s="362"/>
      <c r="B707" s="383"/>
      <c r="C707" s="458"/>
      <c r="D707" s="383"/>
      <c r="E707" s="383"/>
      <c r="F707" s="383"/>
      <c r="G707" s="133"/>
      <c r="H707" s="383"/>
      <c r="I707" s="450"/>
      <c r="J707" s="383"/>
      <c r="K707" s="489"/>
      <c r="L707" s="492"/>
      <c r="M707" s="276"/>
      <c r="N707" s="276"/>
      <c r="O707" s="276"/>
      <c r="P707" s="277"/>
      <c r="Q707" s="277"/>
      <c r="R707" s="450"/>
      <c r="S707" s="493"/>
      <c r="T707" s="494"/>
      <c r="U707" s="114"/>
      <c r="V707" s="114"/>
      <c r="W707" s="132"/>
      <c r="X707" s="278"/>
      <c r="Y707" s="278"/>
      <c r="Z707" s="278"/>
      <c r="AA707" s="278"/>
      <c r="AB707" s="453"/>
    </row>
    <row r="708" spans="1:28" ht="51" hidden="1" customHeight="1" x14ac:dyDescent="0.2">
      <c r="A708" s="362"/>
      <c r="B708" s="383"/>
      <c r="C708" s="458"/>
      <c r="D708" s="383"/>
      <c r="E708" s="383"/>
      <c r="F708" s="383"/>
      <c r="G708" s="133"/>
      <c r="H708" s="383"/>
      <c r="I708" s="450"/>
      <c r="J708" s="383"/>
      <c r="K708" s="490"/>
      <c r="L708" s="490"/>
      <c r="M708" s="276"/>
      <c r="N708" s="276"/>
      <c r="O708" s="276"/>
      <c r="P708" s="277"/>
      <c r="Q708" s="277"/>
      <c r="R708" s="450"/>
      <c r="S708" s="493"/>
      <c r="T708" s="494"/>
      <c r="U708" s="114"/>
      <c r="V708" s="114"/>
      <c r="W708" s="132"/>
      <c r="X708" s="278"/>
      <c r="Y708" s="278"/>
      <c r="Z708" s="278"/>
      <c r="AA708" s="278"/>
      <c r="AB708" s="453"/>
    </row>
    <row r="709" spans="1:28" ht="51" hidden="1" customHeight="1" x14ac:dyDescent="0.2">
      <c r="A709" s="362"/>
      <c r="B709" s="383"/>
      <c r="C709" s="458"/>
      <c r="D709" s="383"/>
      <c r="E709" s="383"/>
      <c r="F709" s="383"/>
      <c r="G709" s="133"/>
      <c r="H709" s="383"/>
      <c r="I709" s="450"/>
      <c r="J709" s="383"/>
      <c r="K709" s="491"/>
      <c r="L709" s="491"/>
      <c r="M709" s="276"/>
      <c r="N709" s="276"/>
      <c r="O709" s="276"/>
      <c r="P709" s="277"/>
      <c r="Q709" s="277"/>
      <c r="R709" s="450"/>
      <c r="S709" s="493"/>
      <c r="T709" s="494"/>
      <c r="U709" s="114"/>
      <c r="V709" s="114"/>
      <c r="W709" s="132"/>
      <c r="X709" s="278"/>
      <c r="Y709" s="278"/>
      <c r="Z709" s="278"/>
      <c r="AA709" s="278"/>
      <c r="AB709" s="453"/>
    </row>
    <row r="710" spans="1:28" ht="51" hidden="1" customHeight="1" x14ac:dyDescent="0.2">
      <c r="A710" s="362"/>
      <c r="B710" s="383"/>
      <c r="C710" s="458"/>
      <c r="D710" s="383"/>
      <c r="E710" s="383"/>
      <c r="F710" s="383"/>
      <c r="G710" s="133"/>
      <c r="H710" s="383"/>
      <c r="I710" s="450"/>
      <c r="J710" s="383"/>
      <c r="K710" s="489"/>
      <c r="L710" s="492"/>
      <c r="M710" s="276"/>
      <c r="N710" s="276"/>
      <c r="O710" s="276"/>
      <c r="P710" s="277"/>
      <c r="Q710" s="277"/>
      <c r="R710" s="450"/>
      <c r="S710" s="493"/>
      <c r="T710" s="494"/>
      <c r="U710" s="114"/>
      <c r="V710" s="114"/>
      <c r="W710" s="132"/>
      <c r="X710" s="278"/>
      <c r="Y710" s="278"/>
      <c r="Z710" s="278"/>
      <c r="AA710" s="278"/>
      <c r="AB710" s="453"/>
    </row>
    <row r="711" spans="1:28" ht="51" hidden="1" customHeight="1" x14ac:dyDescent="0.2">
      <c r="A711" s="362"/>
      <c r="B711" s="383"/>
      <c r="C711" s="458"/>
      <c r="D711" s="383"/>
      <c r="E711" s="383"/>
      <c r="F711" s="383"/>
      <c r="G711" s="133"/>
      <c r="H711" s="383"/>
      <c r="I711" s="450"/>
      <c r="J711" s="383"/>
      <c r="K711" s="490"/>
      <c r="L711" s="490"/>
      <c r="M711" s="276"/>
      <c r="N711" s="276"/>
      <c r="O711" s="276"/>
      <c r="P711" s="277"/>
      <c r="Q711" s="277"/>
      <c r="R711" s="450"/>
      <c r="S711" s="493"/>
      <c r="T711" s="494"/>
      <c r="U711" s="114"/>
      <c r="V711" s="114"/>
      <c r="W711" s="132"/>
      <c r="X711" s="278"/>
      <c r="Y711" s="278"/>
      <c r="Z711" s="278"/>
      <c r="AA711" s="278"/>
      <c r="AB711" s="453"/>
    </row>
    <row r="712" spans="1:28" ht="51" hidden="1" customHeight="1" x14ac:dyDescent="0.2">
      <c r="A712" s="362"/>
      <c r="B712" s="383"/>
      <c r="C712" s="458"/>
      <c r="D712" s="383"/>
      <c r="E712" s="383"/>
      <c r="F712" s="383"/>
      <c r="G712" s="133"/>
      <c r="H712" s="383"/>
      <c r="I712" s="450"/>
      <c r="J712" s="383"/>
      <c r="K712" s="491"/>
      <c r="L712" s="491"/>
      <c r="M712" s="276"/>
      <c r="N712" s="276"/>
      <c r="O712" s="276"/>
      <c r="P712" s="277"/>
      <c r="Q712" s="277"/>
      <c r="R712" s="450"/>
      <c r="S712" s="493"/>
      <c r="T712" s="494"/>
      <c r="U712" s="114"/>
      <c r="V712" s="114"/>
      <c r="W712" s="132"/>
      <c r="X712" s="278"/>
      <c r="Y712" s="278"/>
      <c r="Z712" s="278"/>
      <c r="AA712" s="278"/>
      <c r="AB712" s="453"/>
    </row>
    <row r="713" spans="1:28" ht="51" hidden="1" customHeight="1" x14ac:dyDescent="0.2">
      <c r="A713" s="362"/>
      <c r="B713" s="383"/>
      <c r="C713" s="458"/>
      <c r="D713" s="383"/>
      <c r="E713" s="383"/>
      <c r="F713" s="383"/>
      <c r="G713" s="133"/>
      <c r="H713" s="383"/>
      <c r="I713" s="450"/>
      <c r="J713" s="383"/>
      <c r="K713" s="489"/>
      <c r="L713" s="492"/>
      <c r="M713" s="276"/>
      <c r="N713" s="276"/>
      <c r="O713" s="276"/>
      <c r="P713" s="277"/>
      <c r="Q713" s="277"/>
      <c r="R713" s="450"/>
      <c r="S713" s="493"/>
      <c r="T713" s="494"/>
      <c r="U713" s="114"/>
      <c r="V713" s="114"/>
      <c r="W713" s="132"/>
      <c r="X713" s="278"/>
      <c r="Y713" s="278"/>
      <c r="Z713" s="278"/>
      <c r="AA713" s="278"/>
      <c r="AB713" s="453"/>
    </row>
    <row r="714" spans="1:28" ht="51" hidden="1" customHeight="1" x14ac:dyDescent="0.2">
      <c r="A714" s="362"/>
      <c r="B714" s="383"/>
      <c r="C714" s="458"/>
      <c r="D714" s="383"/>
      <c r="E714" s="383"/>
      <c r="F714" s="383"/>
      <c r="G714" s="133"/>
      <c r="H714" s="383"/>
      <c r="I714" s="450"/>
      <c r="J714" s="383"/>
      <c r="K714" s="490"/>
      <c r="L714" s="490"/>
      <c r="M714" s="276"/>
      <c r="N714" s="276"/>
      <c r="O714" s="276"/>
      <c r="P714" s="277"/>
      <c r="Q714" s="277"/>
      <c r="R714" s="450"/>
      <c r="S714" s="493"/>
      <c r="T714" s="494"/>
      <c r="U714" s="114"/>
      <c r="V714" s="114"/>
      <c r="W714" s="132"/>
      <c r="X714" s="278"/>
      <c r="Y714" s="278"/>
      <c r="Z714" s="278"/>
      <c r="AA714" s="278"/>
      <c r="AB714" s="453"/>
    </row>
    <row r="715" spans="1:28" ht="51" hidden="1" customHeight="1" x14ac:dyDescent="0.2">
      <c r="A715" s="362"/>
      <c r="B715" s="383"/>
      <c r="C715" s="458"/>
      <c r="D715" s="383"/>
      <c r="E715" s="383"/>
      <c r="F715" s="383"/>
      <c r="G715" s="133"/>
      <c r="H715" s="383"/>
      <c r="I715" s="450"/>
      <c r="J715" s="383"/>
      <c r="K715" s="491"/>
      <c r="L715" s="491"/>
      <c r="M715" s="276"/>
      <c r="N715" s="276"/>
      <c r="O715" s="276"/>
      <c r="P715" s="277"/>
      <c r="Q715" s="277"/>
      <c r="R715" s="450"/>
      <c r="S715" s="493"/>
      <c r="T715" s="494"/>
      <c r="U715" s="114"/>
      <c r="V715" s="114"/>
      <c r="W715" s="132"/>
      <c r="X715" s="278"/>
      <c r="Y715" s="278"/>
      <c r="Z715" s="278"/>
      <c r="AA715" s="278"/>
      <c r="AB715" s="453"/>
    </row>
    <row r="716" spans="1:28" ht="51" hidden="1" customHeight="1" x14ac:dyDescent="0.2">
      <c r="A716" s="362"/>
      <c r="B716" s="383"/>
      <c r="C716" s="458"/>
      <c r="D716" s="383"/>
      <c r="E716" s="383"/>
      <c r="F716" s="383"/>
      <c r="G716" s="133"/>
      <c r="H716" s="383"/>
      <c r="I716" s="450"/>
      <c r="J716" s="383"/>
      <c r="K716" s="489"/>
      <c r="L716" s="492"/>
      <c r="M716" s="276"/>
      <c r="N716" s="276"/>
      <c r="O716" s="276"/>
      <c r="P716" s="277"/>
      <c r="Q716" s="277"/>
      <c r="R716" s="450"/>
      <c r="S716" s="493"/>
      <c r="T716" s="494"/>
      <c r="U716" s="114"/>
      <c r="V716" s="114"/>
      <c r="W716" s="132"/>
      <c r="X716" s="278"/>
      <c r="Y716" s="278"/>
      <c r="Z716" s="278"/>
      <c r="AA716" s="278"/>
      <c r="AB716" s="453"/>
    </row>
    <row r="717" spans="1:28" ht="51" hidden="1" customHeight="1" x14ac:dyDescent="0.2">
      <c r="A717" s="362"/>
      <c r="B717" s="383"/>
      <c r="C717" s="458"/>
      <c r="D717" s="383"/>
      <c r="E717" s="383"/>
      <c r="F717" s="383"/>
      <c r="G717" s="133"/>
      <c r="H717" s="383"/>
      <c r="I717" s="450"/>
      <c r="J717" s="383"/>
      <c r="K717" s="490"/>
      <c r="L717" s="490"/>
      <c r="M717" s="276"/>
      <c r="N717" s="276"/>
      <c r="O717" s="276"/>
      <c r="P717" s="277"/>
      <c r="Q717" s="277"/>
      <c r="R717" s="450"/>
      <c r="S717" s="493"/>
      <c r="T717" s="494"/>
      <c r="U717" s="114"/>
      <c r="V717" s="114"/>
      <c r="W717" s="132"/>
      <c r="X717" s="278"/>
      <c r="Y717" s="278"/>
      <c r="Z717" s="278"/>
      <c r="AA717" s="278"/>
      <c r="AB717" s="453"/>
    </row>
    <row r="718" spans="1:28" ht="51" hidden="1" customHeight="1" x14ac:dyDescent="0.2">
      <c r="A718" s="362"/>
      <c r="B718" s="383"/>
      <c r="C718" s="458"/>
      <c r="D718" s="383"/>
      <c r="E718" s="383"/>
      <c r="F718" s="383"/>
      <c r="G718" s="133"/>
      <c r="H718" s="383"/>
      <c r="I718" s="450"/>
      <c r="J718" s="383"/>
      <c r="K718" s="491"/>
      <c r="L718" s="491"/>
      <c r="M718" s="276"/>
      <c r="N718" s="276"/>
      <c r="O718" s="276"/>
      <c r="P718" s="277"/>
      <c r="Q718" s="277"/>
      <c r="R718" s="450"/>
      <c r="S718" s="493"/>
      <c r="T718" s="494"/>
      <c r="U718" s="114"/>
      <c r="V718" s="114"/>
      <c r="W718" s="132"/>
      <c r="X718" s="278"/>
      <c r="Y718" s="278"/>
      <c r="Z718" s="278"/>
      <c r="AA718" s="278"/>
      <c r="AB718" s="453"/>
    </row>
    <row r="719" spans="1:28" ht="51" hidden="1" customHeight="1" x14ac:dyDescent="0.2">
      <c r="A719" s="362"/>
      <c r="B719" s="383"/>
      <c r="C719" s="458"/>
      <c r="D719" s="383"/>
      <c r="E719" s="383"/>
      <c r="F719" s="383"/>
      <c r="G719" s="133"/>
      <c r="H719" s="383"/>
      <c r="I719" s="450"/>
      <c r="J719" s="383"/>
      <c r="K719" s="489"/>
      <c r="L719" s="492"/>
      <c r="M719" s="276"/>
      <c r="N719" s="276"/>
      <c r="O719" s="276"/>
      <c r="P719" s="277"/>
      <c r="Q719" s="277"/>
      <c r="R719" s="450"/>
      <c r="S719" s="493"/>
      <c r="T719" s="494"/>
      <c r="U719" s="114"/>
      <c r="V719" s="114"/>
      <c r="W719" s="132"/>
      <c r="X719" s="278"/>
      <c r="Y719" s="278"/>
      <c r="Z719" s="278"/>
      <c r="AA719" s="278"/>
      <c r="AB719" s="453"/>
    </row>
    <row r="720" spans="1:28" ht="51" hidden="1" customHeight="1" x14ac:dyDescent="0.2">
      <c r="A720" s="362"/>
      <c r="B720" s="383"/>
      <c r="C720" s="458"/>
      <c r="D720" s="383"/>
      <c r="E720" s="383"/>
      <c r="F720" s="383"/>
      <c r="G720" s="133"/>
      <c r="H720" s="383"/>
      <c r="I720" s="450"/>
      <c r="J720" s="383"/>
      <c r="K720" s="490"/>
      <c r="L720" s="490"/>
      <c r="M720" s="276"/>
      <c r="N720" s="276"/>
      <c r="O720" s="276"/>
      <c r="P720" s="277"/>
      <c r="Q720" s="277"/>
      <c r="R720" s="450"/>
      <c r="S720" s="493"/>
      <c r="T720" s="494"/>
      <c r="U720" s="114"/>
      <c r="V720" s="114"/>
      <c r="W720" s="132"/>
      <c r="X720" s="278"/>
      <c r="Y720" s="278"/>
      <c r="Z720" s="278"/>
      <c r="AA720" s="278"/>
      <c r="AB720" s="453"/>
    </row>
    <row r="721" spans="1:28" ht="51" hidden="1" customHeight="1" x14ac:dyDescent="0.2">
      <c r="A721" s="362"/>
      <c r="B721" s="383"/>
      <c r="C721" s="458"/>
      <c r="D721" s="383"/>
      <c r="E721" s="383"/>
      <c r="F721" s="383"/>
      <c r="G721" s="133"/>
      <c r="H721" s="383"/>
      <c r="I721" s="450"/>
      <c r="J721" s="383"/>
      <c r="K721" s="491"/>
      <c r="L721" s="491"/>
      <c r="M721" s="276"/>
      <c r="N721" s="276"/>
      <c r="O721" s="276"/>
      <c r="P721" s="277"/>
      <c r="Q721" s="277"/>
      <c r="R721" s="450"/>
      <c r="S721" s="493"/>
      <c r="T721" s="494"/>
      <c r="U721" s="114"/>
      <c r="V721" s="114"/>
      <c r="W721" s="132"/>
      <c r="X721" s="278"/>
      <c r="Y721" s="278"/>
      <c r="Z721" s="278"/>
      <c r="AA721" s="278"/>
      <c r="AB721" s="453"/>
    </row>
    <row r="722" spans="1:28" ht="51" hidden="1" customHeight="1" x14ac:dyDescent="0.2">
      <c r="A722" s="362"/>
      <c r="B722" s="383"/>
      <c r="C722" s="458"/>
      <c r="D722" s="383"/>
      <c r="E722" s="383"/>
      <c r="F722" s="383"/>
      <c r="G722" s="133"/>
      <c r="H722" s="383"/>
      <c r="I722" s="450"/>
      <c r="J722" s="383"/>
      <c r="K722" s="489"/>
      <c r="L722" s="492"/>
      <c r="M722" s="276"/>
      <c r="N722" s="276"/>
      <c r="O722" s="276"/>
      <c r="P722" s="277"/>
      <c r="Q722" s="277"/>
      <c r="R722" s="450"/>
      <c r="S722" s="493"/>
      <c r="T722" s="494"/>
      <c r="U722" s="114"/>
      <c r="V722" s="114"/>
      <c r="W722" s="132"/>
      <c r="X722" s="278"/>
      <c r="Y722" s="278"/>
      <c r="Z722" s="278"/>
      <c r="AA722" s="278"/>
      <c r="AB722" s="453"/>
    </row>
    <row r="723" spans="1:28" ht="51" hidden="1" customHeight="1" x14ac:dyDescent="0.2">
      <c r="A723" s="362"/>
      <c r="B723" s="383"/>
      <c r="C723" s="458"/>
      <c r="D723" s="383"/>
      <c r="E723" s="383"/>
      <c r="F723" s="383"/>
      <c r="G723" s="133"/>
      <c r="H723" s="383"/>
      <c r="I723" s="450"/>
      <c r="J723" s="383"/>
      <c r="K723" s="490"/>
      <c r="L723" s="490"/>
      <c r="M723" s="276"/>
      <c r="N723" s="276"/>
      <c r="O723" s="276"/>
      <c r="P723" s="277"/>
      <c r="Q723" s="277"/>
      <c r="R723" s="450"/>
      <c r="S723" s="493"/>
      <c r="T723" s="494"/>
      <c r="U723" s="114"/>
      <c r="V723" s="114"/>
      <c r="W723" s="132"/>
      <c r="X723" s="278"/>
      <c r="Y723" s="278"/>
      <c r="Z723" s="278"/>
      <c r="AA723" s="278"/>
      <c r="AB723" s="453"/>
    </row>
    <row r="724" spans="1:28" ht="51" hidden="1" customHeight="1" x14ac:dyDescent="0.2">
      <c r="A724" s="362"/>
      <c r="B724" s="383"/>
      <c r="C724" s="458"/>
      <c r="D724" s="383"/>
      <c r="E724" s="383"/>
      <c r="F724" s="383"/>
      <c r="G724" s="133"/>
      <c r="H724" s="383"/>
      <c r="I724" s="450"/>
      <c r="J724" s="383"/>
      <c r="K724" s="491"/>
      <c r="L724" s="491"/>
      <c r="M724" s="276"/>
      <c r="N724" s="276"/>
      <c r="O724" s="276"/>
      <c r="P724" s="277"/>
      <c r="Q724" s="277"/>
      <c r="R724" s="450"/>
      <c r="S724" s="493"/>
      <c r="T724" s="494"/>
      <c r="U724" s="114"/>
      <c r="V724" s="114"/>
      <c r="W724" s="132"/>
      <c r="X724" s="278"/>
      <c r="Y724" s="278"/>
      <c r="Z724" s="278"/>
      <c r="AA724" s="278"/>
      <c r="AB724" s="453"/>
    </row>
    <row r="725" spans="1:28" ht="51" hidden="1" customHeight="1" x14ac:dyDescent="0.2">
      <c r="A725" s="362"/>
      <c r="B725" s="383"/>
      <c r="C725" s="458"/>
      <c r="D725" s="383"/>
      <c r="E725" s="383"/>
      <c r="F725" s="383"/>
      <c r="G725" s="133"/>
      <c r="H725" s="383"/>
      <c r="I725" s="450"/>
      <c r="J725" s="383"/>
      <c r="K725" s="489"/>
      <c r="L725" s="492"/>
      <c r="M725" s="276"/>
      <c r="N725" s="276"/>
      <c r="O725" s="276"/>
      <c r="P725" s="277"/>
      <c r="Q725" s="277"/>
      <c r="R725" s="450"/>
      <c r="S725" s="493"/>
      <c r="T725" s="494"/>
      <c r="U725" s="114"/>
      <c r="V725" s="114"/>
      <c r="W725" s="132"/>
      <c r="X725" s="278"/>
      <c r="Y725" s="278"/>
      <c r="Z725" s="278"/>
      <c r="AA725" s="278"/>
      <c r="AB725" s="453"/>
    </row>
    <row r="726" spans="1:28" ht="51" hidden="1" customHeight="1" x14ac:dyDescent="0.2">
      <c r="A726" s="362"/>
      <c r="B726" s="383"/>
      <c r="C726" s="458"/>
      <c r="D726" s="383"/>
      <c r="E726" s="383"/>
      <c r="F726" s="383"/>
      <c r="G726" s="133"/>
      <c r="H726" s="383"/>
      <c r="I726" s="450"/>
      <c r="J726" s="383"/>
      <c r="K726" s="490"/>
      <c r="L726" s="490"/>
      <c r="M726" s="276"/>
      <c r="N726" s="276"/>
      <c r="O726" s="276"/>
      <c r="P726" s="277"/>
      <c r="Q726" s="277"/>
      <c r="R726" s="450"/>
      <c r="S726" s="493"/>
      <c r="T726" s="494"/>
      <c r="U726" s="114"/>
      <c r="V726" s="114"/>
      <c r="W726" s="132"/>
      <c r="X726" s="278"/>
      <c r="Y726" s="278"/>
      <c r="Z726" s="278"/>
      <c r="AA726" s="278"/>
      <c r="AB726" s="453"/>
    </row>
    <row r="727" spans="1:28" ht="51" hidden="1" customHeight="1" x14ac:dyDescent="0.2">
      <c r="A727" s="362"/>
      <c r="B727" s="383"/>
      <c r="C727" s="458"/>
      <c r="D727" s="383"/>
      <c r="E727" s="383"/>
      <c r="F727" s="383"/>
      <c r="G727" s="133"/>
      <c r="H727" s="383"/>
      <c r="I727" s="450"/>
      <c r="J727" s="383"/>
      <c r="K727" s="491"/>
      <c r="L727" s="491"/>
      <c r="M727" s="276"/>
      <c r="N727" s="276"/>
      <c r="O727" s="276"/>
      <c r="P727" s="277"/>
      <c r="Q727" s="277"/>
      <c r="R727" s="450"/>
      <c r="S727" s="493"/>
      <c r="T727" s="494"/>
      <c r="U727" s="114"/>
      <c r="V727" s="114"/>
      <c r="W727" s="132"/>
      <c r="X727" s="278"/>
      <c r="Y727" s="278"/>
      <c r="Z727" s="278"/>
      <c r="AA727" s="278"/>
      <c r="AB727" s="453"/>
    </row>
    <row r="728" spans="1:28" ht="51" hidden="1" customHeight="1" x14ac:dyDescent="0.2">
      <c r="A728" s="362"/>
      <c r="B728" s="383"/>
      <c r="C728" s="458"/>
      <c r="D728" s="383"/>
      <c r="E728" s="383"/>
      <c r="F728" s="383"/>
      <c r="G728" s="133"/>
      <c r="H728" s="383"/>
      <c r="I728" s="450"/>
      <c r="J728" s="383"/>
      <c r="K728" s="489"/>
      <c r="L728" s="492"/>
      <c r="M728" s="276"/>
      <c r="N728" s="276"/>
      <c r="O728" s="276"/>
      <c r="P728" s="277"/>
      <c r="Q728" s="277"/>
      <c r="R728" s="450"/>
      <c r="S728" s="493"/>
      <c r="T728" s="494"/>
      <c r="U728" s="114"/>
      <c r="V728" s="114"/>
      <c r="W728" s="132"/>
      <c r="X728" s="278"/>
      <c r="Y728" s="278"/>
      <c r="Z728" s="278"/>
      <c r="AA728" s="278"/>
      <c r="AB728" s="453"/>
    </row>
    <row r="729" spans="1:28" ht="51" hidden="1" customHeight="1" x14ac:dyDescent="0.2">
      <c r="A729" s="362"/>
      <c r="B729" s="383"/>
      <c r="C729" s="458"/>
      <c r="D729" s="383"/>
      <c r="E729" s="383"/>
      <c r="F729" s="383"/>
      <c r="G729" s="133"/>
      <c r="H729" s="383"/>
      <c r="I729" s="450"/>
      <c r="J729" s="383"/>
      <c r="K729" s="490"/>
      <c r="L729" s="490"/>
      <c r="M729" s="276"/>
      <c r="N729" s="276"/>
      <c r="O729" s="276"/>
      <c r="P729" s="277"/>
      <c r="Q729" s="277"/>
      <c r="R729" s="450"/>
      <c r="S729" s="493"/>
      <c r="T729" s="494"/>
      <c r="U729" s="114"/>
      <c r="V729" s="114"/>
      <c r="W729" s="132"/>
      <c r="X729" s="278"/>
      <c r="Y729" s="278"/>
      <c r="Z729" s="278"/>
      <c r="AA729" s="278"/>
      <c r="AB729" s="453"/>
    </row>
    <row r="730" spans="1:28" ht="51" hidden="1" customHeight="1" x14ac:dyDescent="0.2">
      <c r="A730" s="362"/>
      <c r="B730" s="383"/>
      <c r="C730" s="458"/>
      <c r="D730" s="383"/>
      <c r="E730" s="383"/>
      <c r="F730" s="383"/>
      <c r="G730" s="133"/>
      <c r="H730" s="383"/>
      <c r="I730" s="450"/>
      <c r="J730" s="383"/>
      <c r="K730" s="491"/>
      <c r="L730" s="491"/>
      <c r="M730" s="276"/>
      <c r="N730" s="276"/>
      <c r="O730" s="276"/>
      <c r="P730" s="277"/>
      <c r="Q730" s="277"/>
      <c r="R730" s="450"/>
      <c r="S730" s="493"/>
      <c r="T730" s="494"/>
      <c r="U730" s="114"/>
      <c r="V730" s="114"/>
      <c r="W730" s="132"/>
      <c r="X730" s="278"/>
      <c r="Y730" s="278"/>
      <c r="Z730" s="278"/>
      <c r="AA730" s="278"/>
      <c r="AB730" s="453"/>
    </row>
    <row r="731" spans="1:28" ht="51" hidden="1" customHeight="1" x14ac:dyDescent="0.2">
      <c r="A731" s="362"/>
      <c r="B731" s="383"/>
      <c r="C731" s="458"/>
      <c r="D731" s="383"/>
      <c r="E731" s="383"/>
      <c r="F731" s="383"/>
      <c r="G731" s="133"/>
      <c r="H731" s="383"/>
      <c r="I731" s="450"/>
      <c r="J731" s="383"/>
      <c r="K731" s="489"/>
      <c r="L731" s="492"/>
      <c r="M731" s="276"/>
      <c r="N731" s="276"/>
      <c r="O731" s="276"/>
      <c r="P731" s="277"/>
      <c r="Q731" s="277"/>
      <c r="R731" s="450"/>
      <c r="S731" s="493"/>
      <c r="T731" s="494"/>
      <c r="U731" s="114"/>
      <c r="V731" s="114"/>
      <c r="W731" s="132"/>
      <c r="X731" s="278"/>
      <c r="Y731" s="278"/>
      <c r="Z731" s="278"/>
      <c r="AA731" s="278"/>
      <c r="AB731" s="453"/>
    </row>
    <row r="732" spans="1:28" ht="51" hidden="1" customHeight="1" x14ac:dyDescent="0.2">
      <c r="A732" s="395"/>
      <c r="B732" s="395"/>
      <c r="C732" s="395"/>
      <c r="D732" s="395"/>
      <c r="E732" s="395"/>
      <c r="F732" s="395"/>
      <c r="G732" s="133"/>
      <c r="H732" s="395"/>
      <c r="I732" s="395"/>
      <c r="J732" s="395"/>
      <c r="K732" s="395"/>
      <c r="L732" s="395"/>
      <c r="M732" s="276"/>
      <c r="N732" s="276"/>
      <c r="O732" s="276"/>
      <c r="P732" s="277"/>
      <c r="Q732" s="277"/>
      <c r="R732" s="395"/>
      <c r="S732" s="493"/>
      <c r="T732" s="494"/>
      <c r="U732" s="114"/>
      <c r="V732" s="114"/>
      <c r="W732" s="132"/>
      <c r="X732" s="278"/>
      <c r="Y732" s="278"/>
      <c r="Z732" s="278"/>
      <c r="AA732" s="278"/>
      <c r="AB732" s="395"/>
    </row>
    <row r="733" spans="1:28" ht="11.25" hidden="1" x14ac:dyDescent="0.2"/>
    <row r="734" spans="1:28" ht="11.25" hidden="1" x14ac:dyDescent="0.2"/>
    <row r="735" spans="1:28" ht="11.25" hidden="1" x14ac:dyDescent="0.2"/>
    <row r="736" spans="1:28" ht="11.25" hidden="1" x14ac:dyDescent="0.2"/>
  </sheetData>
  <sheetProtection algorithmName="SHA-512" hashValue="NEh0nksZdV3+7yic/rN3FZyhW1TUlLeAkD+/YGKW1d/RhI1dBfkxbK/+ucRWLI8XOmP7o31eXKQuZmEVMoXnEw==" saltValue="3uSyBvS4MIRHxYXLSJoM0Q==" spinCount="100000" sheet="1" formatRows="0" insertRows="0" deleteRows="0" selectLockedCells="1"/>
  <autoFilter ref="A9:AC628">
    <filterColumn colId="1">
      <filters>
        <filter val="ADMINISTRACIÓN_INSTITUCIONAL"/>
      </filters>
    </filterColumn>
    <filterColumn colId="18" showButton="0"/>
    <filterColumn colId="23" showButton="0"/>
    <filterColumn colId="25" showButton="0"/>
  </autoFilter>
  <dataConsolidate/>
  <mergeCells count="3470">
    <mergeCell ref="R607:R609"/>
    <mergeCell ref="R610:R612"/>
    <mergeCell ref="R613:R615"/>
    <mergeCell ref="R616:R618"/>
    <mergeCell ref="R619:R621"/>
    <mergeCell ref="R622:R624"/>
    <mergeCell ref="AB607:AB609"/>
    <mergeCell ref="AB610:AB612"/>
    <mergeCell ref="AB613:AB615"/>
    <mergeCell ref="AB616:AB618"/>
    <mergeCell ref="AB619:AB621"/>
    <mergeCell ref="AB622:AB624"/>
    <mergeCell ref="J607:J609"/>
    <mergeCell ref="J610:J612"/>
    <mergeCell ref="J613:J615"/>
    <mergeCell ref="J616:J618"/>
    <mergeCell ref="J619:J621"/>
    <mergeCell ref="J622:J624"/>
    <mergeCell ref="K607:K609"/>
    <mergeCell ref="K610:K612"/>
    <mergeCell ref="K613:K615"/>
    <mergeCell ref="K616:K618"/>
    <mergeCell ref="K619:K621"/>
    <mergeCell ref="K622:K624"/>
    <mergeCell ref="L607:L609"/>
    <mergeCell ref="L610:L612"/>
    <mergeCell ref="L613:L615"/>
    <mergeCell ref="L616:L618"/>
    <mergeCell ref="L619:L621"/>
    <mergeCell ref="L622:L624"/>
    <mergeCell ref="S622:T622"/>
    <mergeCell ref="S623:T623"/>
    <mergeCell ref="A622:A624"/>
    <mergeCell ref="B622:B624"/>
    <mergeCell ref="C622:C624"/>
    <mergeCell ref="D622:D624"/>
    <mergeCell ref="E622:E624"/>
    <mergeCell ref="F622:F624"/>
    <mergeCell ref="H607:H609"/>
    <mergeCell ref="H610:H612"/>
    <mergeCell ref="H613:H615"/>
    <mergeCell ref="H616:H618"/>
    <mergeCell ref="H619:H621"/>
    <mergeCell ref="H622:H624"/>
    <mergeCell ref="I607:I609"/>
    <mergeCell ref="I610:I612"/>
    <mergeCell ref="I613:I615"/>
    <mergeCell ref="I616:I618"/>
    <mergeCell ref="I619:I621"/>
    <mergeCell ref="I622:I624"/>
    <mergeCell ref="A731:A732"/>
    <mergeCell ref="B731:B732"/>
    <mergeCell ref="C731:C732"/>
    <mergeCell ref="D731:D732"/>
    <mergeCell ref="E731:E732"/>
    <mergeCell ref="F731:F732"/>
    <mergeCell ref="H731:H732"/>
    <mergeCell ref="I731:I732"/>
    <mergeCell ref="J731:J732"/>
    <mergeCell ref="K731:K732"/>
    <mergeCell ref="L731:L732"/>
    <mergeCell ref="R731:R732"/>
    <mergeCell ref="S731:T731"/>
    <mergeCell ref="AB731:AB732"/>
    <mergeCell ref="S732:T732"/>
    <mergeCell ref="A607:A609"/>
    <mergeCell ref="B607:B609"/>
    <mergeCell ref="C607:C609"/>
    <mergeCell ref="D607:D609"/>
    <mergeCell ref="E607:E609"/>
    <mergeCell ref="F607:F609"/>
    <mergeCell ref="A610:A612"/>
    <mergeCell ref="B610:B612"/>
    <mergeCell ref="C610:C612"/>
    <mergeCell ref="D610:D612"/>
    <mergeCell ref="E610:E612"/>
    <mergeCell ref="F610:F612"/>
    <mergeCell ref="A613:A615"/>
    <mergeCell ref="B613:B615"/>
    <mergeCell ref="C613:C615"/>
    <mergeCell ref="D613:D615"/>
    <mergeCell ref="E613:E615"/>
    <mergeCell ref="A725:A727"/>
    <mergeCell ref="B725:B727"/>
    <mergeCell ref="C725:C727"/>
    <mergeCell ref="D725:D727"/>
    <mergeCell ref="E725:E727"/>
    <mergeCell ref="F725:F727"/>
    <mergeCell ref="H725:H727"/>
    <mergeCell ref="I725:I727"/>
    <mergeCell ref="J725:J727"/>
    <mergeCell ref="K725:K727"/>
    <mergeCell ref="L725:L727"/>
    <mergeCell ref="R725:R727"/>
    <mergeCell ref="S725:T725"/>
    <mergeCell ref="AB725:AB727"/>
    <mergeCell ref="S726:T726"/>
    <mergeCell ref="S727:T727"/>
    <mergeCell ref="A728:A730"/>
    <mergeCell ref="B728:B730"/>
    <mergeCell ref="C728:C730"/>
    <mergeCell ref="D728:D730"/>
    <mergeCell ref="E728:E730"/>
    <mergeCell ref="F728:F730"/>
    <mergeCell ref="H728:H730"/>
    <mergeCell ref="I728:I730"/>
    <mergeCell ref="J728:J730"/>
    <mergeCell ref="K728:K730"/>
    <mergeCell ref="L728:L730"/>
    <mergeCell ref="R728:R730"/>
    <mergeCell ref="S728:T728"/>
    <mergeCell ref="AB728:AB730"/>
    <mergeCell ref="S729:T729"/>
    <mergeCell ref="S730:T730"/>
    <mergeCell ref="A719:A721"/>
    <mergeCell ref="B719:B721"/>
    <mergeCell ref="C719:C721"/>
    <mergeCell ref="D719:D721"/>
    <mergeCell ref="E719:E721"/>
    <mergeCell ref="F719:F721"/>
    <mergeCell ref="H719:H721"/>
    <mergeCell ref="I719:I721"/>
    <mergeCell ref="J719:J721"/>
    <mergeCell ref="K719:K721"/>
    <mergeCell ref="L719:L721"/>
    <mergeCell ref="R719:R721"/>
    <mergeCell ref="S719:T719"/>
    <mergeCell ref="AB719:AB721"/>
    <mergeCell ref="S720:T720"/>
    <mergeCell ref="S721:T721"/>
    <mergeCell ref="A722:A724"/>
    <mergeCell ref="B722:B724"/>
    <mergeCell ref="C722:C724"/>
    <mergeCell ref="D722:D724"/>
    <mergeCell ref="E722:E724"/>
    <mergeCell ref="F722:F724"/>
    <mergeCell ref="H722:H724"/>
    <mergeCell ref="I722:I724"/>
    <mergeCell ref="J722:J724"/>
    <mergeCell ref="K722:K724"/>
    <mergeCell ref="L722:L724"/>
    <mergeCell ref="R722:R724"/>
    <mergeCell ref="S722:T722"/>
    <mergeCell ref="AB722:AB724"/>
    <mergeCell ref="S723:T723"/>
    <mergeCell ref="S724:T724"/>
    <mergeCell ref="A713:A715"/>
    <mergeCell ref="B713:B715"/>
    <mergeCell ref="C713:C715"/>
    <mergeCell ref="D713:D715"/>
    <mergeCell ref="E713:E715"/>
    <mergeCell ref="F713:F715"/>
    <mergeCell ref="H713:H715"/>
    <mergeCell ref="I713:I715"/>
    <mergeCell ref="J713:J715"/>
    <mergeCell ref="K713:K715"/>
    <mergeCell ref="L713:L715"/>
    <mergeCell ref="R713:R715"/>
    <mergeCell ref="S713:T713"/>
    <mergeCell ref="AB713:AB715"/>
    <mergeCell ref="S714:T714"/>
    <mergeCell ref="S715:T715"/>
    <mergeCell ref="A716:A718"/>
    <mergeCell ref="B716:B718"/>
    <mergeCell ref="C716:C718"/>
    <mergeCell ref="D716:D718"/>
    <mergeCell ref="E716:E718"/>
    <mergeCell ref="F716:F718"/>
    <mergeCell ref="H716:H718"/>
    <mergeCell ref="I716:I718"/>
    <mergeCell ref="J716:J718"/>
    <mergeCell ref="K716:K718"/>
    <mergeCell ref="L716:L718"/>
    <mergeCell ref="R716:R718"/>
    <mergeCell ref="S716:T716"/>
    <mergeCell ref="AB716:AB718"/>
    <mergeCell ref="S717:T717"/>
    <mergeCell ref="S718:T718"/>
    <mergeCell ref="A707:A709"/>
    <mergeCell ref="B707:B709"/>
    <mergeCell ref="C707:C709"/>
    <mergeCell ref="D707:D709"/>
    <mergeCell ref="E707:E709"/>
    <mergeCell ref="F707:F709"/>
    <mergeCell ref="H707:H709"/>
    <mergeCell ref="I707:I709"/>
    <mergeCell ref="J707:J709"/>
    <mergeCell ref="K707:K709"/>
    <mergeCell ref="L707:L709"/>
    <mergeCell ref="R707:R709"/>
    <mergeCell ref="S707:T707"/>
    <mergeCell ref="AB707:AB709"/>
    <mergeCell ref="S708:T708"/>
    <mergeCell ref="S709:T709"/>
    <mergeCell ref="A710:A712"/>
    <mergeCell ref="B710:B712"/>
    <mergeCell ref="C710:C712"/>
    <mergeCell ref="D710:D712"/>
    <mergeCell ref="E710:E712"/>
    <mergeCell ref="F710:F712"/>
    <mergeCell ref="H710:H712"/>
    <mergeCell ref="I710:I712"/>
    <mergeCell ref="J710:J712"/>
    <mergeCell ref="K710:K712"/>
    <mergeCell ref="L710:L712"/>
    <mergeCell ref="R710:R712"/>
    <mergeCell ref="S710:T710"/>
    <mergeCell ref="AB710:AB712"/>
    <mergeCell ref="S711:T711"/>
    <mergeCell ref="S712:T712"/>
    <mergeCell ref="AB598:AB600"/>
    <mergeCell ref="AB601:AB603"/>
    <mergeCell ref="AB604:AB606"/>
    <mergeCell ref="A704:A706"/>
    <mergeCell ref="B704:B706"/>
    <mergeCell ref="C704:C706"/>
    <mergeCell ref="D704:D706"/>
    <mergeCell ref="E704:E706"/>
    <mergeCell ref="F704:F706"/>
    <mergeCell ref="H704:H706"/>
    <mergeCell ref="I704:I706"/>
    <mergeCell ref="J704:J706"/>
    <mergeCell ref="K704:K706"/>
    <mergeCell ref="L704:L706"/>
    <mergeCell ref="R704:R706"/>
    <mergeCell ref="S704:T704"/>
    <mergeCell ref="AB704:AB706"/>
    <mergeCell ref="S705:T705"/>
    <mergeCell ref="S706:T706"/>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A187:A189"/>
    <mergeCell ref="B187:B189"/>
    <mergeCell ref="C187:C189"/>
    <mergeCell ref="D187:D189"/>
    <mergeCell ref="E187:E189"/>
    <mergeCell ref="F187:F189"/>
    <mergeCell ref="H187:H189"/>
    <mergeCell ref="I187:I189"/>
    <mergeCell ref="J187:J189"/>
    <mergeCell ref="K187:K189"/>
    <mergeCell ref="L187:L189"/>
    <mergeCell ref="R187:R189"/>
    <mergeCell ref="S187:T187"/>
    <mergeCell ref="S188:T188"/>
    <mergeCell ref="S189:T189"/>
    <mergeCell ref="AB187:AB189"/>
    <mergeCell ref="J8:L8"/>
    <mergeCell ref="M8:T8"/>
    <mergeCell ref="X9:Y9"/>
    <mergeCell ref="S9:T9"/>
    <mergeCell ref="D61:D63"/>
    <mergeCell ref="E61:E63"/>
    <mergeCell ref="F61:F63"/>
    <mergeCell ref="H61:H63"/>
    <mergeCell ref="B61:B63"/>
    <mergeCell ref="C61:C63"/>
    <mergeCell ref="D22:D24"/>
    <mergeCell ref="E22:E24"/>
    <mergeCell ref="F22:F24"/>
    <mergeCell ref="H22:H24"/>
    <mergeCell ref="A31:A33"/>
    <mergeCell ref="B31:B33"/>
    <mergeCell ref="S598:T598"/>
    <mergeCell ref="S599:T599"/>
    <mergeCell ref="S600:T600"/>
    <mergeCell ref="S601:T601"/>
    <mergeCell ref="S602:T602"/>
    <mergeCell ref="S603:T603"/>
    <mergeCell ref="S604:T604"/>
    <mergeCell ref="S605:T605"/>
    <mergeCell ref="S606:T606"/>
    <mergeCell ref="H598:H600"/>
    <mergeCell ref="H601:H603"/>
    <mergeCell ref="H604:H606"/>
    <mergeCell ref="I598:I600"/>
    <mergeCell ref="I601:I603"/>
    <mergeCell ref="I604:I606"/>
    <mergeCell ref="J598:J600"/>
    <mergeCell ref="J601:J603"/>
    <mergeCell ref="J604:J606"/>
    <mergeCell ref="K598:K600"/>
    <mergeCell ref="L598:L600"/>
    <mergeCell ref="K601:K603"/>
    <mergeCell ref="L601:L603"/>
    <mergeCell ref="K604:K606"/>
    <mergeCell ref="L604:L606"/>
    <mergeCell ref="R598:R600"/>
    <mergeCell ref="R601:R603"/>
    <mergeCell ref="R604:R606"/>
    <mergeCell ref="H589:H591"/>
    <mergeCell ref="A598:A600"/>
    <mergeCell ref="A601:A603"/>
    <mergeCell ref="A604:A606"/>
    <mergeCell ref="B598:B600"/>
    <mergeCell ref="C598:C600"/>
    <mergeCell ref="D598:D600"/>
    <mergeCell ref="E598:E600"/>
    <mergeCell ref="F598:F600"/>
    <mergeCell ref="B601:B603"/>
    <mergeCell ref="C601:C603"/>
    <mergeCell ref="D601:D603"/>
    <mergeCell ref="E601:E603"/>
    <mergeCell ref="F601:F603"/>
    <mergeCell ref="B604:B606"/>
    <mergeCell ref="C604:C606"/>
    <mergeCell ref="D604:D606"/>
    <mergeCell ref="E604:E606"/>
    <mergeCell ref="F604:F606"/>
    <mergeCell ref="H592:H594"/>
    <mergeCell ref="H595:H597"/>
    <mergeCell ref="A589:A591"/>
    <mergeCell ref="A592:A594"/>
    <mergeCell ref="A595:A597"/>
    <mergeCell ref="B589:B591"/>
    <mergeCell ref="C589:C591"/>
    <mergeCell ref="D589:D591"/>
    <mergeCell ref="E589:E591"/>
    <mergeCell ref="F589:F591"/>
    <mergeCell ref="B592:B594"/>
    <mergeCell ref="C592:C594"/>
    <mergeCell ref="D592:D594"/>
    <mergeCell ref="I589:I591"/>
    <mergeCell ref="I592:I594"/>
    <mergeCell ref="I595:I597"/>
    <mergeCell ref="J589:J591"/>
    <mergeCell ref="J592:J594"/>
    <mergeCell ref="J595:J597"/>
    <mergeCell ref="K589:K591"/>
    <mergeCell ref="L589:L591"/>
    <mergeCell ref="R589:R591"/>
    <mergeCell ref="S589:T589"/>
    <mergeCell ref="AB589:AB591"/>
    <mergeCell ref="S590:T590"/>
    <mergeCell ref="S591:T591"/>
    <mergeCell ref="K592:K594"/>
    <mergeCell ref="L592:L594"/>
    <mergeCell ref="R592:R594"/>
    <mergeCell ref="S592:T592"/>
    <mergeCell ref="AB592:AB594"/>
    <mergeCell ref="S593:T593"/>
    <mergeCell ref="S594:T594"/>
    <mergeCell ref="K595:K597"/>
    <mergeCell ref="L595:L597"/>
    <mergeCell ref="R595:R597"/>
    <mergeCell ref="S595:T595"/>
    <mergeCell ref="AB595:AB597"/>
    <mergeCell ref="S596:T596"/>
    <mergeCell ref="S597:T597"/>
    <mergeCell ref="E592:E594"/>
    <mergeCell ref="F592:F594"/>
    <mergeCell ref="B595:B597"/>
    <mergeCell ref="C595:C597"/>
    <mergeCell ref="D595:D597"/>
    <mergeCell ref="E595:E597"/>
    <mergeCell ref="F595:F597"/>
    <mergeCell ref="B574:B576"/>
    <mergeCell ref="B577:B579"/>
    <mergeCell ref="B580:B582"/>
    <mergeCell ref="B583:B585"/>
    <mergeCell ref="B586:B588"/>
    <mergeCell ref="R574:R576"/>
    <mergeCell ref="S574:T574"/>
    <mergeCell ref="AB574:AB576"/>
    <mergeCell ref="S575:T575"/>
    <mergeCell ref="S576:T576"/>
    <mergeCell ref="K577:K579"/>
    <mergeCell ref="L577:L579"/>
    <mergeCell ref="R577:R579"/>
    <mergeCell ref="S577:T577"/>
    <mergeCell ref="AB577:AB579"/>
    <mergeCell ref="S578:T578"/>
    <mergeCell ref="S579:T579"/>
    <mergeCell ref="K580:K582"/>
    <mergeCell ref="L580:L582"/>
    <mergeCell ref="R580:R582"/>
    <mergeCell ref="S580:T580"/>
    <mergeCell ref="AB580:AB582"/>
    <mergeCell ref="S581:T581"/>
    <mergeCell ref="S582:T582"/>
    <mergeCell ref="H574:H576"/>
    <mergeCell ref="I574:I576"/>
    <mergeCell ref="J574:J576"/>
    <mergeCell ref="H577:H579"/>
    <mergeCell ref="I577:I579"/>
    <mergeCell ref="J577:J579"/>
    <mergeCell ref="H580:H582"/>
    <mergeCell ref="I580:I582"/>
    <mergeCell ref="J580:J582"/>
    <mergeCell ref="H583:H585"/>
    <mergeCell ref="I583:I585"/>
    <mergeCell ref="J583:J585"/>
    <mergeCell ref="H586:H588"/>
    <mergeCell ref="I586:I588"/>
    <mergeCell ref="J586:J588"/>
    <mergeCell ref="K574:K576"/>
    <mergeCell ref="L574:L576"/>
    <mergeCell ref="K583:K585"/>
    <mergeCell ref="L583:L585"/>
    <mergeCell ref="R583:R585"/>
    <mergeCell ref="S583:T583"/>
    <mergeCell ref="AB583:AB585"/>
    <mergeCell ref="S584:T584"/>
    <mergeCell ref="S585:T585"/>
    <mergeCell ref="K586:K588"/>
    <mergeCell ref="L586:L588"/>
    <mergeCell ref="R586:R588"/>
    <mergeCell ref="S586:T586"/>
    <mergeCell ref="AB586:AB588"/>
    <mergeCell ref="S587:T587"/>
    <mergeCell ref="S588:T588"/>
    <mergeCell ref="I553:I555"/>
    <mergeCell ref="I556:I558"/>
    <mergeCell ref="I559:I561"/>
    <mergeCell ref="I562:I564"/>
    <mergeCell ref="I565:I567"/>
    <mergeCell ref="I568:I570"/>
    <mergeCell ref="J556:J558"/>
    <mergeCell ref="J559:J561"/>
    <mergeCell ref="J562:J564"/>
    <mergeCell ref="J565:J567"/>
    <mergeCell ref="J568:J570"/>
    <mergeCell ref="K565:K567"/>
    <mergeCell ref="L565:L567"/>
    <mergeCell ref="R565:R567"/>
    <mergeCell ref="S565:T565"/>
    <mergeCell ref="AB565:AB567"/>
    <mergeCell ref="S566:T566"/>
    <mergeCell ref="S567:T567"/>
    <mergeCell ref="K568:K570"/>
    <mergeCell ref="L568:L570"/>
    <mergeCell ref="A574:A576"/>
    <mergeCell ref="A577:A579"/>
    <mergeCell ref="A580:A582"/>
    <mergeCell ref="A583:A585"/>
    <mergeCell ref="A586:A588"/>
    <mergeCell ref="C574:C576"/>
    <mergeCell ref="D574:D576"/>
    <mergeCell ref="E574:E576"/>
    <mergeCell ref="F574:F576"/>
    <mergeCell ref="C577:C579"/>
    <mergeCell ref="D577:D579"/>
    <mergeCell ref="E577:E579"/>
    <mergeCell ref="F577:F579"/>
    <mergeCell ref="C580:C582"/>
    <mergeCell ref="D580:D582"/>
    <mergeCell ref="E580:E582"/>
    <mergeCell ref="F580:F582"/>
    <mergeCell ref="C583:C585"/>
    <mergeCell ref="D583:D585"/>
    <mergeCell ref="E583:E585"/>
    <mergeCell ref="F583:F585"/>
    <mergeCell ref="C562:C564"/>
    <mergeCell ref="D562:D564"/>
    <mergeCell ref="E562:E564"/>
    <mergeCell ref="F562:F564"/>
    <mergeCell ref="C565:C567"/>
    <mergeCell ref="D565:D567"/>
    <mergeCell ref="E565:E567"/>
    <mergeCell ref="F565:F567"/>
    <mergeCell ref="C568:C570"/>
    <mergeCell ref="D568:D570"/>
    <mergeCell ref="E568:E570"/>
    <mergeCell ref="F568:F570"/>
    <mergeCell ref="H556:H558"/>
    <mergeCell ref="H559:H561"/>
    <mergeCell ref="H562:H564"/>
    <mergeCell ref="H565:H567"/>
    <mergeCell ref="H568:H570"/>
    <mergeCell ref="R568:R570"/>
    <mergeCell ref="S568:T568"/>
    <mergeCell ref="AB568:AB570"/>
    <mergeCell ref="S569:T569"/>
    <mergeCell ref="S570:T570"/>
    <mergeCell ref="A556:A558"/>
    <mergeCell ref="A559:A561"/>
    <mergeCell ref="A562:A564"/>
    <mergeCell ref="A565:A567"/>
    <mergeCell ref="A568:A570"/>
    <mergeCell ref="B556:B558"/>
    <mergeCell ref="B559:B561"/>
    <mergeCell ref="B562:B564"/>
    <mergeCell ref="B565:B567"/>
    <mergeCell ref="B568:B570"/>
    <mergeCell ref="C556:C558"/>
    <mergeCell ref="D556:D558"/>
    <mergeCell ref="E556:E558"/>
    <mergeCell ref="F556:F558"/>
    <mergeCell ref="C559:C561"/>
    <mergeCell ref="D559:D561"/>
    <mergeCell ref="E559:E561"/>
    <mergeCell ref="F559:F561"/>
    <mergeCell ref="K556:K558"/>
    <mergeCell ref="L556:L558"/>
    <mergeCell ref="R556:R558"/>
    <mergeCell ref="S556:T556"/>
    <mergeCell ref="AB556:AB558"/>
    <mergeCell ref="S557:T557"/>
    <mergeCell ref="S558:T558"/>
    <mergeCell ref="K559:K561"/>
    <mergeCell ref="L559:L561"/>
    <mergeCell ref="R559:R561"/>
    <mergeCell ref="S559:T559"/>
    <mergeCell ref="AB559:AB561"/>
    <mergeCell ref="S560:T560"/>
    <mergeCell ref="S561:T561"/>
    <mergeCell ref="K562:K564"/>
    <mergeCell ref="L562:L564"/>
    <mergeCell ref="R562:R564"/>
    <mergeCell ref="S562:T562"/>
    <mergeCell ref="AB562:AB564"/>
    <mergeCell ref="S563:T563"/>
    <mergeCell ref="S564:T564"/>
    <mergeCell ref="J553:J555"/>
    <mergeCell ref="K544:K546"/>
    <mergeCell ref="L544:L546"/>
    <mergeCell ref="R544:R546"/>
    <mergeCell ref="S544:T544"/>
    <mergeCell ref="AB544:AB546"/>
    <mergeCell ref="S545:T545"/>
    <mergeCell ref="S546:T546"/>
    <mergeCell ref="K547:K549"/>
    <mergeCell ref="L547:L549"/>
    <mergeCell ref="R547:R549"/>
    <mergeCell ref="S547:T547"/>
    <mergeCell ref="AB547:AB549"/>
    <mergeCell ref="S548:T548"/>
    <mergeCell ref="S549:T549"/>
    <mergeCell ref="K550:K552"/>
    <mergeCell ref="L550:L552"/>
    <mergeCell ref="R550:R552"/>
    <mergeCell ref="S550:T550"/>
    <mergeCell ref="AB550:AB552"/>
    <mergeCell ref="S551:T551"/>
    <mergeCell ref="S552:T552"/>
    <mergeCell ref="K553:K555"/>
    <mergeCell ref="L553:L555"/>
    <mergeCell ref="R553:R555"/>
    <mergeCell ref="S553:T553"/>
    <mergeCell ref="AB553:AB555"/>
    <mergeCell ref="S554:T554"/>
    <mergeCell ref="S555:T555"/>
    <mergeCell ref="A553:A555"/>
    <mergeCell ref="B547:B549"/>
    <mergeCell ref="C547:C549"/>
    <mergeCell ref="D547:D549"/>
    <mergeCell ref="E547:E549"/>
    <mergeCell ref="F547:F549"/>
    <mergeCell ref="B550:B552"/>
    <mergeCell ref="C550:C552"/>
    <mergeCell ref="D550:D552"/>
    <mergeCell ref="E550:E552"/>
    <mergeCell ref="F550:F552"/>
    <mergeCell ref="B553:B555"/>
    <mergeCell ref="C553:C555"/>
    <mergeCell ref="D553:D555"/>
    <mergeCell ref="E553:E555"/>
    <mergeCell ref="F553:F555"/>
    <mergeCell ref="H547:H549"/>
    <mergeCell ref="H550:H552"/>
    <mergeCell ref="H553:H555"/>
    <mergeCell ref="S537:T537"/>
    <mergeCell ref="K538:K540"/>
    <mergeCell ref="L538:L540"/>
    <mergeCell ref="R538:R540"/>
    <mergeCell ref="S538:T538"/>
    <mergeCell ref="AB538:AB540"/>
    <mergeCell ref="S539:T539"/>
    <mergeCell ref="S540:T540"/>
    <mergeCell ref="K541:K543"/>
    <mergeCell ref="L541:L543"/>
    <mergeCell ref="R541:R543"/>
    <mergeCell ref="S541:T541"/>
    <mergeCell ref="AB541:AB543"/>
    <mergeCell ref="S542:T542"/>
    <mergeCell ref="S543:T543"/>
    <mergeCell ref="A547:A549"/>
    <mergeCell ref="A550:A552"/>
    <mergeCell ref="I547:I549"/>
    <mergeCell ref="I550:I552"/>
    <mergeCell ref="J547:J549"/>
    <mergeCell ref="J550:J552"/>
    <mergeCell ref="F538:F540"/>
    <mergeCell ref="B541:B543"/>
    <mergeCell ref="C541:C543"/>
    <mergeCell ref="D541:D543"/>
    <mergeCell ref="E541:E543"/>
    <mergeCell ref="F541:F543"/>
    <mergeCell ref="B544:B546"/>
    <mergeCell ref="C544:C546"/>
    <mergeCell ref="D544:D546"/>
    <mergeCell ref="E544:E546"/>
    <mergeCell ref="F544:F546"/>
    <mergeCell ref="I529:I531"/>
    <mergeCell ref="I532:I534"/>
    <mergeCell ref="I535:I537"/>
    <mergeCell ref="I538:I540"/>
    <mergeCell ref="I541:I543"/>
    <mergeCell ref="I544:I546"/>
    <mergeCell ref="J529:J531"/>
    <mergeCell ref="J532:J534"/>
    <mergeCell ref="J535:J537"/>
    <mergeCell ref="J538:J540"/>
    <mergeCell ref="J541:J543"/>
    <mergeCell ref="J544:J546"/>
    <mergeCell ref="K529:K531"/>
    <mergeCell ref="L529:L531"/>
    <mergeCell ref="R529:R531"/>
    <mergeCell ref="S529:T529"/>
    <mergeCell ref="AB529:AB531"/>
    <mergeCell ref="S530:T530"/>
    <mergeCell ref="S531:T531"/>
    <mergeCell ref="K532:K534"/>
    <mergeCell ref="L532:L534"/>
    <mergeCell ref="R532:R534"/>
    <mergeCell ref="S532:T532"/>
    <mergeCell ref="AB532:AB534"/>
    <mergeCell ref="S533:T533"/>
    <mergeCell ref="S534:T534"/>
    <mergeCell ref="K535:K537"/>
    <mergeCell ref="L535:L537"/>
    <mergeCell ref="R535:R537"/>
    <mergeCell ref="S535:T535"/>
    <mergeCell ref="AB535:AB537"/>
    <mergeCell ref="S536:T536"/>
    <mergeCell ref="H529:H531"/>
    <mergeCell ref="H532:H534"/>
    <mergeCell ref="H535:H537"/>
    <mergeCell ref="H538:H540"/>
    <mergeCell ref="H541:H543"/>
    <mergeCell ref="H544:H546"/>
    <mergeCell ref="K526:K528"/>
    <mergeCell ref="L526:L528"/>
    <mergeCell ref="R526:R528"/>
    <mergeCell ref="S526:T526"/>
    <mergeCell ref="AB526:AB528"/>
    <mergeCell ref="S527:T527"/>
    <mergeCell ref="S528:T528"/>
    <mergeCell ref="A529:A531"/>
    <mergeCell ref="A532:A534"/>
    <mergeCell ref="A535:A537"/>
    <mergeCell ref="A538:A540"/>
    <mergeCell ref="A541:A543"/>
    <mergeCell ref="A544:A546"/>
    <mergeCell ref="B529:B531"/>
    <mergeCell ref="C529:C531"/>
    <mergeCell ref="D529:D531"/>
    <mergeCell ref="E529:E531"/>
    <mergeCell ref="F529:F531"/>
    <mergeCell ref="B532:B534"/>
    <mergeCell ref="C532:C534"/>
    <mergeCell ref="D532:D534"/>
    <mergeCell ref="E532:E534"/>
    <mergeCell ref="F532:F534"/>
    <mergeCell ref="B535:B537"/>
    <mergeCell ref="C535:C537"/>
    <mergeCell ref="D535:D537"/>
    <mergeCell ref="E535:E537"/>
    <mergeCell ref="F535:F537"/>
    <mergeCell ref="B538:B540"/>
    <mergeCell ref="C538:C540"/>
    <mergeCell ref="D538:D540"/>
    <mergeCell ref="E538:E540"/>
    <mergeCell ref="K517:K519"/>
    <mergeCell ref="L517:L519"/>
    <mergeCell ref="R517:R519"/>
    <mergeCell ref="S517:T517"/>
    <mergeCell ref="AB517:AB519"/>
    <mergeCell ref="S518:T518"/>
    <mergeCell ref="S519:T519"/>
    <mergeCell ref="K520:K522"/>
    <mergeCell ref="L520:L522"/>
    <mergeCell ref="R520:R522"/>
    <mergeCell ref="S520:T520"/>
    <mergeCell ref="AB520:AB522"/>
    <mergeCell ref="S521:T521"/>
    <mergeCell ref="S522:T522"/>
    <mergeCell ref="K523:K525"/>
    <mergeCell ref="L523:L525"/>
    <mergeCell ref="R523:R525"/>
    <mergeCell ref="S523:T523"/>
    <mergeCell ref="AB523:AB525"/>
    <mergeCell ref="S524:T524"/>
    <mergeCell ref="S525:T525"/>
    <mergeCell ref="B517:B519"/>
    <mergeCell ref="C517:C519"/>
    <mergeCell ref="D517:D519"/>
    <mergeCell ref="E517:E519"/>
    <mergeCell ref="F517:F519"/>
    <mergeCell ref="I523:I525"/>
    <mergeCell ref="I526:I528"/>
    <mergeCell ref="J508:J510"/>
    <mergeCell ref="J511:J513"/>
    <mergeCell ref="J514:J516"/>
    <mergeCell ref="J517:J519"/>
    <mergeCell ref="J520:J522"/>
    <mergeCell ref="J523:J525"/>
    <mergeCell ref="J526:J528"/>
    <mergeCell ref="K508:K510"/>
    <mergeCell ref="L508:L510"/>
    <mergeCell ref="R508:R510"/>
    <mergeCell ref="S508:T508"/>
    <mergeCell ref="AB508:AB510"/>
    <mergeCell ref="S509:T509"/>
    <mergeCell ref="S510:T510"/>
    <mergeCell ref="K511:K513"/>
    <mergeCell ref="L511:L513"/>
    <mergeCell ref="R511:R513"/>
    <mergeCell ref="S511:T511"/>
    <mergeCell ref="AB511:AB513"/>
    <mergeCell ref="S512:T512"/>
    <mergeCell ref="S513:T513"/>
    <mergeCell ref="K514:K516"/>
    <mergeCell ref="L514:L516"/>
    <mergeCell ref="R514:R516"/>
    <mergeCell ref="S514:T514"/>
    <mergeCell ref="AB514:AB516"/>
    <mergeCell ref="S515:T515"/>
    <mergeCell ref="S516:T516"/>
    <mergeCell ref="D523:D525"/>
    <mergeCell ref="E523:E525"/>
    <mergeCell ref="F523:F525"/>
    <mergeCell ref="B526:B528"/>
    <mergeCell ref="C526:C528"/>
    <mergeCell ref="D526:D528"/>
    <mergeCell ref="E526:E528"/>
    <mergeCell ref="F526:F528"/>
    <mergeCell ref="AB502:AB504"/>
    <mergeCell ref="S503:T503"/>
    <mergeCell ref="S504:T504"/>
    <mergeCell ref="K505:K507"/>
    <mergeCell ref="L505:L507"/>
    <mergeCell ref="R505:R507"/>
    <mergeCell ref="S505:T505"/>
    <mergeCell ref="AB505:AB507"/>
    <mergeCell ref="S506:T506"/>
    <mergeCell ref="S507:T507"/>
    <mergeCell ref="I502:I504"/>
    <mergeCell ref="I505:I507"/>
    <mergeCell ref="H508:H510"/>
    <mergeCell ref="H511:H513"/>
    <mergeCell ref="H514:H516"/>
    <mergeCell ref="H517:H519"/>
    <mergeCell ref="H520:H522"/>
    <mergeCell ref="H523:H525"/>
    <mergeCell ref="H526:H528"/>
    <mergeCell ref="I508:I510"/>
    <mergeCell ref="I511:I513"/>
    <mergeCell ref="I514:I516"/>
    <mergeCell ref="I517:I519"/>
    <mergeCell ref="I520:I522"/>
    <mergeCell ref="L502:L504"/>
    <mergeCell ref="R502:R504"/>
    <mergeCell ref="S502:T502"/>
    <mergeCell ref="A508:A510"/>
    <mergeCell ref="A511:A513"/>
    <mergeCell ref="A514:A516"/>
    <mergeCell ref="A517:A519"/>
    <mergeCell ref="A520:A522"/>
    <mergeCell ref="A523:A525"/>
    <mergeCell ref="A526:A528"/>
    <mergeCell ref="B508:B510"/>
    <mergeCell ref="C508:C510"/>
    <mergeCell ref="D508:D510"/>
    <mergeCell ref="E508:E510"/>
    <mergeCell ref="F508:F510"/>
    <mergeCell ref="B511:B513"/>
    <mergeCell ref="C511:C513"/>
    <mergeCell ref="D511:D513"/>
    <mergeCell ref="E511:E513"/>
    <mergeCell ref="F511:F513"/>
    <mergeCell ref="B514:B516"/>
    <mergeCell ref="C514:C516"/>
    <mergeCell ref="D514:D516"/>
    <mergeCell ref="E514:E516"/>
    <mergeCell ref="F514:F516"/>
    <mergeCell ref="B520:B522"/>
    <mergeCell ref="C520:C522"/>
    <mergeCell ref="D520:D522"/>
    <mergeCell ref="E520:E522"/>
    <mergeCell ref="F520:F522"/>
    <mergeCell ref="B523:B525"/>
    <mergeCell ref="C523:C525"/>
    <mergeCell ref="L493:L495"/>
    <mergeCell ref="R493:R495"/>
    <mergeCell ref="S493:T493"/>
    <mergeCell ref="AB493:AB495"/>
    <mergeCell ref="S494:T494"/>
    <mergeCell ref="S495:T495"/>
    <mergeCell ref="K496:K498"/>
    <mergeCell ref="L496:L498"/>
    <mergeCell ref="R496:R498"/>
    <mergeCell ref="S496:T496"/>
    <mergeCell ref="AB496:AB498"/>
    <mergeCell ref="S497:T497"/>
    <mergeCell ref="S498:T498"/>
    <mergeCell ref="K499:K501"/>
    <mergeCell ref="L499:L501"/>
    <mergeCell ref="R499:R501"/>
    <mergeCell ref="S499:T499"/>
    <mergeCell ref="AB499:AB501"/>
    <mergeCell ref="S500:T500"/>
    <mergeCell ref="S501:T501"/>
    <mergeCell ref="A505:A507"/>
    <mergeCell ref="B505:B507"/>
    <mergeCell ref="C505:C507"/>
    <mergeCell ref="D505:D507"/>
    <mergeCell ref="E505:E507"/>
    <mergeCell ref="F505:F507"/>
    <mergeCell ref="H493:H495"/>
    <mergeCell ref="H496:H498"/>
    <mergeCell ref="H499:H501"/>
    <mergeCell ref="H502:H504"/>
    <mergeCell ref="H505:H507"/>
    <mergeCell ref="J493:J495"/>
    <mergeCell ref="J496:J498"/>
    <mergeCell ref="J499:J501"/>
    <mergeCell ref="J502:J504"/>
    <mergeCell ref="J505:J507"/>
    <mergeCell ref="K493:K495"/>
    <mergeCell ref="K502:K504"/>
    <mergeCell ref="I493:I495"/>
    <mergeCell ref="I496:I498"/>
    <mergeCell ref="I499:I501"/>
    <mergeCell ref="F499:F501"/>
    <mergeCell ref="A487:A489"/>
    <mergeCell ref="B487:B489"/>
    <mergeCell ref="C487:C489"/>
    <mergeCell ref="D487:D489"/>
    <mergeCell ref="E487:E489"/>
    <mergeCell ref="F487:F489"/>
    <mergeCell ref="A490:A492"/>
    <mergeCell ref="B490:B492"/>
    <mergeCell ref="C490:C492"/>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99:A501"/>
    <mergeCell ref="B499:B501"/>
    <mergeCell ref="C499:C501"/>
    <mergeCell ref="D499:D501"/>
    <mergeCell ref="E499:E501"/>
    <mergeCell ref="L484:L486"/>
    <mergeCell ref="R484:R486"/>
    <mergeCell ref="S484:T484"/>
    <mergeCell ref="AB484:AB486"/>
    <mergeCell ref="S485:T485"/>
    <mergeCell ref="S486:T486"/>
    <mergeCell ref="K487:K489"/>
    <mergeCell ref="L487:L489"/>
    <mergeCell ref="R487:R489"/>
    <mergeCell ref="S487:T487"/>
    <mergeCell ref="AB487:AB489"/>
    <mergeCell ref="S488:T488"/>
    <mergeCell ref="S489:T489"/>
    <mergeCell ref="K490:K492"/>
    <mergeCell ref="L490:L492"/>
    <mergeCell ref="R490:R492"/>
    <mergeCell ref="S490:T490"/>
    <mergeCell ref="AB490:AB492"/>
    <mergeCell ref="S491:T491"/>
    <mergeCell ref="S492:T492"/>
    <mergeCell ref="A481:A483"/>
    <mergeCell ref="K484:K486"/>
    <mergeCell ref="A484:A486"/>
    <mergeCell ref="B484:B486"/>
    <mergeCell ref="C484:C486"/>
    <mergeCell ref="D484:D486"/>
    <mergeCell ref="E484:E486"/>
    <mergeCell ref="F484:F486"/>
    <mergeCell ref="J484:J486"/>
    <mergeCell ref="K481:K483"/>
    <mergeCell ref="A469:A471"/>
    <mergeCell ref="A472:A474"/>
    <mergeCell ref="A475:A477"/>
    <mergeCell ref="A478:A480"/>
    <mergeCell ref="K478:K480"/>
    <mergeCell ref="D490:D492"/>
    <mergeCell ref="E490:E492"/>
    <mergeCell ref="F490:F492"/>
    <mergeCell ref="H484:H486"/>
    <mergeCell ref="H487:H489"/>
    <mergeCell ref="H490:H492"/>
    <mergeCell ref="I484:I486"/>
    <mergeCell ref="I487:I489"/>
    <mergeCell ref="I490:I492"/>
    <mergeCell ref="J487:J489"/>
    <mergeCell ref="J490:J492"/>
    <mergeCell ref="B481:B483"/>
    <mergeCell ref="C481:C483"/>
    <mergeCell ref="D481:D483"/>
    <mergeCell ref="E481:E483"/>
    <mergeCell ref="F481:F483"/>
    <mergeCell ref="K469:K471"/>
    <mergeCell ref="H469:H471"/>
    <mergeCell ref="H472:H474"/>
    <mergeCell ref="H475:H477"/>
    <mergeCell ref="H478:H480"/>
    <mergeCell ref="H481:H483"/>
    <mergeCell ref="I469:I471"/>
    <mergeCell ref="I472:I474"/>
    <mergeCell ref="I475:I477"/>
    <mergeCell ref="I478:I480"/>
    <mergeCell ref="I481:I483"/>
    <mergeCell ref="J469:J471"/>
    <mergeCell ref="J472:J474"/>
    <mergeCell ref="J475:J477"/>
    <mergeCell ref="J478:J480"/>
    <mergeCell ref="J481:J483"/>
    <mergeCell ref="B469:B471"/>
    <mergeCell ref="C469:C471"/>
    <mergeCell ref="D469:D471"/>
    <mergeCell ref="E469:E471"/>
    <mergeCell ref="F469:F471"/>
    <mergeCell ref="B472:B474"/>
    <mergeCell ref="C472:C474"/>
    <mergeCell ref="D472:D474"/>
    <mergeCell ref="E472:E474"/>
    <mergeCell ref="F472:F474"/>
    <mergeCell ref="B475:B477"/>
    <mergeCell ref="C475:C477"/>
    <mergeCell ref="D475:D477"/>
    <mergeCell ref="E475:E477"/>
    <mergeCell ref="F475:F477"/>
    <mergeCell ref="B478:B480"/>
    <mergeCell ref="C478:C480"/>
    <mergeCell ref="D478:D480"/>
    <mergeCell ref="E478:E480"/>
    <mergeCell ref="F478:F480"/>
    <mergeCell ref="K472:K474"/>
    <mergeCell ref="L472:L474"/>
    <mergeCell ref="R472:R474"/>
    <mergeCell ref="S472:T472"/>
    <mergeCell ref="AB472:AB474"/>
    <mergeCell ref="S473:T473"/>
    <mergeCell ref="S474:T474"/>
    <mergeCell ref="K475:K477"/>
    <mergeCell ref="L475:L477"/>
    <mergeCell ref="R475:R477"/>
    <mergeCell ref="S475:T475"/>
    <mergeCell ref="AB475:AB477"/>
    <mergeCell ref="S476:T476"/>
    <mergeCell ref="S477:T477"/>
    <mergeCell ref="K466:K468"/>
    <mergeCell ref="L466:L468"/>
    <mergeCell ref="R466:R468"/>
    <mergeCell ref="S466:T466"/>
    <mergeCell ref="AB466:AB468"/>
    <mergeCell ref="S467:T467"/>
    <mergeCell ref="S468:T468"/>
    <mergeCell ref="L469:L471"/>
    <mergeCell ref="R469:R471"/>
    <mergeCell ref="S469:T469"/>
    <mergeCell ref="AB469:AB471"/>
    <mergeCell ref="S470:T470"/>
    <mergeCell ref="S471:T471"/>
    <mergeCell ref="L481:L483"/>
    <mergeCell ref="R481:R483"/>
    <mergeCell ref="S481:T481"/>
    <mergeCell ref="AB481:AB483"/>
    <mergeCell ref="S482:T482"/>
    <mergeCell ref="S483:T483"/>
    <mergeCell ref="L478:L480"/>
    <mergeCell ref="R478:R480"/>
    <mergeCell ref="S478:T478"/>
    <mergeCell ref="AB478:AB480"/>
    <mergeCell ref="S479:T479"/>
    <mergeCell ref="S480:T480"/>
    <mergeCell ref="A466:A468"/>
    <mergeCell ref="B466:B468"/>
    <mergeCell ref="C466:C468"/>
    <mergeCell ref="D466:D468"/>
    <mergeCell ref="E466:E468"/>
    <mergeCell ref="F466:F468"/>
    <mergeCell ref="H454:H456"/>
    <mergeCell ref="H457:H459"/>
    <mergeCell ref="H460:H462"/>
    <mergeCell ref="H463:H465"/>
    <mergeCell ref="H466:H468"/>
    <mergeCell ref="I454:I456"/>
    <mergeCell ref="I457:I459"/>
    <mergeCell ref="I460:I462"/>
    <mergeCell ref="I463:I465"/>
    <mergeCell ref="I466:I468"/>
    <mergeCell ref="J454:J456"/>
    <mergeCell ref="J457:J459"/>
    <mergeCell ref="J460:J462"/>
    <mergeCell ref="J463:J465"/>
    <mergeCell ref="J466:J468"/>
    <mergeCell ref="A463:A465"/>
    <mergeCell ref="B454:B456"/>
    <mergeCell ref="C454:C456"/>
    <mergeCell ref="D454:D456"/>
    <mergeCell ref="E454:E456"/>
    <mergeCell ref="F454:F456"/>
    <mergeCell ref="B457:B459"/>
    <mergeCell ref="C457:C459"/>
    <mergeCell ref="D457:D459"/>
    <mergeCell ref="E457:E459"/>
    <mergeCell ref="F457:F459"/>
    <mergeCell ref="B463:B465"/>
    <mergeCell ref="C463:C465"/>
    <mergeCell ref="D463:D465"/>
    <mergeCell ref="E463:E465"/>
    <mergeCell ref="F463:F465"/>
    <mergeCell ref="S450:T450"/>
    <mergeCell ref="K451:K453"/>
    <mergeCell ref="L451:L453"/>
    <mergeCell ref="R451:R453"/>
    <mergeCell ref="S451:T451"/>
    <mergeCell ref="AB451:AB453"/>
    <mergeCell ref="S452:T452"/>
    <mergeCell ref="S453:T453"/>
    <mergeCell ref="H448:H450"/>
    <mergeCell ref="H451:H453"/>
    <mergeCell ref="I448:I450"/>
    <mergeCell ref="I451:I453"/>
    <mergeCell ref="J448:J450"/>
    <mergeCell ref="J451:J453"/>
    <mergeCell ref="K463:K465"/>
    <mergeCell ref="L463:L465"/>
    <mergeCell ref="R463:R465"/>
    <mergeCell ref="S463:T463"/>
    <mergeCell ref="AB463:AB465"/>
    <mergeCell ref="S464:T464"/>
    <mergeCell ref="S465:T465"/>
    <mergeCell ref="L460:L462"/>
    <mergeCell ref="R460:R462"/>
    <mergeCell ref="S460:T460"/>
    <mergeCell ref="AB460:AB462"/>
    <mergeCell ref="S461:T461"/>
    <mergeCell ref="S462:T462"/>
    <mergeCell ref="A454:A456"/>
    <mergeCell ref="A457:A459"/>
    <mergeCell ref="A460:A462"/>
    <mergeCell ref="K454:K456"/>
    <mergeCell ref="L454:L456"/>
    <mergeCell ref="R454:R456"/>
    <mergeCell ref="S454:T454"/>
    <mergeCell ref="AB454:AB456"/>
    <mergeCell ref="S455:T455"/>
    <mergeCell ref="S456:T456"/>
    <mergeCell ref="K457:K459"/>
    <mergeCell ref="L457:L459"/>
    <mergeCell ref="R457:R459"/>
    <mergeCell ref="S457:T457"/>
    <mergeCell ref="AB457:AB459"/>
    <mergeCell ref="S458:T458"/>
    <mergeCell ref="S459:T459"/>
    <mergeCell ref="K460:K462"/>
    <mergeCell ref="B460:B462"/>
    <mergeCell ref="C460:C462"/>
    <mergeCell ref="D460:D462"/>
    <mergeCell ref="E460:E462"/>
    <mergeCell ref="F460:F462"/>
    <mergeCell ref="K442:K444"/>
    <mergeCell ref="L442:L444"/>
    <mergeCell ref="R442:R444"/>
    <mergeCell ref="S442:T442"/>
    <mergeCell ref="AB442:AB444"/>
    <mergeCell ref="S443:T443"/>
    <mergeCell ref="S444:T444"/>
    <mergeCell ref="K445:K447"/>
    <mergeCell ref="L445:L447"/>
    <mergeCell ref="R445:R447"/>
    <mergeCell ref="S445:T445"/>
    <mergeCell ref="AB445:AB447"/>
    <mergeCell ref="S446:T446"/>
    <mergeCell ref="S447:T447"/>
    <mergeCell ref="A448:A450"/>
    <mergeCell ref="A451:A453"/>
    <mergeCell ref="B448:B450"/>
    <mergeCell ref="C448:C450"/>
    <mergeCell ref="D448:D450"/>
    <mergeCell ref="E448:E450"/>
    <mergeCell ref="F448:F450"/>
    <mergeCell ref="B451:B453"/>
    <mergeCell ref="C451:C453"/>
    <mergeCell ref="D451:D453"/>
    <mergeCell ref="E451:E453"/>
    <mergeCell ref="F451:F453"/>
    <mergeCell ref="K448:K450"/>
    <mergeCell ref="L448:L450"/>
    <mergeCell ref="R448:R450"/>
    <mergeCell ref="S448:T448"/>
    <mergeCell ref="AB448:AB450"/>
    <mergeCell ref="S449:T449"/>
    <mergeCell ref="A436:A438"/>
    <mergeCell ref="A439:A441"/>
    <mergeCell ref="A442:A444"/>
    <mergeCell ref="A445:A447"/>
    <mergeCell ref="B433:B435"/>
    <mergeCell ref="C433:C435"/>
    <mergeCell ref="D433:D435"/>
    <mergeCell ref="E433:E435"/>
    <mergeCell ref="F433:F435"/>
    <mergeCell ref="B436:B438"/>
    <mergeCell ref="C436:C438"/>
    <mergeCell ref="D436:D438"/>
    <mergeCell ref="E436:E438"/>
    <mergeCell ref="F436:F438"/>
    <mergeCell ref="B439:B441"/>
    <mergeCell ref="C439:C441"/>
    <mergeCell ref="D439:D441"/>
    <mergeCell ref="E439:E441"/>
    <mergeCell ref="F439:F441"/>
    <mergeCell ref="B442:B444"/>
    <mergeCell ref="C442:C444"/>
    <mergeCell ref="D442:D444"/>
    <mergeCell ref="E442:E444"/>
    <mergeCell ref="F442:F444"/>
    <mergeCell ref="B445:B447"/>
    <mergeCell ref="C445:C447"/>
    <mergeCell ref="D445:D447"/>
    <mergeCell ref="E445:E447"/>
    <mergeCell ref="F445:F447"/>
    <mergeCell ref="L430:L432"/>
    <mergeCell ref="R430:R432"/>
    <mergeCell ref="S430:T430"/>
    <mergeCell ref="AB430:AB432"/>
    <mergeCell ref="S431:T431"/>
    <mergeCell ref="S432:T432"/>
    <mergeCell ref="A433:A435"/>
    <mergeCell ref="H433:H435"/>
    <mergeCell ref="I433:I435"/>
    <mergeCell ref="J433:J435"/>
    <mergeCell ref="K433:K435"/>
    <mergeCell ref="L433:L435"/>
    <mergeCell ref="R433:R435"/>
    <mergeCell ref="S433:T433"/>
    <mergeCell ref="AB433:AB435"/>
    <mergeCell ref="S434:T434"/>
    <mergeCell ref="S435:T435"/>
    <mergeCell ref="A430:A432"/>
    <mergeCell ref="B430:B432"/>
    <mergeCell ref="C430:C432"/>
    <mergeCell ref="D430:D432"/>
    <mergeCell ref="E430:E432"/>
    <mergeCell ref="F430:F432"/>
    <mergeCell ref="H430:H432"/>
    <mergeCell ref="D31:D33"/>
    <mergeCell ref="E31:E33"/>
    <mergeCell ref="F31:F33"/>
    <mergeCell ref="H31:H33"/>
    <mergeCell ref="A37:A39"/>
    <mergeCell ref="B37:B39"/>
    <mergeCell ref="D37:D39"/>
    <mergeCell ref="E37:E39"/>
    <mergeCell ref="F37:F39"/>
    <mergeCell ref="H37:H39"/>
    <mergeCell ref="A52:A54"/>
    <mergeCell ref="B52:B54"/>
    <mergeCell ref="D52:D54"/>
    <mergeCell ref="AC11:AC12"/>
    <mergeCell ref="S10:T10"/>
    <mergeCell ref="S11:T11"/>
    <mergeCell ref="S12:T12"/>
    <mergeCell ref="K10:K12"/>
    <mergeCell ref="L10:L12"/>
    <mergeCell ref="I10:I12"/>
    <mergeCell ref="J10:J12"/>
    <mergeCell ref="R10:R12"/>
    <mergeCell ref="AB13:AB15"/>
    <mergeCell ref="AB10:AB12"/>
    <mergeCell ref="J13:J15"/>
    <mergeCell ref="I16:I18"/>
    <mergeCell ref="A19:A21"/>
    <mergeCell ref="D19:D21"/>
    <mergeCell ref="E19:E21"/>
    <mergeCell ref="F19:F21"/>
    <mergeCell ref="H19:H21"/>
    <mergeCell ref="B19:B21"/>
    <mergeCell ref="B16:B18"/>
    <mergeCell ref="A10:A12"/>
    <mergeCell ref="D10:D12"/>
    <mergeCell ref="E10:E12"/>
    <mergeCell ref="C13:C15"/>
    <mergeCell ref="C16:C18"/>
    <mergeCell ref="C19:C21"/>
    <mergeCell ref="L19:L21"/>
    <mergeCell ref="K16:K18"/>
    <mergeCell ref="K13:K15"/>
    <mergeCell ref="R13:R15"/>
    <mergeCell ref="R16:R18"/>
    <mergeCell ref="R19:R21"/>
    <mergeCell ref="A22:A24"/>
    <mergeCell ref="B22:B24"/>
    <mergeCell ref="C22:C24"/>
    <mergeCell ref="A16:A18"/>
    <mergeCell ref="D16:D18"/>
    <mergeCell ref="E16:E18"/>
    <mergeCell ref="H10:H12"/>
    <mergeCell ref="F16:F18"/>
    <mergeCell ref="H16:H18"/>
    <mergeCell ref="I13:I15"/>
    <mergeCell ref="A13:A15"/>
    <mergeCell ref="D13:D15"/>
    <mergeCell ref="E13:E15"/>
    <mergeCell ref="F13:F15"/>
    <mergeCell ref="H13:H15"/>
    <mergeCell ref="B10:B12"/>
    <mergeCell ref="B13:B15"/>
    <mergeCell ref="C10:C12"/>
    <mergeCell ref="F10:F12"/>
    <mergeCell ref="AB19:AB21"/>
    <mergeCell ref="S20:T20"/>
    <mergeCell ref="S21:T21"/>
    <mergeCell ref="D28:D30"/>
    <mergeCell ref="E28:E30"/>
    <mergeCell ref="F28:F30"/>
    <mergeCell ref="H28:H30"/>
    <mergeCell ref="I28:I30"/>
    <mergeCell ref="J28:J30"/>
    <mergeCell ref="K28:K30"/>
    <mergeCell ref="AB22:AB24"/>
    <mergeCell ref="A25:A27"/>
    <mergeCell ref="B25:B27"/>
    <mergeCell ref="D25:D27"/>
    <mergeCell ref="E25:E27"/>
    <mergeCell ref="F25:F27"/>
    <mergeCell ref="H25:H27"/>
    <mergeCell ref="I25:I27"/>
    <mergeCell ref="J25:J27"/>
    <mergeCell ref="K25:K27"/>
    <mergeCell ref="C25:C27"/>
    <mergeCell ref="AB25:AB27"/>
    <mergeCell ref="S26:T26"/>
    <mergeCell ref="S27:T27"/>
    <mergeCell ref="R22:R24"/>
    <mergeCell ref="K22:K24"/>
    <mergeCell ref="L22:L24"/>
    <mergeCell ref="S22:T22"/>
    <mergeCell ref="S23:T23"/>
    <mergeCell ref="I22:I24"/>
    <mergeCell ref="J22:J24"/>
    <mergeCell ref="S24:T24"/>
    <mergeCell ref="C28:C30"/>
    <mergeCell ref="L28:L30"/>
    <mergeCell ref="S28:T28"/>
    <mergeCell ref="AB28:AB30"/>
    <mergeCell ref="S29:T29"/>
    <mergeCell ref="S30:T30"/>
    <mergeCell ref="D2:Z2"/>
    <mergeCell ref="D3:Z3"/>
    <mergeCell ref="D4:Z4"/>
    <mergeCell ref="L6:M6"/>
    <mergeCell ref="U8:AA8"/>
    <mergeCell ref="A5:AB5"/>
    <mergeCell ref="A6:B6"/>
    <mergeCell ref="A7:AB7"/>
    <mergeCell ref="D8:H8"/>
    <mergeCell ref="N6:O6"/>
    <mergeCell ref="Z9:AA9"/>
    <mergeCell ref="D6:G6"/>
    <mergeCell ref="J16:J18"/>
    <mergeCell ref="I19:I21"/>
    <mergeCell ref="J19:J21"/>
    <mergeCell ref="K19:K21"/>
    <mergeCell ref="L13:L15"/>
    <mergeCell ref="L16:L18"/>
    <mergeCell ref="AB16:AB18"/>
    <mergeCell ref="S15:T15"/>
    <mergeCell ref="S16:T16"/>
    <mergeCell ref="S17:T17"/>
    <mergeCell ref="S18:T18"/>
    <mergeCell ref="S19:T19"/>
    <mergeCell ref="S13:T13"/>
    <mergeCell ref="S14:T14"/>
    <mergeCell ref="L34:L36"/>
    <mergeCell ref="S34:T34"/>
    <mergeCell ref="AB34:AB36"/>
    <mergeCell ref="S35:T35"/>
    <mergeCell ref="S36:T36"/>
    <mergeCell ref="L31:L33"/>
    <mergeCell ref="S32:T32"/>
    <mergeCell ref="S33:T33"/>
    <mergeCell ref="S31:T31"/>
    <mergeCell ref="AB31:AB33"/>
    <mergeCell ref="L25:L27"/>
    <mergeCell ref="S25:T25"/>
    <mergeCell ref="R25:R27"/>
    <mergeCell ref="R28:R30"/>
    <mergeCell ref="R31:R33"/>
    <mergeCell ref="R34:R36"/>
    <mergeCell ref="A34:A36"/>
    <mergeCell ref="B34:B36"/>
    <mergeCell ref="D34:D36"/>
    <mergeCell ref="E34:E36"/>
    <mergeCell ref="F34:F36"/>
    <mergeCell ref="H34:H36"/>
    <mergeCell ref="I34:I36"/>
    <mergeCell ref="J34:J36"/>
    <mergeCell ref="K34:K36"/>
    <mergeCell ref="C34:C36"/>
    <mergeCell ref="I31:I33"/>
    <mergeCell ref="J31:J33"/>
    <mergeCell ref="K31:K33"/>
    <mergeCell ref="C31:C33"/>
    <mergeCell ref="A28:A30"/>
    <mergeCell ref="B28:B30"/>
    <mergeCell ref="I37:I39"/>
    <mergeCell ref="J37:J39"/>
    <mergeCell ref="AB37:AB39"/>
    <mergeCell ref="S38:T38"/>
    <mergeCell ref="S39:T39"/>
    <mergeCell ref="L40:L42"/>
    <mergeCell ref="S40:T40"/>
    <mergeCell ref="AB40:AB42"/>
    <mergeCell ref="S41:T41"/>
    <mergeCell ref="S42:T42"/>
    <mergeCell ref="R37:R39"/>
    <mergeCell ref="R40:R42"/>
    <mergeCell ref="A40:A42"/>
    <mergeCell ref="B40:B42"/>
    <mergeCell ref="D40:D42"/>
    <mergeCell ref="E40:E42"/>
    <mergeCell ref="F40:F42"/>
    <mergeCell ref="H40:H42"/>
    <mergeCell ref="I40:I42"/>
    <mergeCell ref="J40:J42"/>
    <mergeCell ref="K40:K42"/>
    <mergeCell ref="C40:C42"/>
    <mergeCell ref="K37:K39"/>
    <mergeCell ref="C37:C39"/>
    <mergeCell ref="L37:L39"/>
    <mergeCell ref="S37:T37"/>
    <mergeCell ref="AB46:AB48"/>
    <mergeCell ref="S47:T47"/>
    <mergeCell ref="S48:T48"/>
    <mergeCell ref="A43:A45"/>
    <mergeCell ref="B43:B45"/>
    <mergeCell ref="D43:D45"/>
    <mergeCell ref="E43:E45"/>
    <mergeCell ref="F43:F45"/>
    <mergeCell ref="A46:A48"/>
    <mergeCell ref="B46:B48"/>
    <mergeCell ref="D46:D48"/>
    <mergeCell ref="E46:E48"/>
    <mergeCell ref="F46:F48"/>
    <mergeCell ref="H46:H48"/>
    <mergeCell ref="I46:I48"/>
    <mergeCell ref="J46:J48"/>
    <mergeCell ref="K46:K48"/>
    <mergeCell ref="H43:H45"/>
    <mergeCell ref="I43:I45"/>
    <mergeCell ref="J43:J45"/>
    <mergeCell ref="K43:K45"/>
    <mergeCell ref="L43:L45"/>
    <mergeCell ref="S43:T43"/>
    <mergeCell ref="AB43:AB45"/>
    <mergeCell ref="R46:R48"/>
    <mergeCell ref="L46:L48"/>
    <mergeCell ref="S46:T46"/>
    <mergeCell ref="S44:T44"/>
    <mergeCell ref="S45:T45"/>
    <mergeCell ref="R43:R45"/>
    <mergeCell ref="C46:C48"/>
    <mergeCell ref="C43:C45"/>
    <mergeCell ref="E52:E54"/>
    <mergeCell ref="F52:F54"/>
    <mergeCell ref="H52:H54"/>
    <mergeCell ref="I52:I54"/>
    <mergeCell ref="J52:J54"/>
    <mergeCell ref="K52:K54"/>
    <mergeCell ref="A49:A51"/>
    <mergeCell ref="B49:B51"/>
    <mergeCell ref="D49:D51"/>
    <mergeCell ref="E49:E51"/>
    <mergeCell ref="F49:F51"/>
    <mergeCell ref="H49:H51"/>
    <mergeCell ref="I49:I51"/>
    <mergeCell ref="J49:J51"/>
    <mergeCell ref="K49:K51"/>
    <mergeCell ref="C49:C51"/>
    <mergeCell ref="C52:C54"/>
    <mergeCell ref="L49:L51"/>
    <mergeCell ref="S49:T49"/>
    <mergeCell ref="AB49:AB51"/>
    <mergeCell ref="S50:T50"/>
    <mergeCell ref="S51:T51"/>
    <mergeCell ref="L52:L54"/>
    <mergeCell ref="S52:T52"/>
    <mergeCell ref="AB52:AB54"/>
    <mergeCell ref="S53:T53"/>
    <mergeCell ref="S54:T54"/>
    <mergeCell ref="AB55:AB57"/>
    <mergeCell ref="S56:T56"/>
    <mergeCell ref="S57:T57"/>
    <mergeCell ref="S55:T55"/>
    <mergeCell ref="R49:R51"/>
    <mergeCell ref="R52:R54"/>
    <mergeCell ref="R55:R57"/>
    <mergeCell ref="AB58:AB60"/>
    <mergeCell ref="S59:T59"/>
    <mergeCell ref="S60:T60"/>
    <mergeCell ref="A55:A57"/>
    <mergeCell ref="B55:B57"/>
    <mergeCell ref="D55:D57"/>
    <mergeCell ref="E55:E57"/>
    <mergeCell ref="F55:F57"/>
    <mergeCell ref="A58:A60"/>
    <mergeCell ref="B58:B60"/>
    <mergeCell ref="D58:D60"/>
    <mergeCell ref="E58:E60"/>
    <mergeCell ref="F58:F60"/>
    <mergeCell ref="H58:H60"/>
    <mergeCell ref="I58:I60"/>
    <mergeCell ref="J58:J60"/>
    <mergeCell ref="K58:K60"/>
    <mergeCell ref="H55:H57"/>
    <mergeCell ref="I55:I57"/>
    <mergeCell ref="J55:J57"/>
    <mergeCell ref="K55:K57"/>
    <mergeCell ref="L55:L57"/>
    <mergeCell ref="C58:C60"/>
    <mergeCell ref="C55:C57"/>
    <mergeCell ref="AB571:AB573"/>
    <mergeCell ref="S572:T572"/>
    <mergeCell ref="S573:T573"/>
    <mergeCell ref="L625:L627"/>
    <mergeCell ref="S625:T625"/>
    <mergeCell ref="AB625:AB627"/>
    <mergeCell ref="S626:T626"/>
    <mergeCell ref="S627:T627"/>
    <mergeCell ref="A625:A627"/>
    <mergeCell ref="B625:B627"/>
    <mergeCell ref="D625:D627"/>
    <mergeCell ref="E625:E627"/>
    <mergeCell ref="F625:F627"/>
    <mergeCell ref="H625:H627"/>
    <mergeCell ref="I625:I627"/>
    <mergeCell ref="J625:J627"/>
    <mergeCell ref="K625:K627"/>
    <mergeCell ref="A571:A573"/>
    <mergeCell ref="B571:B573"/>
    <mergeCell ref="D571:D573"/>
    <mergeCell ref="E571:E573"/>
    <mergeCell ref="F571:F573"/>
    <mergeCell ref="H571:H573"/>
    <mergeCell ref="I571:I573"/>
    <mergeCell ref="J571:J573"/>
    <mergeCell ref="K571:K573"/>
    <mergeCell ref="C571:C573"/>
    <mergeCell ref="C625:C627"/>
    <mergeCell ref="C586:C588"/>
    <mergeCell ref="D586:D588"/>
    <mergeCell ref="E586:E588"/>
    <mergeCell ref="F586:F588"/>
    <mergeCell ref="H67:H69"/>
    <mergeCell ref="L67:L69"/>
    <mergeCell ref="R67:R69"/>
    <mergeCell ref="D64:D66"/>
    <mergeCell ref="E64:E66"/>
    <mergeCell ref="F64:F66"/>
    <mergeCell ref="H64:H66"/>
    <mergeCell ref="L64:L66"/>
    <mergeCell ref="R64:R66"/>
    <mergeCell ref="L61:L63"/>
    <mergeCell ref="R61:R63"/>
    <mergeCell ref="R58:R60"/>
    <mergeCell ref="R571:R573"/>
    <mergeCell ref="R625:R627"/>
    <mergeCell ref="R628:R683"/>
    <mergeCell ref="L571:L573"/>
    <mergeCell ref="S571:T571"/>
    <mergeCell ref="L58:L60"/>
    <mergeCell ref="S58:T58"/>
    <mergeCell ref="H436:H438"/>
    <mergeCell ref="H439:H441"/>
    <mergeCell ref="H442:H444"/>
    <mergeCell ref="H445:H447"/>
    <mergeCell ref="I436:I438"/>
    <mergeCell ref="I439:I441"/>
    <mergeCell ref="I442:I444"/>
    <mergeCell ref="I445:I447"/>
    <mergeCell ref="J436:J438"/>
    <mergeCell ref="J439:J441"/>
    <mergeCell ref="J442:J444"/>
    <mergeCell ref="J445:J447"/>
    <mergeCell ref="K436:K438"/>
    <mergeCell ref="AB76:AB78"/>
    <mergeCell ref="S77:T77"/>
    <mergeCell ref="S78:T78"/>
    <mergeCell ref="A61:A63"/>
    <mergeCell ref="A64:A66"/>
    <mergeCell ref="A67:A69"/>
    <mergeCell ref="A70:A72"/>
    <mergeCell ref="A73:A75"/>
    <mergeCell ref="K61:K63"/>
    <mergeCell ref="S61:T61"/>
    <mergeCell ref="AB61:AB63"/>
    <mergeCell ref="S62:T62"/>
    <mergeCell ref="S63:T63"/>
    <mergeCell ref="K64:K66"/>
    <mergeCell ref="S64:T64"/>
    <mergeCell ref="AB64:AB66"/>
    <mergeCell ref="S65:T65"/>
    <mergeCell ref="S66:T66"/>
    <mergeCell ref="K67:K69"/>
    <mergeCell ref="S67:T67"/>
    <mergeCell ref="AB67:AB69"/>
    <mergeCell ref="S68:T68"/>
    <mergeCell ref="S69:T69"/>
    <mergeCell ref="K70:K72"/>
    <mergeCell ref="S70:T70"/>
    <mergeCell ref="AB70:AB72"/>
    <mergeCell ref="D76:D78"/>
    <mergeCell ref="E76:E78"/>
    <mergeCell ref="F76:F78"/>
    <mergeCell ref="H76:H78"/>
    <mergeCell ref="L76:L78"/>
    <mergeCell ref="R76:R78"/>
    <mergeCell ref="I61:I63"/>
    <mergeCell ref="J61:J63"/>
    <mergeCell ref="B64:B66"/>
    <mergeCell ref="C64:C66"/>
    <mergeCell ref="I64:I66"/>
    <mergeCell ref="J64:J66"/>
    <mergeCell ref="B67:B69"/>
    <mergeCell ref="C67:C69"/>
    <mergeCell ref="I67:I69"/>
    <mergeCell ref="J67:J69"/>
    <mergeCell ref="S71:T71"/>
    <mergeCell ref="S72:T72"/>
    <mergeCell ref="K73:K75"/>
    <mergeCell ref="S73:T73"/>
    <mergeCell ref="AB73:AB75"/>
    <mergeCell ref="S74:T74"/>
    <mergeCell ref="S75:T75"/>
    <mergeCell ref="D73:D75"/>
    <mergeCell ref="E73:E75"/>
    <mergeCell ref="F73:F75"/>
    <mergeCell ref="H73:H75"/>
    <mergeCell ref="L73:L75"/>
    <mergeCell ref="R73:R75"/>
    <mergeCell ref="D70:D72"/>
    <mergeCell ref="E70:E72"/>
    <mergeCell ref="F70:F72"/>
    <mergeCell ref="H70:H72"/>
    <mergeCell ref="L70:L72"/>
    <mergeCell ref="R70:R72"/>
    <mergeCell ref="D67:D69"/>
    <mergeCell ref="E67:E69"/>
    <mergeCell ref="F67:F69"/>
    <mergeCell ref="S79:T79"/>
    <mergeCell ref="A79:A81"/>
    <mergeCell ref="B79:B81"/>
    <mergeCell ref="C79:C81"/>
    <mergeCell ref="D79:D81"/>
    <mergeCell ref="E79:E81"/>
    <mergeCell ref="F79:F81"/>
    <mergeCell ref="A82:A84"/>
    <mergeCell ref="B82:B84"/>
    <mergeCell ref="C82:C84"/>
    <mergeCell ref="D82:D84"/>
    <mergeCell ref="E82:E84"/>
    <mergeCell ref="F82:F84"/>
    <mergeCell ref="K79:K81"/>
    <mergeCell ref="L79:L81"/>
    <mergeCell ref="R79:R81"/>
    <mergeCell ref="I70:I72"/>
    <mergeCell ref="J70:J72"/>
    <mergeCell ref="B73:B75"/>
    <mergeCell ref="C73:C75"/>
    <mergeCell ref="I73:I75"/>
    <mergeCell ref="J73:J75"/>
    <mergeCell ref="A76:A78"/>
    <mergeCell ref="B76:B78"/>
    <mergeCell ref="C76:C78"/>
    <mergeCell ref="I76:I78"/>
    <mergeCell ref="J76:J78"/>
    <mergeCell ref="K76:K78"/>
    <mergeCell ref="S76:T76"/>
    <mergeCell ref="B70:B72"/>
    <mergeCell ref="C70:C72"/>
    <mergeCell ref="I82:I84"/>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J82:J84"/>
    <mergeCell ref="H85:H87"/>
    <mergeCell ref="I85:I87"/>
    <mergeCell ref="J85:J87"/>
    <mergeCell ref="H88:H90"/>
    <mergeCell ref="I88:I90"/>
    <mergeCell ref="J88:J90"/>
    <mergeCell ref="H91:H93"/>
    <mergeCell ref="I91:I93"/>
    <mergeCell ref="J91:J93"/>
    <mergeCell ref="H94:H96"/>
    <mergeCell ref="I94:I96"/>
    <mergeCell ref="J94:J96"/>
    <mergeCell ref="A97:A99"/>
    <mergeCell ref="B97:B99"/>
    <mergeCell ref="C97:C99"/>
    <mergeCell ref="D97:D99"/>
    <mergeCell ref="E97:E99"/>
    <mergeCell ref="F97:F99"/>
    <mergeCell ref="AB79:AB81"/>
    <mergeCell ref="S80:T80"/>
    <mergeCell ref="S81:T81"/>
    <mergeCell ref="K82:K84"/>
    <mergeCell ref="L82:L84"/>
    <mergeCell ref="R82:R84"/>
    <mergeCell ref="S82:T82"/>
    <mergeCell ref="AB82:AB84"/>
    <mergeCell ref="S83:T83"/>
    <mergeCell ref="S84:T84"/>
    <mergeCell ref="H139:H141"/>
    <mergeCell ref="I139:I141"/>
    <mergeCell ref="J139:J141"/>
    <mergeCell ref="H142:H144"/>
    <mergeCell ref="I142:I144"/>
    <mergeCell ref="J142:J144"/>
    <mergeCell ref="H145:H147"/>
    <mergeCell ref="I145:I147"/>
    <mergeCell ref="J145:J147"/>
    <mergeCell ref="H97:H99"/>
    <mergeCell ref="I97:I99"/>
    <mergeCell ref="J97:J99"/>
    <mergeCell ref="H100:H102"/>
    <mergeCell ref="I100:I102"/>
    <mergeCell ref="J100:J102"/>
    <mergeCell ref="H103:H105"/>
    <mergeCell ref="I103:I105"/>
    <mergeCell ref="J103:J105"/>
    <mergeCell ref="H79:H81"/>
    <mergeCell ref="I79:I81"/>
    <mergeCell ref="J79:J81"/>
    <mergeCell ref="H82:H84"/>
    <mergeCell ref="K91:K93"/>
    <mergeCell ref="L91:L93"/>
    <mergeCell ref="R91:R93"/>
    <mergeCell ref="S91:T91"/>
    <mergeCell ref="AB91:AB93"/>
    <mergeCell ref="S92:T92"/>
    <mergeCell ref="S93:T93"/>
    <mergeCell ref="K94:K96"/>
    <mergeCell ref="L94:L96"/>
    <mergeCell ref="R94:R96"/>
    <mergeCell ref="S94:T94"/>
    <mergeCell ref="AB94:AB96"/>
    <mergeCell ref="S95:T95"/>
    <mergeCell ref="S96:T96"/>
    <mergeCell ref="K85:K87"/>
    <mergeCell ref="L85:L87"/>
    <mergeCell ref="R85:R87"/>
    <mergeCell ref="S85:T85"/>
    <mergeCell ref="AB85:AB87"/>
    <mergeCell ref="S86:T86"/>
    <mergeCell ref="S87:T87"/>
    <mergeCell ref="K88:K90"/>
    <mergeCell ref="L88:L90"/>
    <mergeCell ref="R88:R90"/>
    <mergeCell ref="S88:T88"/>
    <mergeCell ref="AB88:AB90"/>
    <mergeCell ref="S89:T89"/>
    <mergeCell ref="S90:T90"/>
    <mergeCell ref="A112:A114"/>
    <mergeCell ref="A115:A117"/>
    <mergeCell ref="A118:A120"/>
    <mergeCell ref="A121:A123"/>
    <mergeCell ref="A124:A126"/>
    <mergeCell ref="A127:A129"/>
    <mergeCell ref="A130:A132"/>
    <mergeCell ref="K97:K99"/>
    <mergeCell ref="L97:L99"/>
    <mergeCell ref="R97:R99"/>
    <mergeCell ref="S97:T97"/>
    <mergeCell ref="AB97:AB99"/>
    <mergeCell ref="S98:T98"/>
    <mergeCell ref="S99:T99"/>
    <mergeCell ref="K100:K102"/>
    <mergeCell ref="L100:L102"/>
    <mergeCell ref="R100:R102"/>
    <mergeCell ref="S100:T100"/>
    <mergeCell ref="AB100:AB102"/>
    <mergeCell ref="S101:T101"/>
    <mergeCell ref="S102:T102"/>
    <mergeCell ref="A103:A105"/>
    <mergeCell ref="B103:B105"/>
    <mergeCell ref="C103:C105"/>
    <mergeCell ref="D103:D105"/>
    <mergeCell ref="E103:E105"/>
    <mergeCell ref="F103:F105"/>
    <mergeCell ref="A100:A102"/>
    <mergeCell ref="B100:B102"/>
    <mergeCell ref="C100:C102"/>
    <mergeCell ref="D100:D102"/>
    <mergeCell ref="E100:E102"/>
    <mergeCell ref="B106:B108"/>
    <mergeCell ref="C106:C108"/>
    <mergeCell ref="D106:D108"/>
    <mergeCell ref="E106:E108"/>
    <mergeCell ref="F106:F108"/>
    <mergeCell ref="H106:H108"/>
    <mergeCell ref="I106:I108"/>
    <mergeCell ref="J106:J108"/>
    <mergeCell ref="B109:B111"/>
    <mergeCell ref="C109:C111"/>
    <mergeCell ref="D109:D111"/>
    <mergeCell ref="E109:E111"/>
    <mergeCell ref="F109:F111"/>
    <mergeCell ref="H109:H111"/>
    <mergeCell ref="I109:I111"/>
    <mergeCell ref="J109:J111"/>
    <mergeCell ref="A106:A108"/>
    <mergeCell ref="A109:A111"/>
    <mergeCell ref="D121:D123"/>
    <mergeCell ref="E121:E123"/>
    <mergeCell ref="F121:F123"/>
    <mergeCell ref="H121:H123"/>
    <mergeCell ref="I121:I123"/>
    <mergeCell ref="J121:J123"/>
    <mergeCell ref="B112:B114"/>
    <mergeCell ref="C112:C114"/>
    <mergeCell ref="D112:D114"/>
    <mergeCell ref="E112:E114"/>
    <mergeCell ref="F112:F114"/>
    <mergeCell ref="H112:H114"/>
    <mergeCell ref="I112:I114"/>
    <mergeCell ref="J112:J114"/>
    <mergeCell ref="B115:B117"/>
    <mergeCell ref="C115:C117"/>
    <mergeCell ref="D115:D117"/>
    <mergeCell ref="E115:E117"/>
    <mergeCell ref="F115:F117"/>
    <mergeCell ref="H115:H117"/>
    <mergeCell ref="I115:I117"/>
    <mergeCell ref="J115:J117"/>
    <mergeCell ref="J130:J132"/>
    <mergeCell ref="K103:K105"/>
    <mergeCell ref="K109:K111"/>
    <mergeCell ref="K115:K117"/>
    <mergeCell ref="K121:K123"/>
    <mergeCell ref="K127:K129"/>
    <mergeCell ref="B124:B126"/>
    <mergeCell ref="C124:C126"/>
    <mergeCell ref="D124:D126"/>
    <mergeCell ref="E124:E126"/>
    <mergeCell ref="F124:F126"/>
    <mergeCell ref="H124:H126"/>
    <mergeCell ref="I124:I126"/>
    <mergeCell ref="J124:J126"/>
    <mergeCell ref="B127:B129"/>
    <mergeCell ref="C127:C129"/>
    <mergeCell ref="D127:D129"/>
    <mergeCell ref="E127:E129"/>
    <mergeCell ref="F127:F129"/>
    <mergeCell ref="H127:H129"/>
    <mergeCell ref="I127:I129"/>
    <mergeCell ref="J127:J129"/>
    <mergeCell ref="B118:B120"/>
    <mergeCell ref="C118:C120"/>
    <mergeCell ref="D118:D120"/>
    <mergeCell ref="E118:E120"/>
    <mergeCell ref="F118:F120"/>
    <mergeCell ref="H118:H120"/>
    <mergeCell ref="I118:I120"/>
    <mergeCell ref="J118:J120"/>
    <mergeCell ref="B121:B123"/>
    <mergeCell ref="C121:C123"/>
    <mergeCell ref="L109:L111"/>
    <mergeCell ref="R109:R111"/>
    <mergeCell ref="S109:T109"/>
    <mergeCell ref="AB109:AB111"/>
    <mergeCell ref="S110:T110"/>
    <mergeCell ref="S111:T111"/>
    <mergeCell ref="K112:K114"/>
    <mergeCell ref="L112:L114"/>
    <mergeCell ref="R112:R114"/>
    <mergeCell ref="S112:T112"/>
    <mergeCell ref="AB112:AB114"/>
    <mergeCell ref="S113:T113"/>
    <mergeCell ref="S114:T114"/>
    <mergeCell ref="L103:L105"/>
    <mergeCell ref="R103:R105"/>
    <mergeCell ref="S103:T103"/>
    <mergeCell ref="AB103:AB105"/>
    <mergeCell ref="S104:T104"/>
    <mergeCell ref="S105:T105"/>
    <mergeCell ref="K106:K108"/>
    <mergeCell ref="L106:L108"/>
    <mergeCell ref="R106:R108"/>
    <mergeCell ref="S106:T106"/>
    <mergeCell ref="AB106:AB108"/>
    <mergeCell ref="S107:T107"/>
    <mergeCell ref="S108:T108"/>
    <mergeCell ref="L121:L123"/>
    <mergeCell ref="R121:R123"/>
    <mergeCell ref="S121:T121"/>
    <mergeCell ref="AB121:AB123"/>
    <mergeCell ref="S122:T122"/>
    <mergeCell ref="S123:T123"/>
    <mergeCell ref="K124:K126"/>
    <mergeCell ref="L124:L126"/>
    <mergeCell ref="R124:R126"/>
    <mergeCell ref="S124:T124"/>
    <mergeCell ref="AB124:AB126"/>
    <mergeCell ref="S125:T125"/>
    <mergeCell ref="S126:T126"/>
    <mergeCell ref="L115:L117"/>
    <mergeCell ref="R115:R117"/>
    <mergeCell ref="S115:T115"/>
    <mergeCell ref="AB115:AB117"/>
    <mergeCell ref="S116:T116"/>
    <mergeCell ref="S117:T117"/>
    <mergeCell ref="K118:K120"/>
    <mergeCell ref="L118:L120"/>
    <mergeCell ref="R118:R120"/>
    <mergeCell ref="S118:T118"/>
    <mergeCell ref="AB118:AB120"/>
    <mergeCell ref="S119:T119"/>
    <mergeCell ref="S120:T120"/>
    <mergeCell ref="H136:H138"/>
    <mergeCell ref="I136:I138"/>
    <mergeCell ref="J136:J138"/>
    <mergeCell ref="A133:A135"/>
    <mergeCell ref="B133:B135"/>
    <mergeCell ref="C133:C135"/>
    <mergeCell ref="D133:D135"/>
    <mergeCell ref="E133:E135"/>
    <mergeCell ref="F133:F135"/>
    <mergeCell ref="H133:H135"/>
    <mergeCell ref="I133:I135"/>
    <mergeCell ref="J133:J135"/>
    <mergeCell ref="L127:L129"/>
    <mergeCell ref="R127:R129"/>
    <mergeCell ref="S127:T127"/>
    <mergeCell ref="AB127:AB129"/>
    <mergeCell ref="S128:T128"/>
    <mergeCell ref="S129:T129"/>
    <mergeCell ref="K130:K132"/>
    <mergeCell ref="L130:L132"/>
    <mergeCell ref="R130:R132"/>
    <mergeCell ref="S130:T130"/>
    <mergeCell ref="AB130:AB132"/>
    <mergeCell ref="S131:T131"/>
    <mergeCell ref="S132:T132"/>
    <mergeCell ref="B130:B132"/>
    <mergeCell ref="C130:C132"/>
    <mergeCell ref="D130:D132"/>
    <mergeCell ref="E130:E132"/>
    <mergeCell ref="F130:F132"/>
    <mergeCell ref="H130:H132"/>
    <mergeCell ref="I130:I132"/>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6:A138"/>
    <mergeCell ref="B136:B138"/>
    <mergeCell ref="C136:C138"/>
    <mergeCell ref="D136:D138"/>
    <mergeCell ref="E136:E138"/>
    <mergeCell ref="F136:F138"/>
    <mergeCell ref="H148:H150"/>
    <mergeCell ref="I148:I150"/>
    <mergeCell ref="J148:J150"/>
    <mergeCell ref="A151:A153"/>
    <mergeCell ref="B151:B153"/>
    <mergeCell ref="C151:C153"/>
    <mergeCell ref="D151:D153"/>
    <mergeCell ref="E151:E153"/>
    <mergeCell ref="F151:F153"/>
    <mergeCell ref="H151:H153"/>
    <mergeCell ref="I151:I153"/>
    <mergeCell ref="J151:J153"/>
    <mergeCell ref="A145:A147"/>
    <mergeCell ref="B145:B147"/>
    <mergeCell ref="C145:C147"/>
    <mergeCell ref="D145:D147"/>
    <mergeCell ref="E145:E147"/>
    <mergeCell ref="F145:F147"/>
    <mergeCell ref="A148:A150"/>
    <mergeCell ref="B148:B150"/>
    <mergeCell ref="C148:C150"/>
    <mergeCell ref="D148:D150"/>
    <mergeCell ref="E148:E150"/>
    <mergeCell ref="F148:F150"/>
    <mergeCell ref="K133:K135"/>
    <mergeCell ref="L133:L135"/>
    <mergeCell ref="R133:R135"/>
    <mergeCell ref="S133:T133"/>
    <mergeCell ref="AB133:AB135"/>
    <mergeCell ref="S134:T134"/>
    <mergeCell ref="S135:T135"/>
    <mergeCell ref="K136:K138"/>
    <mergeCell ref="L136:L138"/>
    <mergeCell ref="R136:R138"/>
    <mergeCell ref="S136:T136"/>
    <mergeCell ref="AB136:AB138"/>
    <mergeCell ref="S137:T137"/>
    <mergeCell ref="S138:T138"/>
    <mergeCell ref="A157:A159"/>
    <mergeCell ref="B157:B159"/>
    <mergeCell ref="C157:C159"/>
    <mergeCell ref="D157:D159"/>
    <mergeCell ref="E157:E159"/>
    <mergeCell ref="F157:F159"/>
    <mergeCell ref="H157:H159"/>
    <mergeCell ref="I157:I159"/>
    <mergeCell ref="J157:J159"/>
    <mergeCell ref="A154:A156"/>
    <mergeCell ref="B154:B156"/>
    <mergeCell ref="C154:C156"/>
    <mergeCell ref="D154:D156"/>
    <mergeCell ref="E154:E156"/>
    <mergeCell ref="F154:F156"/>
    <mergeCell ref="H154:H156"/>
    <mergeCell ref="I154:I156"/>
    <mergeCell ref="J154:J156"/>
    <mergeCell ref="K145:K147"/>
    <mergeCell ref="L145:L147"/>
    <mergeCell ref="R145:R147"/>
    <mergeCell ref="S145:T145"/>
    <mergeCell ref="AB145:AB147"/>
    <mergeCell ref="S146:T146"/>
    <mergeCell ref="S147:T147"/>
    <mergeCell ref="K148:K150"/>
    <mergeCell ref="L148:L150"/>
    <mergeCell ref="R148:R150"/>
    <mergeCell ref="S148:T148"/>
    <mergeCell ref="AB148:AB150"/>
    <mergeCell ref="S149:T149"/>
    <mergeCell ref="S150:T150"/>
    <mergeCell ref="K139:K141"/>
    <mergeCell ref="L139:L141"/>
    <mergeCell ref="R139:R141"/>
    <mergeCell ref="S139:T139"/>
    <mergeCell ref="AB139:AB141"/>
    <mergeCell ref="S140:T140"/>
    <mergeCell ref="S141:T141"/>
    <mergeCell ref="K142:K144"/>
    <mergeCell ref="L142:L144"/>
    <mergeCell ref="R142:R144"/>
    <mergeCell ref="S142:T142"/>
    <mergeCell ref="AB142:AB144"/>
    <mergeCell ref="S143:T143"/>
    <mergeCell ref="S144:T144"/>
    <mergeCell ref="K151:K153"/>
    <mergeCell ref="L151:L153"/>
    <mergeCell ref="R151:R153"/>
    <mergeCell ref="S151:T151"/>
    <mergeCell ref="AB151:AB153"/>
    <mergeCell ref="S152:T152"/>
    <mergeCell ref="S153:T153"/>
    <mergeCell ref="A160:A162"/>
    <mergeCell ref="B160:B162"/>
    <mergeCell ref="C160:C162"/>
    <mergeCell ref="D160:D162"/>
    <mergeCell ref="E160:E162"/>
    <mergeCell ref="F160:F162"/>
    <mergeCell ref="I160:I162"/>
    <mergeCell ref="R154:R156"/>
    <mergeCell ref="S154:T154"/>
    <mergeCell ref="AB154:AB156"/>
    <mergeCell ref="S155:T155"/>
    <mergeCell ref="S156:T156"/>
    <mergeCell ref="R157:R159"/>
    <mergeCell ref="S157:T157"/>
    <mergeCell ref="AB157:AB159"/>
    <mergeCell ref="S158:T158"/>
    <mergeCell ref="S159:T159"/>
    <mergeCell ref="K154:K156"/>
    <mergeCell ref="L154:L156"/>
    <mergeCell ref="K157:K159"/>
    <mergeCell ref="L157:L159"/>
    <mergeCell ref="K160:K162"/>
    <mergeCell ref="L160:L162"/>
    <mergeCell ref="R160:R162"/>
    <mergeCell ref="S160:T160"/>
    <mergeCell ref="A169:A171"/>
    <mergeCell ref="B169:B171"/>
    <mergeCell ref="C169:C171"/>
    <mergeCell ref="D169:D171"/>
    <mergeCell ref="E169:E171"/>
    <mergeCell ref="F169:F171"/>
    <mergeCell ref="H160:H162"/>
    <mergeCell ref="H163:H165"/>
    <mergeCell ref="H166:H168"/>
    <mergeCell ref="H169:H171"/>
    <mergeCell ref="A163:A165"/>
    <mergeCell ref="B163:B165"/>
    <mergeCell ref="C163:C165"/>
    <mergeCell ref="D163:D165"/>
    <mergeCell ref="E163:E165"/>
    <mergeCell ref="F163:F165"/>
    <mergeCell ref="A166:A168"/>
    <mergeCell ref="AB160:AB162"/>
    <mergeCell ref="S161:T161"/>
    <mergeCell ref="S162:T162"/>
    <mergeCell ref="K163:K165"/>
    <mergeCell ref="L163:L165"/>
    <mergeCell ref="R163:R165"/>
    <mergeCell ref="S163:T163"/>
    <mergeCell ref="AB163:AB165"/>
    <mergeCell ref="S164:T164"/>
    <mergeCell ref="S165:T165"/>
    <mergeCell ref="I163:I165"/>
    <mergeCell ref="I166:I168"/>
    <mergeCell ref="I169:I171"/>
    <mergeCell ref="J160:J162"/>
    <mergeCell ref="J163:J165"/>
    <mergeCell ref="J166:J168"/>
    <mergeCell ref="J169:J171"/>
    <mergeCell ref="S166:T166"/>
    <mergeCell ref="K166:K168"/>
    <mergeCell ref="L166:L168"/>
    <mergeCell ref="F172:F174"/>
    <mergeCell ref="B166:B168"/>
    <mergeCell ref="C166:C168"/>
    <mergeCell ref="D166:D168"/>
    <mergeCell ref="E166:E168"/>
    <mergeCell ref="F166:F168"/>
    <mergeCell ref="S178:T178"/>
    <mergeCell ref="R181:R183"/>
    <mergeCell ref="S181:T181"/>
    <mergeCell ref="AB166:AB168"/>
    <mergeCell ref="S167:T167"/>
    <mergeCell ref="S168:T168"/>
    <mergeCell ref="K169:K171"/>
    <mergeCell ref="L169:L171"/>
    <mergeCell ref="R169:R171"/>
    <mergeCell ref="S169:T169"/>
    <mergeCell ref="AB169:AB171"/>
    <mergeCell ref="S170:T170"/>
    <mergeCell ref="S171:T171"/>
    <mergeCell ref="L181:L183"/>
    <mergeCell ref="I175:I177"/>
    <mergeCell ref="I178:I180"/>
    <mergeCell ref="J172:J174"/>
    <mergeCell ref="J175:J177"/>
    <mergeCell ref="J178:J180"/>
    <mergeCell ref="J181:J183"/>
    <mergeCell ref="D178:D180"/>
    <mergeCell ref="C181:C183"/>
    <mergeCell ref="D181:D183"/>
    <mergeCell ref="AB178:AB180"/>
    <mergeCell ref="S179:T179"/>
    <mergeCell ref="S180:T180"/>
    <mergeCell ref="A172:A174"/>
    <mergeCell ref="A175:A177"/>
    <mergeCell ref="A178:A180"/>
    <mergeCell ref="A181:A183"/>
    <mergeCell ref="E172:E174"/>
    <mergeCell ref="E175:E177"/>
    <mergeCell ref="E178:E180"/>
    <mergeCell ref="E181:E183"/>
    <mergeCell ref="I181:I183"/>
    <mergeCell ref="R166:R168"/>
    <mergeCell ref="K181:K183"/>
    <mergeCell ref="E184:E186"/>
    <mergeCell ref="F175:F177"/>
    <mergeCell ref="F178:F180"/>
    <mergeCell ref="F181:F183"/>
    <mergeCell ref="F184:F186"/>
    <mergeCell ref="H172:H174"/>
    <mergeCell ref="H175:H177"/>
    <mergeCell ref="H178:H180"/>
    <mergeCell ref="H181:H183"/>
    <mergeCell ref="H184:H186"/>
    <mergeCell ref="A184:A186"/>
    <mergeCell ref="B172:B174"/>
    <mergeCell ref="B175:B177"/>
    <mergeCell ref="B178:B180"/>
    <mergeCell ref="B181:B183"/>
    <mergeCell ref="B184:B186"/>
    <mergeCell ref="C172:C174"/>
    <mergeCell ref="D172:D174"/>
    <mergeCell ref="C175:C177"/>
    <mergeCell ref="D175:D177"/>
    <mergeCell ref="C178:C180"/>
    <mergeCell ref="C184:C186"/>
    <mergeCell ref="D184:D186"/>
    <mergeCell ref="I172:I174"/>
    <mergeCell ref="AB181:AB183"/>
    <mergeCell ref="S182:T182"/>
    <mergeCell ref="S183:T183"/>
    <mergeCell ref="K184:K186"/>
    <mergeCell ref="L184:L186"/>
    <mergeCell ref="R184:R186"/>
    <mergeCell ref="S184:T184"/>
    <mergeCell ref="AB184:AB186"/>
    <mergeCell ref="S185:T185"/>
    <mergeCell ref="S186:T186"/>
    <mergeCell ref="I184:I186"/>
    <mergeCell ref="J184:J186"/>
    <mergeCell ref="K172:K174"/>
    <mergeCell ref="L172:L174"/>
    <mergeCell ref="R172:R174"/>
    <mergeCell ref="S172:T172"/>
    <mergeCell ref="AB172:AB174"/>
    <mergeCell ref="S173:T173"/>
    <mergeCell ref="S174:T174"/>
    <mergeCell ref="K175:K177"/>
    <mergeCell ref="L175:L177"/>
    <mergeCell ref="R175:R177"/>
    <mergeCell ref="S175:T175"/>
    <mergeCell ref="AB175:AB177"/>
    <mergeCell ref="S176:T176"/>
    <mergeCell ref="S177:T177"/>
    <mergeCell ref="K178:K180"/>
    <mergeCell ref="L178:L180"/>
    <mergeCell ref="R178:R180"/>
    <mergeCell ref="H190:H192"/>
    <mergeCell ref="H193:H195"/>
    <mergeCell ref="H196:H198"/>
    <mergeCell ref="H199:H201"/>
    <mergeCell ref="I190:I192"/>
    <mergeCell ref="I193:I195"/>
    <mergeCell ref="I196:I198"/>
    <mergeCell ref="I199:I201"/>
    <mergeCell ref="J190:J192"/>
    <mergeCell ref="J193:J195"/>
    <mergeCell ref="J196:J198"/>
    <mergeCell ref="J199:J201"/>
    <mergeCell ref="A190:A192"/>
    <mergeCell ref="A193:A195"/>
    <mergeCell ref="A196:A198"/>
    <mergeCell ref="A199:A201"/>
    <mergeCell ref="B190:B192"/>
    <mergeCell ref="C190:C192"/>
    <mergeCell ref="D190:D192"/>
    <mergeCell ref="E190:E192"/>
    <mergeCell ref="F190:F192"/>
    <mergeCell ref="B193:B195"/>
    <mergeCell ref="C193:C195"/>
    <mergeCell ref="D193:D195"/>
    <mergeCell ref="E193:E195"/>
    <mergeCell ref="F193:F195"/>
    <mergeCell ref="B196:B198"/>
    <mergeCell ref="C196:C198"/>
    <mergeCell ref="D196:D198"/>
    <mergeCell ref="E196:E198"/>
    <mergeCell ref="F196:F198"/>
    <mergeCell ref="B199:B201"/>
    <mergeCell ref="K190:K192"/>
    <mergeCell ref="K193:K195"/>
    <mergeCell ref="K196:K198"/>
    <mergeCell ref="K199:K201"/>
    <mergeCell ref="L190:L192"/>
    <mergeCell ref="R190:R192"/>
    <mergeCell ref="S190:T190"/>
    <mergeCell ref="AB190:AB192"/>
    <mergeCell ref="S191:T191"/>
    <mergeCell ref="S192:T192"/>
    <mergeCell ref="L193:L195"/>
    <mergeCell ref="R193:R195"/>
    <mergeCell ref="S193:T193"/>
    <mergeCell ref="AB193:AB195"/>
    <mergeCell ref="S194:T194"/>
    <mergeCell ref="S195:T195"/>
    <mergeCell ref="L196:L198"/>
    <mergeCell ref="R196:R198"/>
    <mergeCell ref="S196:T196"/>
    <mergeCell ref="AB196:AB198"/>
    <mergeCell ref="S197:T197"/>
    <mergeCell ref="S198:T198"/>
    <mergeCell ref="L199:L201"/>
    <mergeCell ref="R199:R201"/>
    <mergeCell ref="S199:T199"/>
    <mergeCell ref="AB199:AB201"/>
    <mergeCell ref="S200:T200"/>
    <mergeCell ref="S201:T201"/>
    <mergeCell ref="A202:A204"/>
    <mergeCell ref="A205:A207"/>
    <mergeCell ref="A208:A210"/>
    <mergeCell ref="A211:A213"/>
    <mergeCell ref="A214:A216"/>
    <mergeCell ref="C214:C216"/>
    <mergeCell ref="D214:D216"/>
    <mergeCell ref="E214:E216"/>
    <mergeCell ref="F214:F216"/>
    <mergeCell ref="I202:I204"/>
    <mergeCell ref="I205:I207"/>
    <mergeCell ref="I208:I210"/>
    <mergeCell ref="I211:I213"/>
    <mergeCell ref="I214:I216"/>
    <mergeCell ref="K202:K204"/>
    <mergeCell ref="L202:L204"/>
    <mergeCell ref="R202:R204"/>
    <mergeCell ref="H205:H207"/>
    <mergeCell ref="H208:H210"/>
    <mergeCell ref="H211:H213"/>
    <mergeCell ref="H214:H216"/>
    <mergeCell ref="S202:T202"/>
    <mergeCell ref="AB202:AB204"/>
    <mergeCell ref="S203:T203"/>
    <mergeCell ref="C199:C201"/>
    <mergeCell ref="D199:D201"/>
    <mergeCell ref="E199:E201"/>
    <mergeCell ref="F199:F201"/>
    <mergeCell ref="A217:A219"/>
    <mergeCell ref="A220:A222"/>
    <mergeCell ref="A223:A225"/>
    <mergeCell ref="B202:B204"/>
    <mergeCell ref="C202:C204"/>
    <mergeCell ref="D202:D204"/>
    <mergeCell ref="E202:E204"/>
    <mergeCell ref="F202:F204"/>
    <mergeCell ref="B205:B207"/>
    <mergeCell ref="C205:C207"/>
    <mergeCell ref="D205:D207"/>
    <mergeCell ref="E205:E207"/>
    <mergeCell ref="F205:F207"/>
    <mergeCell ref="B208:B210"/>
    <mergeCell ref="C208:C210"/>
    <mergeCell ref="D208:D210"/>
    <mergeCell ref="E208:E210"/>
    <mergeCell ref="F208:F210"/>
    <mergeCell ref="B211:B213"/>
    <mergeCell ref="C211:C213"/>
    <mergeCell ref="D211:D213"/>
    <mergeCell ref="E211:E213"/>
    <mergeCell ref="F211:F213"/>
    <mergeCell ref="B214:B216"/>
    <mergeCell ref="H202:H204"/>
    <mergeCell ref="H217:H219"/>
    <mergeCell ref="H220:H222"/>
    <mergeCell ref="H223:H225"/>
    <mergeCell ref="B217:B219"/>
    <mergeCell ref="C217:C219"/>
    <mergeCell ref="D217:D219"/>
    <mergeCell ref="E217:E219"/>
    <mergeCell ref="F217:F219"/>
    <mergeCell ref="B220:B222"/>
    <mergeCell ref="C220:C222"/>
    <mergeCell ref="D220:D222"/>
    <mergeCell ref="E220:E222"/>
    <mergeCell ref="F220:F222"/>
    <mergeCell ref="S204:T204"/>
    <mergeCell ref="K205:K207"/>
    <mergeCell ref="L205:L207"/>
    <mergeCell ref="R205:R207"/>
    <mergeCell ref="S205:T205"/>
    <mergeCell ref="S222:T222"/>
    <mergeCell ref="K211:K213"/>
    <mergeCell ref="L211:L213"/>
    <mergeCell ref="R211:R213"/>
    <mergeCell ref="S211:T211"/>
    <mergeCell ref="AB205:AB207"/>
    <mergeCell ref="S206:T206"/>
    <mergeCell ref="S207:T207"/>
    <mergeCell ref="K208:K210"/>
    <mergeCell ref="L208:L210"/>
    <mergeCell ref="R208:R210"/>
    <mergeCell ref="S208:T208"/>
    <mergeCell ref="AB208:AB210"/>
    <mergeCell ref="S209:T209"/>
    <mergeCell ref="S210:T210"/>
    <mergeCell ref="I217:I219"/>
    <mergeCell ref="I220:I222"/>
    <mergeCell ref="J202:J204"/>
    <mergeCell ref="J205:J207"/>
    <mergeCell ref="J208:J210"/>
    <mergeCell ref="J211:J213"/>
    <mergeCell ref="J214:J216"/>
    <mergeCell ref="J217:J219"/>
    <mergeCell ref="J220:J222"/>
    <mergeCell ref="K217:K219"/>
    <mergeCell ref="L217:L219"/>
    <mergeCell ref="R217:R219"/>
    <mergeCell ref="S217:T217"/>
    <mergeCell ref="AB217:AB219"/>
    <mergeCell ref="S218:T218"/>
    <mergeCell ref="S219:T219"/>
    <mergeCell ref="K220:K222"/>
    <mergeCell ref="L220:L222"/>
    <mergeCell ref="R220:R222"/>
    <mergeCell ref="S220:T220"/>
    <mergeCell ref="AB220:AB222"/>
    <mergeCell ref="S221:T221"/>
    <mergeCell ref="AB211:AB213"/>
    <mergeCell ref="S212:T212"/>
    <mergeCell ref="S213:T213"/>
    <mergeCell ref="K214:K216"/>
    <mergeCell ref="L214:L216"/>
    <mergeCell ref="R214:R216"/>
    <mergeCell ref="S214:T214"/>
    <mergeCell ref="AB214:AB216"/>
    <mergeCell ref="S215:T215"/>
    <mergeCell ref="S216:T216"/>
    <mergeCell ref="A256:A258"/>
    <mergeCell ref="K223:K225"/>
    <mergeCell ref="L223:L225"/>
    <mergeCell ref="R223:R225"/>
    <mergeCell ref="S223:T223"/>
    <mergeCell ref="AB223:AB225"/>
    <mergeCell ref="S224:T224"/>
    <mergeCell ref="S225:T225"/>
    <mergeCell ref="A226:A228"/>
    <mergeCell ref="A229:A231"/>
    <mergeCell ref="I226:I228"/>
    <mergeCell ref="I229:I231"/>
    <mergeCell ref="K226:K228"/>
    <mergeCell ref="L226:L228"/>
    <mergeCell ref="R226:R228"/>
    <mergeCell ref="S226:T226"/>
    <mergeCell ref="AB226:AB228"/>
    <mergeCell ref="S227:T227"/>
    <mergeCell ref="S228:T228"/>
    <mergeCell ref="K229:K231"/>
    <mergeCell ref="L229:L231"/>
    <mergeCell ref="R229:R231"/>
    <mergeCell ref="S229:T229"/>
    <mergeCell ref="AB229:AB231"/>
    <mergeCell ref="S230:T230"/>
    <mergeCell ref="I223:I225"/>
    <mergeCell ref="J223:J225"/>
    <mergeCell ref="B223:B225"/>
    <mergeCell ref="C223:C225"/>
    <mergeCell ref="D223:D225"/>
    <mergeCell ref="E223:E225"/>
    <mergeCell ref="F223:F225"/>
    <mergeCell ref="A259:A261"/>
    <mergeCell ref="A262:A264"/>
    <mergeCell ref="A265:A267"/>
    <mergeCell ref="A268:A270"/>
    <mergeCell ref="B226:B228"/>
    <mergeCell ref="C226:C228"/>
    <mergeCell ref="D226:D228"/>
    <mergeCell ref="E226:E228"/>
    <mergeCell ref="F226:F228"/>
    <mergeCell ref="B229:B231"/>
    <mergeCell ref="C229:C231"/>
    <mergeCell ref="D229:D231"/>
    <mergeCell ref="E229:E231"/>
    <mergeCell ref="F229:F231"/>
    <mergeCell ref="B232:B234"/>
    <mergeCell ref="C232:C234"/>
    <mergeCell ref="D232:D234"/>
    <mergeCell ref="E232:E234"/>
    <mergeCell ref="F232:F234"/>
    <mergeCell ref="B235:B237"/>
    <mergeCell ref="C235:C237"/>
    <mergeCell ref="D235:D237"/>
    <mergeCell ref="E235:E237"/>
    <mergeCell ref="F235:F237"/>
    <mergeCell ref="A232:A234"/>
    <mergeCell ref="A235:A237"/>
    <mergeCell ref="A238:A240"/>
    <mergeCell ref="A241:A243"/>
    <mergeCell ref="A244:A246"/>
    <mergeCell ref="A247:A249"/>
    <mergeCell ref="A250:A252"/>
    <mergeCell ref="A253:A255"/>
    <mergeCell ref="B244:B246"/>
    <mergeCell ref="C244:C246"/>
    <mergeCell ref="D244:D246"/>
    <mergeCell ref="E244:E246"/>
    <mergeCell ref="F244:F246"/>
    <mergeCell ref="B247:B249"/>
    <mergeCell ref="C247:C249"/>
    <mergeCell ref="D247:D249"/>
    <mergeCell ref="E247:E249"/>
    <mergeCell ref="F247:F249"/>
    <mergeCell ref="B238:B240"/>
    <mergeCell ref="C238:C240"/>
    <mergeCell ref="D238:D240"/>
    <mergeCell ref="E238:E240"/>
    <mergeCell ref="F238:F240"/>
    <mergeCell ref="B241:B243"/>
    <mergeCell ref="C241:C243"/>
    <mergeCell ref="D241:D243"/>
    <mergeCell ref="E241:E243"/>
    <mergeCell ref="F241:F243"/>
    <mergeCell ref="D256:D258"/>
    <mergeCell ref="E256:E258"/>
    <mergeCell ref="F256:F258"/>
    <mergeCell ref="B259:B261"/>
    <mergeCell ref="C259:C261"/>
    <mergeCell ref="D259:D261"/>
    <mergeCell ref="E259:E261"/>
    <mergeCell ref="F259:F261"/>
    <mergeCell ref="B250:B252"/>
    <mergeCell ref="C250:C252"/>
    <mergeCell ref="D250:D252"/>
    <mergeCell ref="E250:E252"/>
    <mergeCell ref="F250:F252"/>
    <mergeCell ref="B253:B255"/>
    <mergeCell ref="C253:C255"/>
    <mergeCell ref="D253:D255"/>
    <mergeCell ref="E253:E255"/>
    <mergeCell ref="F253:F255"/>
    <mergeCell ref="B268:B270"/>
    <mergeCell ref="C268:C270"/>
    <mergeCell ref="D268:D270"/>
    <mergeCell ref="E268:E270"/>
    <mergeCell ref="F268:F270"/>
    <mergeCell ref="H226:H228"/>
    <mergeCell ref="H229:H231"/>
    <mergeCell ref="H232:H234"/>
    <mergeCell ref="H235:H237"/>
    <mergeCell ref="H238:H240"/>
    <mergeCell ref="H241:H243"/>
    <mergeCell ref="H244:H246"/>
    <mergeCell ref="H247:H249"/>
    <mergeCell ref="H250:H252"/>
    <mergeCell ref="H253:H255"/>
    <mergeCell ref="H256:H258"/>
    <mergeCell ref="H259:H261"/>
    <mergeCell ref="H262:H264"/>
    <mergeCell ref="H265:H267"/>
    <mergeCell ref="H268:H270"/>
    <mergeCell ref="B262:B264"/>
    <mergeCell ref="C262:C264"/>
    <mergeCell ref="D262:D264"/>
    <mergeCell ref="E262:E264"/>
    <mergeCell ref="F262:F264"/>
    <mergeCell ref="B265:B267"/>
    <mergeCell ref="C265:C267"/>
    <mergeCell ref="D265:D267"/>
    <mergeCell ref="E265:E267"/>
    <mergeCell ref="F265:F267"/>
    <mergeCell ref="B256:B258"/>
    <mergeCell ref="C256:C258"/>
    <mergeCell ref="I259:I261"/>
    <mergeCell ref="I262:I264"/>
    <mergeCell ref="I265:I267"/>
    <mergeCell ref="I268:I270"/>
    <mergeCell ref="J226:J228"/>
    <mergeCell ref="J229:J231"/>
    <mergeCell ref="J232:J234"/>
    <mergeCell ref="J235:J237"/>
    <mergeCell ref="J238:J240"/>
    <mergeCell ref="J241:J243"/>
    <mergeCell ref="J244:J246"/>
    <mergeCell ref="J247:J249"/>
    <mergeCell ref="J250:J252"/>
    <mergeCell ref="J253:J255"/>
    <mergeCell ref="J256:J258"/>
    <mergeCell ref="J259:J261"/>
    <mergeCell ref="J262:J264"/>
    <mergeCell ref="J265:J267"/>
    <mergeCell ref="J268:J270"/>
    <mergeCell ref="I232:I234"/>
    <mergeCell ref="I235:I237"/>
    <mergeCell ref="I238:I240"/>
    <mergeCell ref="I241:I243"/>
    <mergeCell ref="I244:I246"/>
    <mergeCell ref="I247:I249"/>
    <mergeCell ref="I250:I252"/>
    <mergeCell ref="I253:I255"/>
    <mergeCell ref="I256:I258"/>
    <mergeCell ref="K238:K240"/>
    <mergeCell ref="L238:L240"/>
    <mergeCell ref="R238:R240"/>
    <mergeCell ref="S238:T238"/>
    <mergeCell ref="AB238:AB240"/>
    <mergeCell ref="S239:T239"/>
    <mergeCell ref="S240:T240"/>
    <mergeCell ref="K241:K243"/>
    <mergeCell ref="L241:L243"/>
    <mergeCell ref="R241:R243"/>
    <mergeCell ref="S241:T241"/>
    <mergeCell ref="AB241:AB243"/>
    <mergeCell ref="S242:T242"/>
    <mergeCell ref="S243:T243"/>
    <mergeCell ref="S231:T231"/>
    <mergeCell ref="K232:K234"/>
    <mergeCell ref="L232:L234"/>
    <mergeCell ref="R232:R234"/>
    <mergeCell ref="S232:T232"/>
    <mergeCell ref="AB232:AB234"/>
    <mergeCell ref="S233:T233"/>
    <mergeCell ref="S234:T234"/>
    <mergeCell ref="K235:K237"/>
    <mergeCell ref="L235:L237"/>
    <mergeCell ref="R235:R237"/>
    <mergeCell ref="S235:T235"/>
    <mergeCell ref="AB235:AB237"/>
    <mergeCell ref="S236:T236"/>
    <mergeCell ref="S237:T237"/>
    <mergeCell ref="K250:K252"/>
    <mergeCell ref="L250:L252"/>
    <mergeCell ref="R250:R252"/>
    <mergeCell ref="S250:T250"/>
    <mergeCell ref="AB250:AB252"/>
    <mergeCell ref="S251:T251"/>
    <mergeCell ref="S252:T252"/>
    <mergeCell ref="K253:K255"/>
    <mergeCell ref="L253:L255"/>
    <mergeCell ref="R253:R255"/>
    <mergeCell ref="S253:T253"/>
    <mergeCell ref="AB253:AB255"/>
    <mergeCell ref="S254:T254"/>
    <mergeCell ref="S255:T255"/>
    <mergeCell ref="K244:K246"/>
    <mergeCell ref="L244:L246"/>
    <mergeCell ref="R244:R246"/>
    <mergeCell ref="S244:T244"/>
    <mergeCell ref="AB244:AB246"/>
    <mergeCell ref="S245:T245"/>
    <mergeCell ref="S246:T246"/>
    <mergeCell ref="K247:K249"/>
    <mergeCell ref="L247:L249"/>
    <mergeCell ref="R247:R249"/>
    <mergeCell ref="S247:T247"/>
    <mergeCell ref="AB247:AB249"/>
    <mergeCell ref="S248:T248"/>
    <mergeCell ref="S249:T249"/>
    <mergeCell ref="K262:K264"/>
    <mergeCell ref="L262:L264"/>
    <mergeCell ref="R262:R264"/>
    <mergeCell ref="S262:T262"/>
    <mergeCell ref="AB262:AB264"/>
    <mergeCell ref="S263:T263"/>
    <mergeCell ref="S264:T264"/>
    <mergeCell ref="K265:K267"/>
    <mergeCell ref="L265:L267"/>
    <mergeCell ref="R265:R267"/>
    <mergeCell ref="S265:T265"/>
    <mergeCell ref="AB265:AB267"/>
    <mergeCell ref="S266:T266"/>
    <mergeCell ref="S267:T267"/>
    <mergeCell ref="K256:K258"/>
    <mergeCell ref="L256:L258"/>
    <mergeCell ref="R256:R258"/>
    <mergeCell ref="S256:T256"/>
    <mergeCell ref="AB256:AB258"/>
    <mergeCell ref="S257:T257"/>
    <mergeCell ref="S258:T258"/>
    <mergeCell ref="K259:K261"/>
    <mergeCell ref="L259:L261"/>
    <mergeCell ref="R259:R261"/>
    <mergeCell ref="S259:T259"/>
    <mergeCell ref="AB259:AB261"/>
    <mergeCell ref="S260:T260"/>
    <mergeCell ref="S261:T261"/>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J310:J312"/>
    <mergeCell ref="J313:J315"/>
    <mergeCell ref="J316:J318"/>
    <mergeCell ref="H271:H273"/>
    <mergeCell ref="H274:H276"/>
    <mergeCell ref="H277:H279"/>
    <mergeCell ref="H280:H282"/>
    <mergeCell ref="H283:H285"/>
    <mergeCell ref="H286:H288"/>
    <mergeCell ref="H289:H291"/>
    <mergeCell ref="J271:J273"/>
    <mergeCell ref="J274:J276"/>
    <mergeCell ref="J277:J279"/>
    <mergeCell ref="J280:J282"/>
    <mergeCell ref="J283:J285"/>
    <mergeCell ref="J286:J288"/>
    <mergeCell ref="J289:J291"/>
    <mergeCell ref="I271:I273"/>
    <mergeCell ref="I274:I276"/>
    <mergeCell ref="I277:I279"/>
    <mergeCell ref="I280:I282"/>
    <mergeCell ref="I283:I285"/>
    <mergeCell ref="I286:I288"/>
    <mergeCell ref="I289:I291"/>
    <mergeCell ref="H295:H297"/>
    <mergeCell ref="H298:H300"/>
    <mergeCell ref="H301:H303"/>
    <mergeCell ref="H304:H306"/>
    <mergeCell ref="H307:H309"/>
    <mergeCell ref="H310:H312"/>
    <mergeCell ref="H313:H315"/>
    <mergeCell ref="H316:H318"/>
    <mergeCell ref="K268:K270"/>
    <mergeCell ref="L268:L270"/>
    <mergeCell ref="R268:R270"/>
    <mergeCell ref="S268:T268"/>
    <mergeCell ref="AB268:AB270"/>
    <mergeCell ref="S269:T269"/>
    <mergeCell ref="S270:T270"/>
    <mergeCell ref="K271:K273"/>
    <mergeCell ref="L271:L273"/>
    <mergeCell ref="R271:R273"/>
    <mergeCell ref="S271:T271"/>
    <mergeCell ref="AB271:AB273"/>
    <mergeCell ref="S272:T272"/>
    <mergeCell ref="S273:T273"/>
    <mergeCell ref="I292:I294"/>
    <mergeCell ref="I295:I297"/>
    <mergeCell ref="I298:I300"/>
    <mergeCell ref="J292:J294"/>
    <mergeCell ref="J295:J297"/>
    <mergeCell ref="J298:J300"/>
    <mergeCell ref="K280:K282"/>
    <mergeCell ref="L280:L282"/>
    <mergeCell ref="R280:R282"/>
    <mergeCell ref="S280:T280"/>
    <mergeCell ref="AB280:AB282"/>
    <mergeCell ref="S281:T281"/>
    <mergeCell ref="S282:T282"/>
    <mergeCell ref="K283:K285"/>
    <mergeCell ref="L283:L285"/>
    <mergeCell ref="R283:R285"/>
    <mergeCell ref="S283:T283"/>
    <mergeCell ref="AB283:AB285"/>
    <mergeCell ref="S284:T284"/>
    <mergeCell ref="S285:T285"/>
    <mergeCell ref="K274:K276"/>
    <mergeCell ref="L274:L276"/>
    <mergeCell ref="R274:R276"/>
    <mergeCell ref="S274:T274"/>
    <mergeCell ref="AB274:AB276"/>
    <mergeCell ref="S275:T275"/>
    <mergeCell ref="S276:T276"/>
    <mergeCell ref="K277:K279"/>
    <mergeCell ref="L277:L279"/>
    <mergeCell ref="R277:R279"/>
    <mergeCell ref="S277:T277"/>
    <mergeCell ref="AB277:AB279"/>
    <mergeCell ref="S278:T278"/>
    <mergeCell ref="S279:T279"/>
    <mergeCell ref="H292:H294"/>
    <mergeCell ref="K286:K288"/>
    <mergeCell ref="L286:L288"/>
    <mergeCell ref="R286:R288"/>
    <mergeCell ref="S286:T286"/>
    <mergeCell ref="AB286:AB288"/>
    <mergeCell ref="S287:T287"/>
    <mergeCell ref="S288:T288"/>
    <mergeCell ref="K289:K291"/>
    <mergeCell ref="L289:L291"/>
    <mergeCell ref="R289:R291"/>
    <mergeCell ref="S289:T289"/>
    <mergeCell ref="AB289:AB291"/>
    <mergeCell ref="S290:T290"/>
    <mergeCell ref="S291:T291"/>
    <mergeCell ref="K292:K294"/>
    <mergeCell ref="I301:I303"/>
    <mergeCell ref="I304:I306"/>
    <mergeCell ref="I307:I309"/>
    <mergeCell ref="I310:I312"/>
    <mergeCell ref="I313:I315"/>
    <mergeCell ref="I316:I318"/>
    <mergeCell ref="J301:J303"/>
    <mergeCell ref="J304:J306"/>
    <mergeCell ref="J307:J309"/>
    <mergeCell ref="K298:K300"/>
    <mergeCell ref="L298:L300"/>
    <mergeCell ref="R298:R300"/>
    <mergeCell ref="S298:T298"/>
    <mergeCell ref="AB298:AB300"/>
    <mergeCell ref="S299:T299"/>
    <mergeCell ref="S300:T300"/>
    <mergeCell ref="K301:K303"/>
    <mergeCell ref="L301:L303"/>
    <mergeCell ref="R301:R303"/>
    <mergeCell ref="S301:T301"/>
    <mergeCell ref="AB301:AB303"/>
    <mergeCell ref="S302:T302"/>
    <mergeCell ref="S303:T303"/>
    <mergeCell ref="K313:K315"/>
    <mergeCell ref="L313:L315"/>
    <mergeCell ref="R313:R315"/>
    <mergeCell ref="S313:T313"/>
    <mergeCell ref="AB313:AB315"/>
    <mergeCell ref="S314:T314"/>
    <mergeCell ref="S315:T315"/>
    <mergeCell ref="S308:T308"/>
    <mergeCell ref="S309:T309"/>
    <mergeCell ref="L292:L294"/>
    <mergeCell ref="R292:R294"/>
    <mergeCell ref="S292:T292"/>
    <mergeCell ref="AB292:AB294"/>
    <mergeCell ref="S293:T293"/>
    <mergeCell ref="S294:T294"/>
    <mergeCell ref="K295:K297"/>
    <mergeCell ref="L295:L297"/>
    <mergeCell ref="R295:R297"/>
    <mergeCell ref="S295:T295"/>
    <mergeCell ref="AB295:AB297"/>
    <mergeCell ref="S296:T296"/>
    <mergeCell ref="S297:T297"/>
    <mergeCell ref="K310:K312"/>
    <mergeCell ref="L310:L312"/>
    <mergeCell ref="R310:R312"/>
    <mergeCell ref="S310:T310"/>
    <mergeCell ref="AB310:AB312"/>
    <mergeCell ref="S311:T311"/>
    <mergeCell ref="S312:T312"/>
    <mergeCell ref="K304:K306"/>
    <mergeCell ref="L304:L306"/>
    <mergeCell ref="R304:R306"/>
    <mergeCell ref="S304:T304"/>
    <mergeCell ref="AB304:AB306"/>
    <mergeCell ref="S305:T305"/>
    <mergeCell ref="S306:T306"/>
    <mergeCell ref="K307:K309"/>
    <mergeCell ref="L307:L309"/>
    <mergeCell ref="R307:R309"/>
    <mergeCell ref="S307:T307"/>
    <mergeCell ref="AB307:AB309"/>
    <mergeCell ref="K316:K318"/>
    <mergeCell ref="L316:L318"/>
    <mergeCell ref="R316:R318"/>
    <mergeCell ref="S316:T316"/>
    <mergeCell ref="AB316:AB318"/>
    <mergeCell ref="S317:T317"/>
    <mergeCell ref="S318:T318"/>
    <mergeCell ref="A319:A321"/>
    <mergeCell ref="A322:A324"/>
    <mergeCell ref="B319:B321"/>
    <mergeCell ref="B322:B324"/>
    <mergeCell ref="C319:C321"/>
    <mergeCell ref="D319:D321"/>
    <mergeCell ref="C322:C324"/>
    <mergeCell ref="D322:D324"/>
    <mergeCell ref="F319:F321"/>
    <mergeCell ref="F322:F324"/>
    <mergeCell ref="I319:I321"/>
    <mergeCell ref="I322:I324"/>
    <mergeCell ref="J319:J321"/>
    <mergeCell ref="J322:J324"/>
    <mergeCell ref="K319:K321"/>
    <mergeCell ref="L319:L321"/>
    <mergeCell ref="R319:R321"/>
    <mergeCell ref="H319:H321"/>
    <mergeCell ref="H322:H324"/>
    <mergeCell ref="S319:T319"/>
    <mergeCell ref="AB319:AB321"/>
    <mergeCell ref="S320:T320"/>
    <mergeCell ref="S321:T321"/>
    <mergeCell ref="K322:K324"/>
    <mergeCell ref="L322:L324"/>
    <mergeCell ref="B325:B327"/>
    <mergeCell ref="B328:B330"/>
    <mergeCell ref="B331:B333"/>
    <mergeCell ref="B334:B336"/>
    <mergeCell ref="B337:B339"/>
    <mergeCell ref="B340:B342"/>
    <mergeCell ref="B343:B345"/>
    <mergeCell ref="B346:B348"/>
    <mergeCell ref="B349:B351"/>
    <mergeCell ref="A325:A327"/>
    <mergeCell ref="A328:A330"/>
    <mergeCell ref="A331:A333"/>
    <mergeCell ref="A334:A336"/>
    <mergeCell ref="A337:A339"/>
    <mergeCell ref="A340:A342"/>
    <mergeCell ref="A343:A345"/>
    <mergeCell ref="A346:A348"/>
    <mergeCell ref="A349:A351"/>
    <mergeCell ref="F331:F333"/>
    <mergeCell ref="E334:E336"/>
    <mergeCell ref="F334:F336"/>
    <mergeCell ref="E337:E339"/>
    <mergeCell ref="F337:F339"/>
    <mergeCell ref="C340:C342"/>
    <mergeCell ref="D340:D342"/>
    <mergeCell ref="C343:C345"/>
    <mergeCell ref="D343:D345"/>
    <mergeCell ref="C346:C348"/>
    <mergeCell ref="D346:D348"/>
    <mergeCell ref="C349:C351"/>
    <mergeCell ref="D349:D351"/>
    <mergeCell ref="E319:E321"/>
    <mergeCell ref="E322:E324"/>
    <mergeCell ref="E325:E327"/>
    <mergeCell ref="E340:E342"/>
    <mergeCell ref="C325:C327"/>
    <mergeCell ref="D325:D327"/>
    <mergeCell ref="C328:C330"/>
    <mergeCell ref="D328:D330"/>
    <mergeCell ref="C331:C333"/>
    <mergeCell ref="D331:D333"/>
    <mergeCell ref="C334:C336"/>
    <mergeCell ref="D334:D336"/>
    <mergeCell ref="C337:C339"/>
    <mergeCell ref="D337:D339"/>
    <mergeCell ref="J343:J345"/>
    <mergeCell ref="J346:J348"/>
    <mergeCell ref="J349:J351"/>
    <mergeCell ref="I325:I327"/>
    <mergeCell ref="I328:I330"/>
    <mergeCell ref="I331:I333"/>
    <mergeCell ref="I334:I336"/>
    <mergeCell ref="I337:I339"/>
    <mergeCell ref="I340:I342"/>
    <mergeCell ref="I343:I345"/>
    <mergeCell ref="I346:I348"/>
    <mergeCell ref="I349:I351"/>
    <mergeCell ref="F340:F342"/>
    <mergeCell ref="E343:E345"/>
    <mergeCell ref="F343:F345"/>
    <mergeCell ref="E346:E348"/>
    <mergeCell ref="F346:F348"/>
    <mergeCell ref="E349:E351"/>
    <mergeCell ref="F349:F351"/>
    <mergeCell ref="H325:H327"/>
    <mergeCell ref="H328:H330"/>
    <mergeCell ref="H331:H333"/>
    <mergeCell ref="H334:H336"/>
    <mergeCell ref="H337:H339"/>
    <mergeCell ref="H340:H342"/>
    <mergeCell ref="H343:H345"/>
    <mergeCell ref="H346:H348"/>
    <mergeCell ref="H349:H351"/>
    <mergeCell ref="F325:F327"/>
    <mergeCell ref="E328:E330"/>
    <mergeCell ref="F328:F330"/>
    <mergeCell ref="E331:E333"/>
    <mergeCell ref="R322:R324"/>
    <mergeCell ref="S322:T322"/>
    <mergeCell ref="AB322:AB324"/>
    <mergeCell ref="S323:T323"/>
    <mergeCell ref="S324:T324"/>
    <mergeCell ref="J325:J327"/>
    <mergeCell ref="J328:J330"/>
    <mergeCell ref="J331:J333"/>
    <mergeCell ref="J334:J336"/>
    <mergeCell ref="J337:J339"/>
    <mergeCell ref="J340:J342"/>
    <mergeCell ref="K331:K333"/>
    <mergeCell ref="L331:L333"/>
    <mergeCell ref="R331:R333"/>
    <mergeCell ref="S331:T331"/>
    <mergeCell ref="AB331:AB333"/>
    <mergeCell ref="S332:T332"/>
    <mergeCell ref="S333:T333"/>
    <mergeCell ref="K334:K336"/>
    <mergeCell ref="L334:L336"/>
    <mergeCell ref="R334:R336"/>
    <mergeCell ref="S334:T334"/>
    <mergeCell ref="AB334:AB336"/>
    <mergeCell ref="S335:T335"/>
    <mergeCell ref="S336:T336"/>
    <mergeCell ref="K325:K327"/>
    <mergeCell ref="L325:L327"/>
    <mergeCell ref="R325:R327"/>
    <mergeCell ref="S325:T325"/>
    <mergeCell ref="AB325:AB327"/>
    <mergeCell ref="S326:T326"/>
    <mergeCell ref="S327:T327"/>
    <mergeCell ref="K328:K330"/>
    <mergeCell ref="L328:L330"/>
    <mergeCell ref="R328:R330"/>
    <mergeCell ref="S328:T328"/>
    <mergeCell ref="AB328:AB330"/>
    <mergeCell ref="S329:T329"/>
    <mergeCell ref="S330:T330"/>
    <mergeCell ref="K343:K345"/>
    <mergeCell ref="L343:L345"/>
    <mergeCell ref="R343:R345"/>
    <mergeCell ref="S343:T343"/>
    <mergeCell ref="AB343:AB345"/>
    <mergeCell ref="S344:T344"/>
    <mergeCell ref="S345:T345"/>
    <mergeCell ref="K346:K348"/>
    <mergeCell ref="L346:L348"/>
    <mergeCell ref="R346:R348"/>
    <mergeCell ref="S346:T346"/>
    <mergeCell ref="AB346:AB348"/>
    <mergeCell ref="S347:T347"/>
    <mergeCell ref="S348:T348"/>
    <mergeCell ref="K337:K339"/>
    <mergeCell ref="L337:L339"/>
    <mergeCell ref="R337:R339"/>
    <mergeCell ref="S337:T337"/>
    <mergeCell ref="AB337:AB339"/>
    <mergeCell ref="S338:T338"/>
    <mergeCell ref="S339:T339"/>
    <mergeCell ref="K340:K342"/>
    <mergeCell ref="L340:L342"/>
    <mergeCell ref="R340:R342"/>
    <mergeCell ref="S340:T340"/>
    <mergeCell ref="AB340:AB342"/>
    <mergeCell ref="S341:T341"/>
    <mergeCell ref="S342:T342"/>
    <mergeCell ref="AB349:AB351"/>
    <mergeCell ref="S350:T350"/>
    <mergeCell ref="S351:T351"/>
    <mergeCell ref="K439:K441"/>
    <mergeCell ref="L439:L441"/>
    <mergeCell ref="R439:R441"/>
    <mergeCell ref="S439:T439"/>
    <mergeCell ref="AB439:AB441"/>
    <mergeCell ref="S440:T440"/>
    <mergeCell ref="S441:T441"/>
    <mergeCell ref="K355:K357"/>
    <mergeCell ref="L355:L357"/>
    <mergeCell ref="R355:R357"/>
    <mergeCell ref="S355:T355"/>
    <mergeCell ref="AB355:AB357"/>
    <mergeCell ref="S356:T356"/>
    <mergeCell ref="S357:T357"/>
    <mergeCell ref="K358:K360"/>
    <mergeCell ref="L358:L360"/>
    <mergeCell ref="R358:R360"/>
    <mergeCell ref="L436:L438"/>
    <mergeCell ref="R436:R438"/>
    <mergeCell ref="S436:T436"/>
    <mergeCell ref="AB436:AB438"/>
    <mergeCell ref="S437:T437"/>
    <mergeCell ref="S438:T438"/>
    <mergeCell ref="S358:T358"/>
    <mergeCell ref="AB358:AB360"/>
    <mergeCell ref="S359:T359"/>
    <mergeCell ref="A355:A357"/>
    <mergeCell ref="A358:A360"/>
    <mergeCell ref="A361:A363"/>
    <mergeCell ref="A364:A366"/>
    <mergeCell ref="A367:A369"/>
    <mergeCell ref="A370:A372"/>
    <mergeCell ref="A373:A375"/>
    <mergeCell ref="B355:B357"/>
    <mergeCell ref="C355:C357"/>
    <mergeCell ref="B364:B366"/>
    <mergeCell ref="C364:C366"/>
    <mergeCell ref="B373:B375"/>
    <mergeCell ref="C373:C375"/>
    <mergeCell ref="K349:K351"/>
    <mergeCell ref="L349:L351"/>
    <mergeCell ref="R349:R351"/>
    <mergeCell ref="S349:T349"/>
    <mergeCell ref="B367:B369"/>
    <mergeCell ref="C367:C369"/>
    <mergeCell ref="D367:D369"/>
    <mergeCell ref="E367:E369"/>
    <mergeCell ref="F367:F369"/>
    <mergeCell ref="B370:B372"/>
    <mergeCell ref="C370:C372"/>
    <mergeCell ref="D370:D372"/>
    <mergeCell ref="E370:E372"/>
    <mergeCell ref="F370:F372"/>
    <mergeCell ref="D355:D357"/>
    <mergeCell ref="E355:E357"/>
    <mergeCell ref="F355:F357"/>
    <mergeCell ref="B358:B360"/>
    <mergeCell ref="C358:C360"/>
    <mergeCell ref="D358:D360"/>
    <mergeCell ref="E358:E360"/>
    <mergeCell ref="F358:F360"/>
    <mergeCell ref="B361:B363"/>
    <mergeCell ref="C361:C363"/>
    <mergeCell ref="D361:D363"/>
    <mergeCell ref="E361:E363"/>
    <mergeCell ref="F361:F363"/>
    <mergeCell ref="I355:I357"/>
    <mergeCell ref="I358:I360"/>
    <mergeCell ref="I361:I363"/>
    <mergeCell ref="I364:I366"/>
    <mergeCell ref="I367:I369"/>
    <mergeCell ref="I370:I372"/>
    <mergeCell ref="I373:I375"/>
    <mergeCell ref="J355:J357"/>
    <mergeCell ref="J358:J360"/>
    <mergeCell ref="J361:J363"/>
    <mergeCell ref="J364:J366"/>
    <mergeCell ref="J367:J369"/>
    <mergeCell ref="J370:J372"/>
    <mergeCell ref="J373:J375"/>
    <mergeCell ref="D373:D375"/>
    <mergeCell ref="E373:E375"/>
    <mergeCell ref="F373:F375"/>
    <mergeCell ref="H355:H357"/>
    <mergeCell ref="H358:H360"/>
    <mergeCell ref="H361:H363"/>
    <mergeCell ref="H364:H366"/>
    <mergeCell ref="H367:H369"/>
    <mergeCell ref="H370:H372"/>
    <mergeCell ref="H373:H375"/>
    <mergeCell ref="D364:D366"/>
    <mergeCell ref="E364:E366"/>
    <mergeCell ref="F364:F366"/>
    <mergeCell ref="K364:K366"/>
    <mergeCell ref="L364:L366"/>
    <mergeCell ref="R364:R366"/>
    <mergeCell ref="S364:T364"/>
    <mergeCell ref="AB364:AB366"/>
    <mergeCell ref="S365:T365"/>
    <mergeCell ref="S366:T366"/>
    <mergeCell ref="K367:K369"/>
    <mergeCell ref="L367:L369"/>
    <mergeCell ref="R367:R369"/>
    <mergeCell ref="S367:T367"/>
    <mergeCell ref="AB367:AB369"/>
    <mergeCell ref="S368:T368"/>
    <mergeCell ref="S369:T369"/>
    <mergeCell ref="S360:T360"/>
    <mergeCell ref="K361:K363"/>
    <mergeCell ref="L361:L363"/>
    <mergeCell ref="R361:R363"/>
    <mergeCell ref="S361:T361"/>
    <mergeCell ref="AB361:AB363"/>
    <mergeCell ref="S362:T362"/>
    <mergeCell ref="S363:T363"/>
    <mergeCell ref="S370:T370"/>
    <mergeCell ref="AB370:AB372"/>
    <mergeCell ref="S371:T371"/>
    <mergeCell ref="S372:T372"/>
    <mergeCell ref="A376:A378"/>
    <mergeCell ref="A379:A381"/>
    <mergeCell ref="C376:C378"/>
    <mergeCell ref="D376:D378"/>
    <mergeCell ref="E376:E378"/>
    <mergeCell ref="F376:F378"/>
    <mergeCell ref="C379:C381"/>
    <mergeCell ref="D379:D381"/>
    <mergeCell ref="E379:E381"/>
    <mergeCell ref="F379:F381"/>
    <mergeCell ref="H376:H378"/>
    <mergeCell ref="H379:H381"/>
    <mergeCell ref="J376:J378"/>
    <mergeCell ref="J379:J381"/>
    <mergeCell ref="L373:L375"/>
    <mergeCell ref="R373:R375"/>
    <mergeCell ref="S373:T373"/>
    <mergeCell ref="AB373:AB375"/>
    <mergeCell ref="S374:T374"/>
    <mergeCell ref="S375:T375"/>
    <mergeCell ref="A382:A384"/>
    <mergeCell ref="A385:A387"/>
    <mergeCell ref="A388:A390"/>
    <mergeCell ref="A391:A393"/>
    <mergeCell ref="A394:A396"/>
    <mergeCell ref="A397:A399"/>
    <mergeCell ref="A400:A402"/>
    <mergeCell ref="A403:A405"/>
    <mergeCell ref="B376:B378"/>
    <mergeCell ref="B379:B381"/>
    <mergeCell ref="B382:B384"/>
    <mergeCell ref="B388:B390"/>
    <mergeCell ref="B394:B396"/>
    <mergeCell ref="B400:B402"/>
    <mergeCell ref="K370:K372"/>
    <mergeCell ref="L370:L372"/>
    <mergeCell ref="R370:R372"/>
    <mergeCell ref="C388:C390"/>
    <mergeCell ref="D388:D390"/>
    <mergeCell ref="E388:E390"/>
    <mergeCell ref="F388:F390"/>
    <mergeCell ref="B391:B393"/>
    <mergeCell ref="C391:C393"/>
    <mergeCell ref="D391:D393"/>
    <mergeCell ref="E391:E393"/>
    <mergeCell ref="F391:F393"/>
    <mergeCell ref="C382:C384"/>
    <mergeCell ref="D382:D384"/>
    <mergeCell ref="E382:E384"/>
    <mergeCell ref="F382:F384"/>
    <mergeCell ref="B385:B387"/>
    <mergeCell ref="C385:C387"/>
    <mergeCell ref="D385:D387"/>
    <mergeCell ref="E385:E387"/>
    <mergeCell ref="F385:F387"/>
    <mergeCell ref="C400:C402"/>
    <mergeCell ref="D400:D402"/>
    <mergeCell ref="E400:E402"/>
    <mergeCell ref="F400:F402"/>
    <mergeCell ref="B403:B405"/>
    <mergeCell ref="C403:C405"/>
    <mergeCell ref="D403:D405"/>
    <mergeCell ref="E403:E405"/>
    <mergeCell ref="F403:F405"/>
    <mergeCell ref="C394:C396"/>
    <mergeCell ref="D394:D396"/>
    <mergeCell ref="E394:E396"/>
    <mergeCell ref="F394:F396"/>
    <mergeCell ref="B397:B399"/>
    <mergeCell ref="C397:C399"/>
    <mergeCell ref="D397:D399"/>
    <mergeCell ref="E397:E399"/>
    <mergeCell ref="F397:F399"/>
    <mergeCell ref="J403:J405"/>
    <mergeCell ref="K373:K375"/>
    <mergeCell ref="K379:K381"/>
    <mergeCell ref="K385:K387"/>
    <mergeCell ref="K391:K393"/>
    <mergeCell ref="K397:K399"/>
    <mergeCell ref="K403:K405"/>
    <mergeCell ref="H382:H384"/>
    <mergeCell ref="H385:H387"/>
    <mergeCell ref="H388:H390"/>
    <mergeCell ref="H391:H393"/>
    <mergeCell ref="H394:H396"/>
    <mergeCell ref="H397:H399"/>
    <mergeCell ref="H400:H402"/>
    <mergeCell ref="H403:H405"/>
    <mergeCell ref="I376:I378"/>
    <mergeCell ref="I379:I381"/>
    <mergeCell ref="I382:I384"/>
    <mergeCell ref="I385:I387"/>
    <mergeCell ref="I388:I390"/>
    <mergeCell ref="I391:I393"/>
    <mergeCell ref="I394:I396"/>
    <mergeCell ref="I397:I399"/>
    <mergeCell ref="I400:I402"/>
    <mergeCell ref="I403:I405"/>
    <mergeCell ref="K376:K378"/>
    <mergeCell ref="L376:L378"/>
    <mergeCell ref="R376:R378"/>
    <mergeCell ref="S376:T376"/>
    <mergeCell ref="AB376:AB378"/>
    <mergeCell ref="S377:T377"/>
    <mergeCell ref="S378:T378"/>
    <mergeCell ref="J382:J384"/>
    <mergeCell ref="J385:J387"/>
    <mergeCell ref="J388:J390"/>
    <mergeCell ref="J391:J393"/>
    <mergeCell ref="J394:J396"/>
    <mergeCell ref="J397:J399"/>
    <mergeCell ref="J400:J402"/>
    <mergeCell ref="S385:T385"/>
    <mergeCell ref="AB385:AB387"/>
    <mergeCell ref="S386:T386"/>
    <mergeCell ref="S387:T387"/>
    <mergeCell ref="K388:K390"/>
    <mergeCell ref="L388:L390"/>
    <mergeCell ref="R388:R390"/>
    <mergeCell ref="S388:T388"/>
    <mergeCell ref="AB388:AB390"/>
    <mergeCell ref="S389:T389"/>
    <mergeCell ref="S390:T390"/>
    <mergeCell ref="L379:L381"/>
    <mergeCell ref="R379:R381"/>
    <mergeCell ref="S379:T379"/>
    <mergeCell ref="AB379:AB381"/>
    <mergeCell ref="S380:T380"/>
    <mergeCell ref="S381:T381"/>
    <mergeCell ref="K382:K384"/>
    <mergeCell ref="L382:L384"/>
    <mergeCell ref="R382:R384"/>
    <mergeCell ref="S382:T382"/>
    <mergeCell ref="AB382:AB384"/>
    <mergeCell ref="S383:T383"/>
    <mergeCell ref="S384:T384"/>
    <mergeCell ref="S352:T352"/>
    <mergeCell ref="AB352:AB354"/>
    <mergeCell ref="S353:T353"/>
    <mergeCell ref="S354:T354"/>
    <mergeCell ref="L397:L399"/>
    <mergeCell ref="R397:R399"/>
    <mergeCell ref="S397:T397"/>
    <mergeCell ref="AB397:AB399"/>
    <mergeCell ref="S398:T398"/>
    <mergeCell ref="S399:T399"/>
    <mergeCell ref="K400:K402"/>
    <mergeCell ref="L400:L402"/>
    <mergeCell ref="R400:R402"/>
    <mergeCell ref="S400:T400"/>
    <mergeCell ref="AB400:AB402"/>
    <mergeCell ref="S401:T401"/>
    <mergeCell ref="S402:T402"/>
    <mergeCell ref="L391:L393"/>
    <mergeCell ref="R391:R393"/>
    <mergeCell ref="S391:T391"/>
    <mergeCell ref="AB391:AB393"/>
    <mergeCell ref="S392:T392"/>
    <mergeCell ref="S393:T393"/>
    <mergeCell ref="K394:K396"/>
    <mergeCell ref="L394:L396"/>
    <mergeCell ref="R394:R396"/>
    <mergeCell ref="S394:T394"/>
    <mergeCell ref="AB394:AB396"/>
    <mergeCell ref="S395:T395"/>
    <mergeCell ref="S396:T396"/>
    <mergeCell ref="L385:L387"/>
    <mergeCell ref="R385:R387"/>
    <mergeCell ref="J409:J411"/>
    <mergeCell ref="I406:I408"/>
    <mergeCell ref="J406:J408"/>
    <mergeCell ref="K406:K408"/>
    <mergeCell ref="L406:L408"/>
    <mergeCell ref="R406:R408"/>
    <mergeCell ref="S406:T406"/>
    <mergeCell ref="AB406:AB408"/>
    <mergeCell ref="S407:T407"/>
    <mergeCell ref="S408:T408"/>
    <mergeCell ref="A352:A354"/>
    <mergeCell ref="B352:B354"/>
    <mergeCell ref="C352:C354"/>
    <mergeCell ref="D352:D354"/>
    <mergeCell ref="E352:E354"/>
    <mergeCell ref="F352:F354"/>
    <mergeCell ref="A406:A408"/>
    <mergeCell ref="F406:F408"/>
    <mergeCell ref="H406:H408"/>
    <mergeCell ref="B406:B408"/>
    <mergeCell ref="C406:C408"/>
    <mergeCell ref="D406:D408"/>
    <mergeCell ref="E406:E408"/>
    <mergeCell ref="L403:L405"/>
    <mergeCell ref="R403:R405"/>
    <mergeCell ref="S403:T403"/>
    <mergeCell ref="AB403:AB405"/>
    <mergeCell ref="S404:T404"/>
    <mergeCell ref="S405:T405"/>
    <mergeCell ref="K352:K354"/>
    <mergeCell ref="L352:L354"/>
    <mergeCell ref="R352:R354"/>
    <mergeCell ref="K409:K411"/>
    <mergeCell ref="L409:L411"/>
    <mergeCell ref="R409:R411"/>
    <mergeCell ref="S409:T409"/>
    <mergeCell ref="AB409:AB411"/>
    <mergeCell ref="S410:T410"/>
    <mergeCell ref="S411:T411"/>
    <mergeCell ref="A412:A414"/>
    <mergeCell ref="A415:A417"/>
    <mergeCell ref="H412:H414"/>
    <mergeCell ref="H415:H417"/>
    <mergeCell ref="K412:K414"/>
    <mergeCell ref="L412:L414"/>
    <mergeCell ref="R412:R414"/>
    <mergeCell ref="S412:T412"/>
    <mergeCell ref="AB412:AB414"/>
    <mergeCell ref="S413:T413"/>
    <mergeCell ref="S414:T414"/>
    <mergeCell ref="K415:K417"/>
    <mergeCell ref="L415:L417"/>
    <mergeCell ref="R415:R417"/>
    <mergeCell ref="S415:T415"/>
    <mergeCell ref="AB415:AB417"/>
    <mergeCell ref="S416:T416"/>
    <mergeCell ref="A409:A411"/>
    <mergeCell ref="B409:B411"/>
    <mergeCell ref="C409:C411"/>
    <mergeCell ref="A418:A420"/>
    <mergeCell ref="A421:A423"/>
    <mergeCell ref="B412:B414"/>
    <mergeCell ref="C412:C414"/>
    <mergeCell ref="D412:D414"/>
    <mergeCell ref="E412:E414"/>
    <mergeCell ref="F412:F414"/>
    <mergeCell ref="B415:B417"/>
    <mergeCell ref="C415:C417"/>
    <mergeCell ref="D415:D417"/>
    <mergeCell ref="E415:E417"/>
    <mergeCell ref="F415:F417"/>
    <mergeCell ref="B418:B420"/>
    <mergeCell ref="C418:C420"/>
    <mergeCell ref="D418:D420"/>
    <mergeCell ref="E418:E420"/>
    <mergeCell ref="F418:F420"/>
    <mergeCell ref="B421:B423"/>
    <mergeCell ref="C421:C423"/>
    <mergeCell ref="K424:K426"/>
    <mergeCell ref="L424:L426"/>
    <mergeCell ref="R424:R426"/>
    <mergeCell ref="S424:T424"/>
    <mergeCell ref="AB424:AB426"/>
    <mergeCell ref="S425:T425"/>
    <mergeCell ref="S426:T426"/>
    <mergeCell ref="D409:D411"/>
    <mergeCell ref="E409:E411"/>
    <mergeCell ref="F409:F411"/>
    <mergeCell ref="H409:H411"/>
    <mergeCell ref="I409:I411"/>
    <mergeCell ref="I412:I414"/>
    <mergeCell ref="I415:I417"/>
    <mergeCell ref="I418:I420"/>
    <mergeCell ref="I421:I423"/>
    <mergeCell ref="J412:J414"/>
    <mergeCell ref="J415:J417"/>
    <mergeCell ref="J418:J420"/>
    <mergeCell ref="J421:J423"/>
    <mergeCell ref="AB427:AB429"/>
    <mergeCell ref="S428:T428"/>
    <mergeCell ref="S429:T429"/>
    <mergeCell ref="A424:A426"/>
    <mergeCell ref="B424:B426"/>
    <mergeCell ref="C424:C426"/>
    <mergeCell ref="D424:D426"/>
    <mergeCell ref="E424:E426"/>
    <mergeCell ref="F424:F426"/>
    <mergeCell ref="H424:H426"/>
    <mergeCell ref="I424:I426"/>
    <mergeCell ref="J424:J426"/>
    <mergeCell ref="D421:D423"/>
    <mergeCell ref="E421:E423"/>
    <mergeCell ref="F421:F423"/>
    <mergeCell ref="S417:T417"/>
    <mergeCell ref="K418:K420"/>
    <mergeCell ref="L418:L420"/>
    <mergeCell ref="R418:R420"/>
    <mergeCell ref="S418:T418"/>
    <mergeCell ref="AB418:AB420"/>
    <mergeCell ref="S419:T419"/>
    <mergeCell ref="S420:T420"/>
    <mergeCell ref="K421:K423"/>
    <mergeCell ref="L421:L423"/>
    <mergeCell ref="R421:R423"/>
    <mergeCell ref="S421:T421"/>
    <mergeCell ref="AB421:AB423"/>
    <mergeCell ref="S422:T422"/>
    <mergeCell ref="S423:T423"/>
    <mergeCell ref="H418:H420"/>
    <mergeCell ref="H421:H423"/>
    <mergeCell ref="S624:T624"/>
    <mergeCell ref="S607:T607"/>
    <mergeCell ref="S608:T608"/>
    <mergeCell ref="S609:T609"/>
    <mergeCell ref="S610:T610"/>
    <mergeCell ref="S611:T611"/>
    <mergeCell ref="S612:T612"/>
    <mergeCell ref="S613:T613"/>
    <mergeCell ref="S614:T614"/>
    <mergeCell ref="S615:T615"/>
    <mergeCell ref="S616:T616"/>
    <mergeCell ref="S617:T617"/>
    <mergeCell ref="S618:T618"/>
    <mergeCell ref="S619:T619"/>
    <mergeCell ref="S620:T620"/>
    <mergeCell ref="S621:T621"/>
    <mergeCell ref="A427:A429"/>
    <mergeCell ref="B427:B429"/>
    <mergeCell ref="C427:C429"/>
    <mergeCell ref="D427:D429"/>
    <mergeCell ref="E427:E429"/>
    <mergeCell ref="F427:F429"/>
    <mergeCell ref="H427:H429"/>
    <mergeCell ref="I427:I429"/>
    <mergeCell ref="J427:J429"/>
    <mergeCell ref="K427:K429"/>
    <mergeCell ref="L427:L429"/>
    <mergeCell ref="R427:R429"/>
    <mergeCell ref="S427:T427"/>
    <mergeCell ref="I430:I432"/>
    <mergeCell ref="J430:J432"/>
    <mergeCell ref="K430:K432"/>
  </mergeCells>
  <phoneticPr fontId="2" type="noConversion"/>
  <conditionalFormatting sqref="I10:I627">
    <cfRule type="cellIs" dxfId="873" priority="1853" stopIfTrue="1" operator="equal">
      <formula>1</formula>
    </cfRule>
    <cfRule type="cellIs" dxfId="872" priority="1854" stopIfTrue="1" operator="between">
      <formula>1.9</formula>
      <formula>3.1</formula>
    </cfRule>
    <cfRule type="cellIs" dxfId="871" priority="1855" stopIfTrue="1" operator="equal">
      <formula>4</formula>
    </cfRule>
  </conditionalFormatting>
  <conditionalFormatting sqref="I10:I627">
    <cfRule type="cellIs" dxfId="870" priority="1844" operator="equal">
      <formula>"LEVE"</formula>
    </cfRule>
    <cfRule type="cellIs" dxfId="869" priority="1845" operator="equal">
      <formula>"MODERADO"</formula>
    </cfRule>
    <cfRule type="cellIs" dxfId="868" priority="1846" operator="equal">
      <formula>"GRAVE"</formula>
    </cfRule>
  </conditionalFormatting>
  <conditionalFormatting sqref="AB10:AB24">
    <cfRule type="containsText" dxfId="867" priority="1837" operator="containsText" text="CONTINUA LA ACCIÓN ANTERIOR">
      <formula>NOT(ISERROR(SEARCH("CONTINUA LA ACCIÓN ANTERIOR",AB10)))</formula>
    </cfRule>
    <cfRule type="containsText" dxfId="866" priority="1838" operator="containsText" text="REQUIERE NUEVA ACCIÓN">
      <formula>NOT(ISERROR(SEARCH("REQUIERE NUEVA ACCIÓN",AB10)))</formula>
    </cfRule>
    <cfRule type="containsText" dxfId="865" priority="1839" operator="containsText" text="RIESGO CONTROLADO">
      <formula>NOT(ISERROR(SEARCH("RIESGO CONTROLADO",AB10)))</formula>
    </cfRule>
  </conditionalFormatting>
  <conditionalFormatting sqref="Z10:Z24 Z603:Z627">
    <cfRule type="beginsWith" dxfId="864" priority="1830" operator="beginsWith" text="No eficaz">
      <formula>LEFT(Z10,LEN("No eficaz"))="No eficaz"</formula>
    </cfRule>
  </conditionalFormatting>
  <conditionalFormatting sqref="Z10:Z24 Z603:Z627">
    <cfRule type="beginsWith" dxfId="863" priority="1826" operator="beginsWith" text="Eficaz">
      <formula>LEFT(Z10,LEN("Eficaz"))="Eficaz"</formula>
    </cfRule>
  </conditionalFormatting>
  <conditionalFormatting sqref="V10:V117 V119:V120 V124:V627">
    <cfRule type="expression" dxfId="862" priority="1825">
      <formula>U10="ASUMIR"</formula>
    </cfRule>
  </conditionalFormatting>
  <conditionalFormatting sqref="W10:W117 W119:W120 W124:W627">
    <cfRule type="expression" dxfId="861" priority="1824">
      <formula>U10="ASUMIR"</formula>
    </cfRule>
  </conditionalFormatting>
  <conditionalFormatting sqref="X10:X24 X424:X426 X598:X627">
    <cfRule type="expression" dxfId="860" priority="1823">
      <formula>U10="ASUMIR"</formula>
    </cfRule>
  </conditionalFormatting>
  <conditionalFormatting sqref="Z10:Z24 Z424:Z426 Z603:Z627">
    <cfRule type="expression" dxfId="859" priority="1821">
      <formula>U10="ASUMIR"</formula>
    </cfRule>
  </conditionalFormatting>
  <conditionalFormatting sqref="Y10:Y12 Y17:Y18 Y603:Y609 Y616:Y627">
    <cfRule type="expression" dxfId="858" priority="1814">
      <formula>U10="ASUMIR"</formula>
    </cfRule>
  </conditionalFormatting>
  <conditionalFormatting sqref="AA10:AA24 AA598:AA612 AA616:AA627">
    <cfRule type="expression" dxfId="857" priority="1812">
      <formula>U10="ASUMIR"</formula>
    </cfRule>
  </conditionalFormatting>
  <conditionalFormatting sqref="R10 R13 R16 R19 R22 R628:R681 R25 R28 R31 R34 R37 R40 R43 R46 R49 R52 R55 R58 R61 R64 R67 R70 R73 R76 R79 R82 R85 R88 R91 R94 R97 R100 R103 R106 R109 R112 R115 R118 R121 R124 R127 R130 R133 R136 R139 R142 R145 R148 R151 R154 R157 R160 R163 R166 R169 R172 R175 R178 R181 R184 R190 R193 R196 R199 R202 R205 R208 R211 R214 R217 R220 R223 R226 R229 R232 R235 R238 R241 R244 R247 R250 R253 R256 R259 R262 R265 R268 R271 R274 R277 R280 R283 R286 R289 R292 R295 R298 R301 R304 R307 R310 R313 R316 R355 R358 R361 R364 R367 R370 R373 R376 R379 R382 R385 R388 R391 R394 R397 R400 R403 R319 R322 R325 R328 R331 R334 R337 R340 R343 R346 R349 R352 R406 R409 R412 R415 R418 R421 R424 R427 R430 R433 R436 R439 R442 R445 R448 R451 R454 R457 R460 R463 R466 R469 R472 R475 R478 R481 R484 R487 R490 R493 R496 R499 R502 R505 R508 R511 R514 R517 R520 R523 R526 R529 R532 R535 R538 R541 R544 R547 R550 R553 R556 R559 R562 R565 R568 R571 R574 R577 R580 R583 R586 R589 R592 R595 R598 R601 R604 R187 Q10:Q627 R607 R610 R613 R616 R619 R622 R625">
    <cfRule type="expression" dxfId="856" priority="1810">
      <formula>#REF!="No existe control para el riesgo"</formula>
    </cfRule>
  </conditionalFormatting>
  <conditionalFormatting sqref="X10:X24 X598:X627">
    <cfRule type="cellIs" dxfId="855" priority="1805" operator="equal">
      <formula>"NO_CUMPLIDA"</formula>
    </cfRule>
  </conditionalFormatting>
  <conditionalFormatting sqref="AA10">
    <cfRule type="expression" dxfId="854" priority="1799">
      <formula>$X$10&lt;&gt;"CUMPLIMIENTO_TOTAL"</formula>
    </cfRule>
  </conditionalFormatting>
  <conditionalFormatting sqref="AA11">
    <cfRule type="expression" dxfId="853" priority="1798">
      <formula>$X$11&lt;&gt;"CUMPLIMIENTO_TOTAL"</formula>
    </cfRule>
  </conditionalFormatting>
  <conditionalFormatting sqref="AA12">
    <cfRule type="expression" dxfId="852" priority="1797">
      <formula>$X$12&lt;&gt;"CUMPLIMIENTO_TOTAL"</formula>
    </cfRule>
  </conditionalFormatting>
  <conditionalFormatting sqref="AA13">
    <cfRule type="expression" dxfId="851" priority="1796">
      <formula>$X$13&lt;&gt;"CUMPLIMIENTO_TOTAL"</formula>
    </cfRule>
  </conditionalFormatting>
  <conditionalFormatting sqref="AA14">
    <cfRule type="expression" dxfId="850" priority="1795">
      <formula>$X$14&lt;&gt;"CUMPLIMIENTO_TOTAL"</formula>
    </cfRule>
  </conditionalFormatting>
  <conditionalFormatting sqref="AA15">
    <cfRule type="expression" dxfId="849" priority="1794">
      <formula>$X$15&lt;&gt;"CUMPLIMIENTO_TOTAL"</formula>
    </cfRule>
  </conditionalFormatting>
  <conditionalFormatting sqref="AA16">
    <cfRule type="expression" dxfId="848" priority="1793">
      <formula>$X$16&lt;&gt;"CUMPLIMIENTO_TOTAL"</formula>
    </cfRule>
  </conditionalFormatting>
  <conditionalFormatting sqref="AA17">
    <cfRule type="expression" dxfId="847" priority="1792">
      <formula>$X$17&lt;&gt;"CUMPLIMIENTO_TOTAL"</formula>
    </cfRule>
  </conditionalFormatting>
  <conditionalFormatting sqref="AA18">
    <cfRule type="expression" dxfId="846" priority="1791">
      <formula>$X$18&lt;&gt;"CUMPLIMIENTO_TOTAL"</formula>
    </cfRule>
  </conditionalFormatting>
  <conditionalFormatting sqref="AA19">
    <cfRule type="expression" dxfId="845" priority="1790">
      <formula>$X$19&lt;&gt;"CUMPLIMIENTO_TOTAL"</formula>
    </cfRule>
  </conditionalFormatting>
  <conditionalFormatting sqref="AA20">
    <cfRule type="expression" dxfId="844" priority="1789">
      <formula>$X$20&lt;&gt;"CUMPLIMIENTO_TOTAL"</formula>
    </cfRule>
  </conditionalFormatting>
  <conditionalFormatting sqref="AA21">
    <cfRule type="expression" dxfId="843" priority="1788">
      <formula>$X$21&lt;&gt;"CUMPLIMIENTO_TOTAL"</formula>
    </cfRule>
  </conditionalFormatting>
  <conditionalFormatting sqref="AA22">
    <cfRule type="expression" dxfId="842" priority="1784">
      <formula>$X$22&lt;&gt;"CUMPLIMIENTO_TOTAL"</formula>
    </cfRule>
  </conditionalFormatting>
  <conditionalFormatting sqref="AA23">
    <cfRule type="expression" dxfId="841" priority="1783">
      <formula>$X$23&lt;&gt;"CUMPLIMIENTO_TOTAL"</formula>
    </cfRule>
  </conditionalFormatting>
  <conditionalFormatting sqref="AA24 AA598:AA612 AA616:AA627">
    <cfRule type="expression" dxfId="840" priority="1782">
      <formula>$X$24&lt;&gt;"CUMPLIMIENTO_TOTAL"</formula>
    </cfRule>
  </conditionalFormatting>
  <conditionalFormatting sqref="R10:R627">
    <cfRule type="cellIs" dxfId="839" priority="1732" operator="equal">
      <formula>"INEXISTENTE"</formula>
    </cfRule>
    <cfRule type="cellIs" dxfId="838" priority="1733" operator="equal">
      <formula>"ACEPTABLE"</formula>
    </cfRule>
    <cfRule type="cellIs" dxfId="837" priority="1734" operator="equal">
      <formula>"FUERTE"</formula>
    </cfRule>
    <cfRule type="cellIs" dxfId="836" priority="1735" operator="equal">
      <formula>"DÉBIL"</formula>
    </cfRule>
  </conditionalFormatting>
  <conditionalFormatting sqref="P10:P627">
    <cfRule type="expression" dxfId="835" priority="2400">
      <formula>#REF!="No existe control para el riesgo"</formula>
    </cfRule>
  </conditionalFormatting>
  <conditionalFormatting sqref="Y22:Y24">
    <cfRule type="expression" dxfId="834" priority="1731">
      <formula>U22="ASUMIR"</formula>
    </cfRule>
  </conditionalFormatting>
  <conditionalFormatting sqref="Y16">
    <cfRule type="expression" dxfId="833" priority="1724">
      <formula>U16="ASUMIR"</formula>
    </cfRule>
  </conditionalFormatting>
  <conditionalFormatting sqref="X35">
    <cfRule type="cellIs" dxfId="832" priority="1650" operator="equal">
      <formula>"NO_CUMPLIDA"</formula>
    </cfRule>
  </conditionalFormatting>
  <conditionalFormatting sqref="Y121:Y130">
    <cfRule type="expression" dxfId="831" priority="1425">
      <formula>U121="ASUMIR"</formula>
    </cfRule>
  </conditionalFormatting>
  <conditionalFormatting sqref="AA61:AA75">
    <cfRule type="expression" dxfId="830" priority="1611">
      <formula>$X61&lt;&gt;"CUMPLIMIENTO_TOTAL"</formula>
    </cfRule>
  </conditionalFormatting>
  <conditionalFormatting sqref="AB25:AB33">
    <cfRule type="containsText" dxfId="829" priority="1719" operator="containsText" text="CONTINUA LA ACCIÓN ANTERIOR">
      <formula>NOT(ISERROR(SEARCH("CONTINUA LA ACCIÓN ANTERIOR",AB25)))</formula>
    </cfRule>
    <cfRule type="containsText" dxfId="828" priority="1720" operator="containsText" text="REQUIERE NUEVA ACCIÓN">
      <formula>NOT(ISERROR(SEARCH("REQUIERE NUEVA ACCIÓN",AB25)))</formula>
    </cfRule>
    <cfRule type="containsText" dxfId="827" priority="1721" operator="containsText" text="RIESGO CONTROLADO">
      <formula>NOT(ISERROR(SEARCH("RIESGO CONTROLADO",AB25)))</formula>
    </cfRule>
  </conditionalFormatting>
  <conditionalFormatting sqref="X25:X33">
    <cfRule type="expression" dxfId="826" priority="1716">
      <formula>U25="ASUMIR"</formula>
    </cfRule>
  </conditionalFormatting>
  <conditionalFormatting sqref="Y26:Y33">
    <cfRule type="expression" dxfId="825" priority="1715">
      <formula>U26="ASUMIR"</formula>
    </cfRule>
  </conditionalFormatting>
  <conditionalFormatting sqref="X25:X33">
    <cfRule type="cellIs" dxfId="824" priority="1712" operator="equal">
      <formula>"NO_CUMPLIDA"</formula>
    </cfRule>
  </conditionalFormatting>
  <conditionalFormatting sqref="X26:X33">
    <cfRule type="cellIs" dxfId="823" priority="1711" operator="equal">
      <formula>"NO_CUMPLIDA"</formula>
    </cfRule>
  </conditionalFormatting>
  <conditionalFormatting sqref="Y25">
    <cfRule type="expression" dxfId="822" priority="1706">
      <formula>U25="ASUMIR"</formula>
    </cfRule>
  </conditionalFormatting>
  <conditionalFormatting sqref="AA25:AA33">
    <cfRule type="expression" dxfId="821" priority="1705">
      <formula>U25="ASUMIR"</formula>
    </cfRule>
  </conditionalFormatting>
  <conditionalFormatting sqref="AA25:AA33">
    <cfRule type="expression" dxfId="820" priority="1704">
      <formula>$X25&lt;&gt;"CUMPLIMIENTO_TOTAL"</formula>
    </cfRule>
  </conditionalFormatting>
  <conditionalFormatting sqref="Z25:Z33">
    <cfRule type="beginsWith" dxfId="819" priority="1702" operator="beginsWith" text="No eficaz">
      <formula>LEFT(Z25,LEN("No eficaz"))="No eficaz"</formula>
    </cfRule>
  </conditionalFormatting>
  <conditionalFormatting sqref="Z25:Z33">
    <cfRule type="beginsWith" dxfId="818" priority="1701" operator="beginsWith" text="Eficaz">
      <formula>LEFT(Z25,LEN("Eficaz"))="Eficaz"</formula>
    </cfRule>
  </conditionalFormatting>
  <conditionalFormatting sqref="Z25:Z33">
    <cfRule type="expression" dxfId="817" priority="1700">
      <formula>U25="ASUMIR"</formula>
    </cfRule>
  </conditionalFormatting>
  <conditionalFormatting sqref="AB34:AB60">
    <cfRule type="containsText" dxfId="816" priority="1695" operator="containsText" text="CONTINUA LA ACCIÓN ANTERIOR">
      <formula>NOT(ISERROR(SEARCH("CONTINUA LA ACCIÓN ANTERIOR",AB34)))</formula>
    </cfRule>
    <cfRule type="containsText" dxfId="815" priority="1696" operator="containsText" text="REQUIERE NUEVA ACCIÓN">
      <formula>NOT(ISERROR(SEARCH("REQUIERE NUEVA ACCIÓN",AB34)))</formula>
    </cfRule>
    <cfRule type="containsText" dxfId="814" priority="1697" operator="containsText" text="RIESGO CONTROLADO">
      <formula>NOT(ISERROR(SEARCH("RIESGO CONTROLADO",AB34)))</formula>
    </cfRule>
  </conditionalFormatting>
  <conditionalFormatting sqref="Z34:Z60">
    <cfRule type="beginsWith" dxfId="813" priority="1694" operator="beginsWith" text="No eficaz">
      <formula>LEFT(Z34,LEN("No eficaz"))="No eficaz"</formula>
    </cfRule>
  </conditionalFormatting>
  <conditionalFormatting sqref="Z34:Z60">
    <cfRule type="beginsWith" dxfId="812" priority="1693" operator="beginsWith" text="Eficaz">
      <formula>LEFT(Z34,LEN("Eficaz"))="Eficaz"</formula>
    </cfRule>
  </conditionalFormatting>
  <conditionalFormatting sqref="X34:X60">
    <cfRule type="expression" dxfId="811" priority="1690">
      <formula>U34="ASUMIR"</formula>
    </cfRule>
  </conditionalFormatting>
  <conditionalFormatting sqref="Z34:Z60">
    <cfRule type="expression" dxfId="810" priority="1689">
      <formula>U34="ASUMIR"</formula>
    </cfRule>
  </conditionalFormatting>
  <conditionalFormatting sqref="Y34:Y54 Y57:Y60">
    <cfRule type="expression" dxfId="809" priority="1688">
      <formula>U34="ASUMIR"</formula>
    </cfRule>
  </conditionalFormatting>
  <conditionalFormatting sqref="AA34:AA54 AA57:AA60">
    <cfRule type="expression" dxfId="808" priority="1687">
      <formula>U34="ASUMIR"</formula>
    </cfRule>
  </conditionalFormatting>
  <conditionalFormatting sqref="X34:X60">
    <cfRule type="cellIs" dxfId="807" priority="1684" operator="equal">
      <formula>"NO_CUMPLIDA"</formula>
    </cfRule>
  </conditionalFormatting>
  <conditionalFormatting sqref="X35:X60">
    <cfRule type="cellIs" dxfId="806" priority="1683" operator="equal">
      <formula>"NO_CUMPLIDA"</formula>
    </cfRule>
  </conditionalFormatting>
  <conditionalFormatting sqref="AA34">
    <cfRule type="expression" dxfId="805" priority="1682">
      <formula>$X34&lt;&gt;"CUMPLIMIENTO_TOTAL"</formula>
    </cfRule>
  </conditionalFormatting>
  <conditionalFormatting sqref="AA35">
    <cfRule type="expression" dxfId="804" priority="1681">
      <formula>$X$11&lt;&gt;"CUMPLIMIENTO_TOTAL"</formula>
    </cfRule>
  </conditionalFormatting>
  <conditionalFormatting sqref="AA36">
    <cfRule type="expression" dxfId="803" priority="1680">
      <formula>$X$12&lt;&gt;"CUMPLIMIENTO_TOTAL"</formula>
    </cfRule>
  </conditionalFormatting>
  <conditionalFormatting sqref="AA37">
    <cfRule type="expression" dxfId="802" priority="1679">
      <formula>$X$13&lt;&gt;"CUMPLIMIENTO_TOTAL"</formula>
    </cfRule>
  </conditionalFormatting>
  <conditionalFormatting sqref="AA38">
    <cfRule type="expression" dxfId="801" priority="1678">
      <formula>$X$14&lt;&gt;"CUMPLIMIENTO_TOTAL"</formula>
    </cfRule>
  </conditionalFormatting>
  <conditionalFormatting sqref="AA39">
    <cfRule type="expression" dxfId="800" priority="1677">
      <formula>$X$15&lt;&gt;"CUMPLIMIENTO_TOTAL"</formula>
    </cfRule>
  </conditionalFormatting>
  <conditionalFormatting sqref="AA40">
    <cfRule type="expression" dxfId="799" priority="1676">
      <formula>$X$16&lt;&gt;"CUMPLIMIENTO_TOTAL"</formula>
    </cfRule>
  </conditionalFormatting>
  <conditionalFormatting sqref="AA41">
    <cfRule type="expression" dxfId="798" priority="1675">
      <formula>$X$17&lt;&gt;"CUMPLIMIENTO_TOTAL"</formula>
    </cfRule>
  </conditionalFormatting>
  <conditionalFormatting sqref="AA42">
    <cfRule type="expression" dxfId="797" priority="1674">
      <formula>$X$18&lt;&gt;"CUMPLIMIENTO_TOTAL"</formula>
    </cfRule>
  </conditionalFormatting>
  <conditionalFormatting sqref="AA43">
    <cfRule type="expression" dxfId="796" priority="1673">
      <formula>$X$19&lt;&gt;"CUMPLIMIENTO_TOTAL"</formula>
    </cfRule>
  </conditionalFormatting>
  <conditionalFormatting sqref="AA44">
    <cfRule type="expression" dxfId="795" priority="1672">
      <formula>$X$20&lt;&gt;"CUMPLIMIENTO_TOTAL"</formula>
    </cfRule>
  </conditionalFormatting>
  <conditionalFormatting sqref="AA45">
    <cfRule type="expression" dxfId="794" priority="1671">
      <formula>$X$21&lt;&gt;"CUMPLIMIENTO_TOTAL"</formula>
    </cfRule>
  </conditionalFormatting>
  <conditionalFormatting sqref="AA46">
    <cfRule type="expression" dxfId="793" priority="1670">
      <formula>$X$22&lt;&gt;"CUMPLIMIENTO_TOTAL"</formula>
    </cfRule>
  </conditionalFormatting>
  <conditionalFormatting sqref="AA47">
    <cfRule type="expression" dxfId="792" priority="1669">
      <formula>$X$23&lt;&gt;"CUMPLIMIENTO_TOTAL"</formula>
    </cfRule>
  </conditionalFormatting>
  <conditionalFormatting sqref="AA48">
    <cfRule type="expression" dxfId="791" priority="1668">
      <formula>$X$24&lt;&gt;"CUMPLIMIENTO_TOTAL"</formula>
    </cfRule>
  </conditionalFormatting>
  <conditionalFormatting sqref="AA49">
    <cfRule type="expression" dxfId="790" priority="1667">
      <formula>$X$25&lt;&gt;"CUMPLIMIENTO_TOTAL"</formula>
    </cfRule>
  </conditionalFormatting>
  <conditionalFormatting sqref="AA50">
    <cfRule type="expression" dxfId="789" priority="1666">
      <formula>$X$26&lt;&gt;"CUMPLIMIENTO_TOTAL"</formula>
    </cfRule>
  </conditionalFormatting>
  <conditionalFormatting sqref="AA51">
    <cfRule type="expression" dxfId="788" priority="1665">
      <formula>$X$27&lt;&gt;"CUMPLIMIENTO_TOTAL"</formula>
    </cfRule>
  </conditionalFormatting>
  <conditionalFormatting sqref="AA52">
    <cfRule type="expression" dxfId="787" priority="1664">
      <formula>$X$28&lt;&gt;"CUMPLIMIENTO_TOTAL"</formula>
    </cfRule>
  </conditionalFormatting>
  <conditionalFormatting sqref="AA53">
    <cfRule type="expression" dxfId="786" priority="1663">
      <formula>$X$29&lt;&gt;"CUMPLIMIENTO_TOTAL"</formula>
    </cfRule>
  </conditionalFormatting>
  <conditionalFormatting sqref="AA54">
    <cfRule type="expression" dxfId="785" priority="1662">
      <formula>$X$30&lt;&gt;"CUMPLIMIENTO_TOTAL"</formula>
    </cfRule>
  </conditionalFormatting>
  <conditionalFormatting sqref="AA57">
    <cfRule type="expression" dxfId="784" priority="1659">
      <formula>$X$33&lt;&gt;"CUMPLIMIENTO_TOTAL"</formula>
    </cfRule>
  </conditionalFormatting>
  <conditionalFormatting sqref="AA58">
    <cfRule type="expression" dxfId="783" priority="1658">
      <formula>$X$34&lt;&gt;"CUMPLIMIENTO_TOTAL"</formula>
    </cfRule>
  </conditionalFormatting>
  <conditionalFormatting sqref="AA59">
    <cfRule type="expression" dxfId="782" priority="1657">
      <formula>$X$35&lt;&gt;"CUMPLIMIENTO_TOTAL"</formula>
    </cfRule>
  </conditionalFormatting>
  <conditionalFormatting sqref="AA60">
    <cfRule type="expression" dxfId="781" priority="1656">
      <formula>$X$36&lt;&gt;"CUMPLIMIENTO_TOTAL"</formula>
    </cfRule>
  </conditionalFormatting>
  <conditionalFormatting sqref="AA35:AA54 AA57:AA60">
    <cfRule type="expression" dxfId="780" priority="1651">
      <formula>$X35&lt;&gt;"CUMPLIMIENTO_TOTAL"</formula>
    </cfRule>
  </conditionalFormatting>
  <conditionalFormatting sqref="AB61:AB78">
    <cfRule type="containsText" dxfId="779" priority="1645" operator="containsText" text="CONTINUA LA ACCIÓN ANTERIOR">
      <formula>NOT(ISERROR(SEARCH("CONTINUA LA ACCIÓN ANTERIOR",AB61)))</formula>
    </cfRule>
    <cfRule type="containsText" dxfId="778" priority="1646" operator="containsText" text="REQUIERE NUEVA ACCIÓN">
      <formula>NOT(ISERROR(SEARCH("REQUIERE NUEVA ACCIÓN",AB61)))</formula>
    </cfRule>
    <cfRule type="containsText" dxfId="777" priority="1647" operator="containsText" text="RIESGO CONTROLADO">
      <formula>NOT(ISERROR(SEARCH("RIESGO CONTROLADO",AB61)))</formula>
    </cfRule>
  </conditionalFormatting>
  <conditionalFormatting sqref="Z61:Z66 Z68:Z72 Z74:Z78">
    <cfRule type="beginsWith" dxfId="776" priority="1644" operator="beginsWith" text="No eficaz">
      <formula>LEFT(Z61,LEN("No eficaz"))="No eficaz"</formula>
    </cfRule>
  </conditionalFormatting>
  <conditionalFormatting sqref="Z61:Z66 Z68:Z72 Z74:Z78">
    <cfRule type="beginsWith" dxfId="775" priority="1643" operator="beginsWith" text="Eficaz">
      <formula>LEFT(Z61,LEN("Eficaz"))="Eficaz"</formula>
    </cfRule>
  </conditionalFormatting>
  <conditionalFormatting sqref="X61:X78">
    <cfRule type="expression" dxfId="774" priority="1640">
      <formula>U61="ASUMIR"</formula>
    </cfRule>
  </conditionalFormatting>
  <conditionalFormatting sqref="Z61:Z66 Z68:Z72 Z74:Z78">
    <cfRule type="expression" dxfId="773" priority="1639">
      <formula>U61="ASUMIR"</formula>
    </cfRule>
  </conditionalFormatting>
  <conditionalFormatting sqref="Y61:Y66 Y68:Y72 Y74:Y75">
    <cfRule type="expression" dxfId="772" priority="1638">
      <formula>U61="ASUMIR"</formula>
    </cfRule>
  </conditionalFormatting>
  <conditionalFormatting sqref="X61">
    <cfRule type="cellIs" dxfId="771" priority="1635" operator="equal">
      <formula>"NO_CUMPLIDA"</formula>
    </cfRule>
  </conditionalFormatting>
  <conditionalFormatting sqref="X62:X78">
    <cfRule type="cellIs" dxfId="770" priority="1634" operator="equal">
      <formula>"NO_CUMPLIDA"</formula>
    </cfRule>
  </conditionalFormatting>
  <conditionalFormatting sqref="Y67">
    <cfRule type="expression" dxfId="769" priority="1629">
      <formula>U67="ASUMIR"</formula>
    </cfRule>
  </conditionalFormatting>
  <conditionalFormatting sqref="Z73">
    <cfRule type="beginsWith" dxfId="768" priority="1627" operator="beginsWith" text="No eficaz">
      <formula>LEFT(Z73,LEN("No eficaz"))="No eficaz"</formula>
    </cfRule>
  </conditionalFormatting>
  <conditionalFormatting sqref="Z73">
    <cfRule type="beginsWith" dxfId="767" priority="1626" operator="beginsWith" text="Eficaz">
      <formula>LEFT(Z73,LEN("Eficaz"))="Eficaz"</formula>
    </cfRule>
  </conditionalFormatting>
  <conditionalFormatting sqref="Z73">
    <cfRule type="expression" dxfId="766" priority="1625">
      <formula>U73="ASUMIR"</formula>
    </cfRule>
  </conditionalFormatting>
  <conditionalFormatting sqref="Y73">
    <cfRule type="expression" dxfId="765" priority="1624">
      <formula>U73="ASUMIR"</formula>
    </cfRule>
  </conditionalFormatting>
  <conditionalFormatting sqref="Y76">
    <cfRule type="expression" dxfId="764" priority="1623">
      <formula>U76="ASUMIR"</formula>
    </cfRule>
  </conditionalFormatting>
  <conditionalFormatting sqref="Y77">
    <cfRule type="expression" dxfId="763" priority="1622">
      <formula>U77="ASUMIR"</formula>
    </cfRule>
  </conditionalFormatting>
  <conditionalFormatting sqref="Y78">
    <cfRule type="expression" dxfId="762" priority="1621">
      <formula>U78="ASUMIR"</formula>
    </cfRule>
  </conditionalFormatting>
  <conditionalFormatting sqref="Z67">
    <cfRule type="beginsWith" dxfId="761" priority="1619" operator="beginsWith" text="No eficaz">
      <formula>LEFT(Z67,LEN("No eficaz"))="No eficaz"</formula>
    </cfRule>
  </conditionalFormatting>
  <conditionalFormatting sqref="Z67">
    <cfRule type="beginsWith" dxfId="760" priority="1618" operator="beginsWith" text="Eficaz">
      <formula>LEFT(Z67,LEN("Eficaz"))="Eficaz"</formula>
    </cfRule>
  </conditionalFormatting>
  <conditionalFormatting sqref="Z67">
    <cfRule type="expression" dxfId="759" priority="1617">
      <formula>U67="ASUMIR"</formula>
    </cfRule>
  </conditionalFormatting>
  <conditionalFormatting sqref="AA76">
    <cfRule type="expression" dxfId="758" priority="1616">
      <formula>U76="ASUMIR"</formula>
    </cfRule>
  </conditionalFormatting>
  <conditionalFormatting sqref="AA76">
    <cfRule type="expression" dxfId="757" priority="1615">
      <formula>$X76&lt;&gt;"CUMPLIMIENTO_TOTAL"</formula>
    </cfRule>
  </conditionalFormatting>
  <conditionalFormatting sqref="AA77:AA78">
    <cfRule type="expression" dxfId="756" priority="1614">
      <formula>U77="ASUMIR"</formula>
    </cfRule>
  </conditionalFormatting>
  <conditionalFormatting sqref="AA77:AA78">
    <cfRule type="expression" dxfId="755" priority="1613">
      <formula>$X77&lt;&gt;"CUMPLIMIENTO_TOTAL"</formula>
    </cfRule>
  </conditionalFormatting>
  <conditionalFormatting sqref="AA61:AA75">
    <cfRule type="expression" dxfId="754" priority="1612">
      <formula>U61="ASUMIR"</formula>
    </cfRule>
  </conditionalFormatting>
  <conditionalFormatting sqref="Y82:Y84">
    <cfRule type="expression" dxfId="753" priority="1537">
      <formula>U82="ASUMIR"</formula>
    </cfRule>
  </conditionalFormatting>
  <conditionalFormatting sqref="AB79:AB102">
    <cfRule type="containsText" dxfId="752" priority="1579" operator="containsText" text="CONTINUA LA ACCIÓN ANTERIOR">
      <formula>NOT(ISERROR(SEARCH("CONTINUA LA ACCIÓN ANTERIOR",AB79)))</formula>
    </cfRule>
    <cfRule type="containsText" dxfId="751" priority="1580" operator="containsText" text="REQUIERE NUEVA ACCIÓN">
      <formula>NOT(ISERROR(SEARCH("REQUIERE NUEVA ACCIÓN",AB79)))</formula>
    </cfRule>
    <cfRule type="containsText" dxfId="750" priority="1581" operator="containsText" text="RIESGO CONTROLADO">
      <formula>NOT(ISERROR(SEARCH("RIESGO CONTROLADO",AB79)))</formula>
    </cfRule>
  </conditionalFormatting>
  <conditionalFormatting sqref="Z79:Z102">
    <cfRule type="beginsWith" dxfId="749" priority="1578" operator="beginsWith" text="No eficaz">
      <formula>LEFT(Z79,LEN("No eficaz"))="No eficaz"</formula>
    </cfRule>
  </conditionalFormatting>
  <conditionalFormatting sqref="Z79:Z102">
    <cfRule type="beginsWith" dxfId="748" priority="1577" operator="beginsWith" text="Eficaz">
      <formula>LEFT(Z79,LEN("Eficaz"))="Eficaz"</formula>
    </cfRule>
  </conditionalFormatting>
  <conditionalFormatting sqref="X79:X102">
    <cfRule type="expression" dxfId="747" priority="1574">
      <formula>U79="ASUMIR"</formula>
    </cfRule>
  </conditionalFormatting>
  <conditionalFormatting sqref="Z79:Z102">
    <cfRule type="expression" dxfId="746" priority="1573">
      <formula>U79="ASUMIR"</formula>
    </cfRule>
  </conditionalFormatting>
  <conditionalFormatting sqref="Y81 Y85:Y87 Y93 Y101:Y102">
    <cfRule type="expression" dxfId="745" priority="1572">
      <formula>U81="ASUMIR"</formula>
    </cfRule>
  </conditionalFormatting>
  <conditionalFormatting sqref="AA80:AA102">
    <cfRule type="expression" dxfId="744" priority="1571">
      <formula>U80="ASUMIR"</formula>
    </cfRule>
  </conditionalFormatting>
  <conditionalFormatting sqref="X79">
    <cfRule type="cellIs" dxfId="743" priority="1568" operator="equal">
      <formula>"NO_CUMPLIDA"</formula>
    </cfRule>
  </conditionalFormatting>
  <conditionalFormatting sqref="X80:X102">
    <cfRule type="cellIs" dxfId="742" priority="1567" operator="equal">
      <formula>"NO_CUMPLIDA"</formula>
    </cfRule>
  </conditionalFormatting>
  <conditionalFormatting sqref="AA80">
    <cfRule type="expression" dxfId="741" priority="1565">
      <formula>$X$11&lt;&gt;"CUMPLIMIENTO_TOTAL"</formula>
    </cfRule>
  </conditionalFormatting>
  <conditionalFormatting sqref="AA81">
    <cfRule type="expression" dxfId="740" priority="1564">
      <formula>$X$12&lt;&gt;"CUMPLIMIENTO_TOTAL"</formula>
    </cfRule>
  </conditionalFormatting>
  <conditionalFormatting sqref="AA82">
    <cfRule type="expression" dxfId="739" priority="1563">
      <formula>$X$13&lt;&gt;"CUMPLIMIENTO_TOTAL"</formula>
    </cfRule>
  </conditionalFormatting>
  <conditionalFormatting sqref="AA83">
    <cfRule type="expression" dxfId="738" priority="1562">
      <formula>$X$14&lt;&gt;"CUMPLIMIENTO_TOTAL"</formula>
    </cfRule>
  </conditionalFormatting>
  <conditionalFormatting sqref="AA84">
    <cfRule type="expression" dxfId="737" priority="1561">
      <formula>$X$15&lt;&gt;"CUMPLIMIENTO_TOTAL"</formula>
    </cfRule>
  </conditionalFormatting>
  <conditionalFormatting sqref="AA85">
    <cfRule type="expression" dxfId="736" priority="1560">
      <formula>$X$16&lt;&gt;"CUMPLIMIENTO_TOTAL"</formula>
    </cfRule>
  </conditionalFormatting>
  <conditionalFormatting sqref="AA86">
    <cfRule type="expression" dxfId="735" priority="1559">
      <formula>$X$17&lt;&gt;"CUMPLIMIENTO_TOTAL"</formula>
    </cfRule>
  </conditionalFormatting>
  <conditionalFormatting sqref="AA87">
    <cfRule type="expression" dxfId="734" priority="1558">
      <formula>$X$18&lt;&gt;"CUMPLIMIENTO_TOTAL"</formula>
    </cfRule>
  </conditionalFormatting>
  <conditionalFormatting sqref="AA88">
    <cfRule type="expression" dxfId="733" priority="1557">
      <formula>$X$19&lt;&gt;"CUMPLIMIENTO_TOTAL"</formula>
    </cfRule>
  </conditionalFormatting>
  <conditionalFormatting sqref="AA89">
    <cfRule type="expression" dxfId="732" priority="1556">
      <formula>$X$20&lt;&gt;"CUMPLIMIENTO_TOTAL"</formula>
    </cfRule>
  </conditionalFormatting>
  <conditionalFormatting sqref="AA90">
    <cfRule type="expression" dxfId="731" priority="1555">
      <formula>$X$21&lt;&gt;"CUMPLIMIENTO_TOTAL"</formula>
    </cfRule>
  </conditionalFormatting>
  <conditionalFormatting sqref="AA91">
    <cfRule type="expression" dxfId="730" priority="1554">
      <formula>$X$22&lt;&gt;"CUMPLIMIENTO_TOTAL"</formula>
    </cfRule>
  </conditionalFormatting>
  <conditionalFormatting sqref="AA92">
    <cfRule type="expression" dxfId="729" priority="1553">
      <formula>$X$23&lt;&gt;"CUMPLIMIENTO_TOTAL"</formula>
    </cfRule>
  </conditionalFormatting>
  <conditionalFormatting sqref="AA93">
    <cfRule type="expression" dxfId="728" priority="1552">
      <formula>$X$24&lt;&gt;"CUMPLIMIENTO_TOTAL"</formula>
    </cfRule>
  </conditionalFormatting>
  <conditionalFormatting sqref="AA94">
    <cfRule type="expression" dxfId="727" priority="1551">
      <formula>$X$25&lt;&gt;"CUMPLIMIENTO_TOTAL"</formula>
    </cfRule>
  </conditionalFormatting>
  <conditionalFormatting sqref="AA95">
    <cfRule type="expression" dxfId="726" priority="1550">
      <formula>$X$26&lt;&gt;"CUMPLIMIENTO_TOTAL"</formula>
    </cfRule>
  </conditionalFormatting>
  <conditionalFormatting sqref="AA96">
    <cfRule type="expression" dxfId="725" priority="1549">
      <formula>$X$27&lt;&gt;"CUMPLIMIENTO_TOTAL"</formula>
    </cfRule>
  </conditionalFormatting>
  <conditionalFormatting sqref="AA97">
    <cfRule type="expression" dxfId="724" priority="1548">
      <formula>$X$28&lt;&gt;"CUMPLIMIENTO_TOTAL"</formula>
    </cfRule>
  </conditionalFormatting>
  <conditionalFormatting sqref="AA98">
    <cfRule type="expression" dxfId="723" priority="1547">
      <formula>$X$29&lt;&gt;"CUMPLIMIENTO_TOTAL"</formula>
    </cfRule>
  </conditionalFormatting>
  <conditionalFormatting sqref="AA99">
    <cfRule type="expression" dxfId="722" priority="1546">
      <formula>$X$30&lt;&gt;"CUMPLIMIENTO_TOTAL"</formula>
    </cfRule>
  </conditionalFormatting>
  <conditionalFormatting sqref="AA100">
    <cfRule type="expression" dxfId="721" priority="1545">
      <formula>$X$31&lt;&gt;"CUMPLIMIENTO_TOTAL"</formula>
    </cfRule>
  </conditionalFormatting>
  <conditionalFormatting sqref="AA101">
    <cfRule type="expression" dxfId="720" priority="1544">
      <formula>$X$32&lt;&gt;"CUMPLIMIENTO_TOTAL"</formula>
    </cfRule>
  </conditionalFormatting>
  <conditionalFormatting sqref="AA102">
    <cfRule type="expression" dxfId="719" priority="1543">
      <formula>$X$33&lt;&gt;"CUMPLIMIENTO_TOTAL"</formula>
    </cfRule>
  </conditionalFormatting>
  <conditionalFormatting sqref="Y79:Y80">
    <cfRule type="expression" dxfId="718" priority="1538">
      <formula>U79="ASUMIR"</formula>
    </cfRule>
  </conditionalFormatting>
  <conditionalFormatting sqref="Y109:Y112">
    <cfRule type="expression" dxfId="717" priority="1427">
      <formula>U109="ASUMIR"</formula>
    </cfRule>
  </conditionalFormatting>
  <conditionalFormatting sqref="AB103:AB132">
    <cfRule type="containsText" dxfId="716" priority="1476" operator="containsText" text="CONTINUA LA ACCIÓN ANTERIOR">
      <formula>NOT(ISERROR(SEARCH("CONTINUA LA ACCIÓN ANTERIOR",AB103)))</formula>
    </cfRule>
    <cfRule type="containsText" dxfId="715" priority="1477" operator="containsText" text="REQUIERE NUEVA ACCIÓN">
      <formula>NOT(ISERROR(SEARCH("REQUIERE NUEVA ACCIÓN",AB103)))</formula>
    </cfRule>
    <cfRule type="containsText" dxfId="714" priority="1478" operator="containsText" text="RIESGO CONTROLADO">
      <formula>NOT(ISERROR(SEARCH("RIESGO CONTROLADO",AB103)))</formula>
    </cfRule>
  </conditionalFormatting>
  <conditionalFormatting sqref="Z103:Z132">
    <cfRule type="beginsWith" dxfId="713" priority="1475" operator="beginsWith" text="No eficaz">
      <formula>LEFT(Z103,LEN("No eficaz"))="No eficaz"</formula>
    </cfRule>
  </conditionalFormatting>
  <conditionalFormatting sqref="Z103:Z132">
    <cfRule type="beginsWith" dxfId="712" priority="1474" operator="beginsWith" text="Eficaz">
      <formula>LEFT(Z103,LEN("Eficaz"))="Eficaz"</formula>
    </cfRule>
  </conditionalFormatting>
  <conditionalFormatting sqref="X103:X132">
    <cfRule type="expression" dxfId="711" priority="1471">
      <formula>U103="ASUMIR"</formula>
    </cfRule>
  </conditionalFormatting>
  <conditionalFormatting sqref="Z103:Z132">
    <cfRule type="expression" dxfId="710" priority="1470">
      <formula>U103="ASUMIR"</formula>
    </cfRule>
  </conditionalFormatting>
  <conditionalFormatting sqref="Y105 Y107:Y108 Y113:Y117 Y119:Y120 Y131:Y132">
    <cfRule type="expression" dxfId="709" priority="1469">
      <formula>U105="ASUMIR"</formula>
    </cfRule>
  </conditionalFormatting>
  <conditionalFormatting sqref="AA105">
    <cfRule type="expression" dxfId="708" priority="1468">
      <formula>U105="ASUMIR"</formula>
    </cfRule>
  </conditionalFormatting>
  <conditionalFormatting sqref="X103">
    <cfRule type="cellIs" dxfId="707" priority="1465" operator="equal">
      <formula>"NO_CUMPLIDA"</formula>
    </cfRule>
  </conditionalFormatting>
  <conditionalFormatting sqref="X104:X132">
    <cfRule type="cellIs" dxfId="706" priority="1464" operator="equal">
      <formula>"NO_CUMPLIDA"</formula>
    </cfRule>
  </conditionalFormatting>
  <conditionalFormatting sqref="AA105">
    <cfRule type="expression" dxfId="705" priority="1461">
      <formula>$X$12&lt;&gt;"CUMPLIMIENTO_TOTAL"</formula>
    </cfRule>
  </conditionalFormatting>
  <conditionalFormatting sqref="Y103:Y104">
    <cfRule type="expression" dxfId="704" priority="1429">
      <formula>U103="ASUMIR"</formula>
    </cfRule>
  </conditionalFormatting>
  <conditionalFormatting sqref="Y106">
    <cfRule type="expression" dxfId="703" priority="1428">
      <formula>U106="ASUMIR"</formula>
    </cfRule>
  </conditionalFormatting>
  <conditionalFormatting sqref="Y118">
    <cfRule type="expression" dxfId="702" priority="1426">
      <formula>U118="ASUMIR"</formula>
    </cfRule>
  </conditionalFormatting>
  <conditionalFormatting sqref="AB133:AB153">
    <cfRule type="containsText" dxfId="701" priority="1420" operator="containsText" text="CONTINUA LA ACCIÓN ANTERIOR">
      <formula>NOT(ISERROR(SEARCH("CONTINUA LA ACCIÓN ANTERIOR",AB133)))</formula>
    </cfRule>
    <cfRule type="containsText" dxfId="700" priority="1421" operator="containsText" text="REQUIERE NUEVA ACCIÓN">
      <formula>NOT(ISERROR(SEARCH("REQUIERE NUEVA ACCIÓN",AB133)))</formula>
    </cfRule>
    <cfRule type="containsText" dxfId="699" priority="1422" operator="containsText" text="RIESGO CONTROLADO">
      <formula>NOT(ISERROR(SEARCH("RIESGO CONTROLADO",AB133)))</formula>
    </cfRule>
  </conditionalFormatting>
  <conditionalFormatting sqref="Z133:Z153">
    <cfRule type="beginsWith" dxfId="698" priority="1419" operator="beginsWith" text="No eficaz">
      <formula>LEFT(Z133,LEN("No eficaz"))="No eficaz"</formula>
    </cfRule>
  </conditionalFormatting>
  <conditionalFormatting sqref="Z133:Z153">
    <cfRule type="beginsWith" dxfId="697" priority="1418" operator="beginsWith" text="Eficaz">
      <formula>LEFT(Z133,LEN("Eficaz"))="Eficaz"</formula>
    </cfRule>
  </conditionalFormatting>
  <conditionalFormatting sqref="X133:X153">
    <cfRule type="expression" dxfId="696" priority="1415">
      <formula>U133="ASUMIR"</formula>
    </cfRule>
  </conditionalFormatting>
  <conditionalFormatting sqref="Z133:Z153">
    <cfRule type="expression" dxfId="695" priority="1414">
      <formula>U133="ASUMIR"</formula>
    </cfRule>
  </conditionalFormatting>
  <conditionalFormatting sqref="Y135 Y138:Y141 Y150 Y153">
    <cfRule type="expression" dxfId="694" priority="1413">
      <formula>U135="ASUMIR"</formula>
    </cfRule>
  </conditionalFormatting>
  <conditionalFormatting sqref="X133">
    <cfRule type="cellIs" dxfId="693" priority="1409" operator="equal">
      <formula>"NO_CUMPLIDA"</formula>
    </cfRule>
  </conditionalFormatting>
  <conditionalFormatting sqref="X134:X153">
    <cfRule type="cellIs" dxfId="692" priority="1408" operator="equal">
      <formula>"NO_CUMPLIDA"</formula>
    </cfRule>
  </conditionalFormatting>
  <conditionalFormatting sqref="Y133:Y134">
    <cfRule type="expression" dxfId="691" priority="1382">
      <formula>U133="ASUMIR"</formula>
    </cfRule>
  </conditionalFormatting>
  <conditionalFormatting sqref="Y136:Y137">
    <cfRule type="expression" dxfId="690" priority="1381">
      <formula>U136="ASUMIR"</formula>
    </cfRule>
  </conditionalFormatting>
  <conditionalFormatting sqref="Y144">
    <cfRule type="expression" dxfId="689" priority="1380">
      <formula>U144="ASUMIR"</formula>
    </cfRule>
  </conditionalFormatting>
  <conditionalFormatting sqref="AB154:AB171">
    <cfRule type="containsText" dxfId="688" priority="1373" operator="containsText" text="CONTINUA LA ACCIÓN ANTERIOR">
      <formula>NOT(ISERROR(SEARCH("CONTINUA LA ACCIÓN ANTERIOR",AB154)))</formula>
    </cfRule>
    <cfRule type="containsText" dxfId="687" priority="1374" operator="containsText" text="REQUIERE NUEVA ACCIÓN">
      <formula>NOT(ISERROR(SEARCH("REQUIERE NUEVA ACCIÓN",AB154)))</formula>
    </cfRule>
    <cfRule type="containsText" dxfId="686" priority="1375" operator="containsText" text="RIESGO CONTROLADO">
      <formula>NOT(ISERROR(SEARCH("RIESGO CONTROLADO",AB154)))</formula>
    </cfRule>
  </conditionalFormatting>
  <conditionalFormatting sqref="Z154:Z171">
    <cfRule type="beginsWith" dxfId="685" priority="1372" operator="beginsWith" text="No eficaz">
      <formula>LEFT(Z154,LEN("No eficaz"))="No eficaz"</formula>
    </cfRule>
  </conditionalFormatting>
  <conditionalFormatting sqref="Z154:Z171">
    <cfRule type="beginsWith" dxfId="684" priority="1371" operator="beginsWith" text="Eficaz">
      <formula>LEFT(Z154,LEN("Eficaz"))="Eficaz"</formula>
    </cfRule>
  </conditionalFormatting>
  <conditionalFormatting sqref="X154:X171">
    <cfRule type="expression" dxfId="683" priority="1368">
      <formula>U154="ASUMIR"</formula>
    </cfRule>
  </conditionalFormatting>
  <conditionalFormatting sqref="Z154:Z171">
    <cfRule type="expression" dxfId="682" priority="1367">
      <formula>U154="ASUMIR"</formula>
    </cfRule>
  </conditionalFormatting>
  <conditionalFormatting sqref="Y154:Y168 Y171">
    <cfRule type="expression" dxfId="681" priority="1366">
      <formula>U154="ASUMIR"</formula>
    </cfRule>
  </conditionalFormatting>
  <conditionalFormatting sqref="X154">
    <cfRule type="cellIs" dxfId="680" priority="1362" operator="equal">
      <formula>"NO_CUMPLIDA"</formula>
    </cfRule>
  </conditionalFormatting>
  <conditionalFormatting sqref="X155:X171">
    <cfRule type="cellIs" dxfId="679" priority="1361" operator="equal">
      <formula>"NO_CUMPLIDA"</formula>
    </cfRule>
  </conditionalFormatting>
  <conditionalFormatting sqref="AB172:AB189">
    <cfRule type="containsText" dxfId="678" priority="1332" operator="containsText" text="CONTINUA LA ACCIÓN ANTERIOR">
      <formula>NOT(ISERROR(SEARCH("CONTINUA LA ACCIÓN ANTERIOR",AB172)))</formula>
    </cfRule>
    <cfRule type="containsText" dxfId="677" priority="1333" operator="containsText" text="REQUIERE NUEVA ACCIÓN">
      <formula>NOT(ISERROR(SEARCH("REQUIERE NUEVA ACCIÓN",AB172)))</formula>
    </cfRule>
    <cfRule type="containsText" dxfId="676" priority="1334" operator="containsText" text="RIESGO CONTROLADO">
      <formula>NOT(ISERROR(SEARCH("RIESGO CONTROLADO",AB172)))</formula>
    </cfRule>
  </conditionalFormatting>
  <conditionalFormatting sqref="Z172:Z189">
    <cfRule type="beginsWith" dxfId="675" priority="1331" operator="beginsWith" text="No eficaz">
      <formula>LEFT(Z172,LEN("No eficaz"))="No eficaz"</formula>
    </cfRule>
  </conditionalFormatting>
  <conditionalFormatting sqref="Z172:Z189">
    <cfRule type="beginsWith" dxfId="674" priority="1330" operator="beginsWith" text="Eficaz">
      <formula>LEFT(Z172,LEN("Eficaz"))="Eficaz"</formula>
    </cfRule>
  </conditionalFormatting>
  <conditionalFormatting sqref="X172:X189">
    <cfRule type="expression" dxfId="673" priority="1327">
      <formula>U172="ASUMIR"</formula>
    </cfRule>
  </conditionalFormatting>
  <conditionalFormatting sqref="Z172:Z189">
    <cfRule type="expression" dxfId="672" priority="1326">
      <formula>U172="ASUMIR"</formula>
    </cfRule>
  </conditionalFormatting>
  <conditionalFormatting sqref="Y175:Y177 Y180:Y183 Y186 Y188:Y189">
    <cfRule type="expression" dxfId="671" priority="1325">
      <formula>U175="ASUMIR"</formula>
    </cfRule>
  </conditionalFormatting>
  <conditionalFormatting sqref="X172">
    <cfRule type="cellIs" dxfId="670" priority="1321" operator="equal">
      <formula>"NO_CUMPLIDA"</formula>
    </cfRule>
  </conditionalFormatting>
  <conditionalFormatting sqref="X173:X189">
    <cfRule type="cellIs" dxfId="669" priority="1320" operator="equal">
      <formula>"NO_CUMPLIDA"</formula>
    </cfRule>
  </conditionalFormatting>
  <conditionalFormatting sqref="Y172:Y174">
    <cfRule type="expression" dxfId="668" priority="1303">
      <formula>U172="ASUMIR"</formula>
    </cfRule>
  </conditionalFormatting>
  <conditionalFormatting sqref="Y178:Y179">
    <cfRule type="expression" dxfId="667" priority="1299">
      <formula>U178="ASUMIR"</formula>
    </cfRule>
  </conditionalFormatting>
  <conditionalFormatting sqref="Y184:Y185">
    <cfRule type="expression" dxfId="666" priority="1296">
      <formula>U184="ASUMIR"</formula>
    </cfRule>
  </conditionalFormatting>
  <conditionalFormatting sqref="AB190:AB201">
    <cfRule type="containsText" dxfId="665" priority="1291" operator="containsText" text="CONTINUA LA ACCIÓN ANTERIOR">
      <formula>NOT(ISERROR(SEARCH("CONTINUA LA ACCIÓN ANTERIOR",AB190)))</formula>
    </cfRule>
    <cfRule type="containsText" dxfId="664" priority="1292" operator="containsText" text="REQUIERE NUEVA ACCIÓN">
      <formula>NOT(ISERROR(SEARCH("REQUIERE NUEVA ACCIÓN",AB190)))</formula>
    </cfRule>
    <cfRule type="containsText" dxfId="663" priority="1293" operator="containsText" text="RIESGO CONTROLADO">
      <formula>NOT(ISERROR(SEARCH("RIESGO CONTROLADO",AB190)))</formula>
    </cfRule>
  </conditionalFormatting>
  <conditionalFormatting sqref="Z190:Z201">
    <cfRule type="beginsWith" dxfId="662" priority="1290" operator="beginsWith" text="No eficaz">
      <formula>LEFT(Z190,LEN("No eficaz"))="No eficaz"</formula>
    </cfRule>
  </conditionalFormatting>
  <conditionalFormatting sqref="Z190:Z201">
    <cfRule type="beginsWith" dxfId="661" priority="1289" operator="beginsWith" text="Eficaz">
      <formula>LEFT(Z190,LEN("Eficaz"))="Eficaz"</formula>
    </cfRule>
  </conditionalFormatting>
  <conditionalFormatting sqref="X190:X201">
    <cfRule type="expression" dxfId="660" priority="1286">
      <formula>U190="ASUMIR"</formula>
    </cfRule>
  </conditionalFormatting>
  <conditionalFormatting sqref="Z190:Z201">
    <cfRule type="expression" dxfId="659" priority="1285">
      <formula>U190="ASUMIR"</formula>
    </cfRule>
  </conditionalFormatting>
  <conditionalFormatting sqref="Y190:Y195 Y201">
    <cfRule type="expression" dxfId="658" priority="1284">
      <formula>U190="ASUMIR"</formula>
    </cfRule>
  </conditionalFormatting>
  <conditionalFormatting sqref="X190">
    <cfRule type="cellIs" dxfId="657" priority="1280" operator="equal">
      <formula>"NO_CUMPLIDA"</formula>
    </cfRule>
  </conditionalFormatting>
  <conditionalFormatting sqref="X191:X201">
    <cfRule type="cellIs" dxfId="656" priority="1279" operator="equal">
      <formula>"NO_CUMPLIDA"</formula>
    </cfRule>
  </conditionalFormatting>
  <conditionalFormatting sqref="AB202:AB225">
    <cfRule type="containsText" dxfId="655" priority="1256" operator="containsText" text="CONTINUA LA ACCIÓN ANTERIOR">
      <formula>NOT(ISERROR(SEARCH("CONTINUA LA ACCIÓN ANTERIOR",AB202)))</formula>
    </cfRule>
    <cfRule type="containsText" dxfId="654" priority="1257" operator="containsText" text="REQUIERE NUEVA ACCIÓN">
      <formula>NOT(ISERROR(SEARCH("REQUIERE NUEVA ACCIÓN",AB202)))</formula>
    </cfRule>
    <cfRule type="containsText" dxfId="653" priority="1258" operator="containsText" text="RIESGO CONTROLADO">
      <formula>NOT(ISERROR(SEARCH("RIESGO CONTROLADO",AB202)))</formula>
    </cfRule>
  </conditionalFormatting>
  <conditionalFormatting sqref="Z202:Z225">
    <cfRule type="beginsWith" dxfId="652" priority="1255" operator="beginsWith" text="No eficaz">
      <formula>LEFT(Z202,LEN("No eficaz"))="No eficaz"</formula>
    </cfRule>
  </conditionalFormatting>
  <conditionalFormatting sqref="Z202:Z225">
    <cfRule type="beginsWith" dxfId="651" priority="1254" operator="beginsWith" text="Eficaz">
      <formula>LEFT(Z202,LEN("Eficaz"))="Eficaz"</formula>
    </cfRule>
  </conditionalFormatting>
  <conditionalFormatting sqref="X202:X225">
    <cfRule type="expression" dxfId="650" priority="1251">
      <formula>U202="ASUMIR"</formula>
    </cfRule>
  </conditionalFormatting>
  <conditionalFormatting sqref="Z202:Z225">
    <cfRule type="expression" dxfId="649" priority="1250">
      <formula>U202="ASUMIR"</formula>
    </cfRule>
  </conditionalFormatting>
  <conditionalFormatting sqref="Y202:Y225">
    <cfRule type="expression" dxfId="648" priority="1249">
      <formula>U202="ASUMIR"</formula>
    </cfRule>
  </conditionalFormatting>
  <conditionalFormatting sqref="X202:X225">
    <cfRule type="cellIs" dxfId="647" priority="1245" operator="equal">
      <formula>"NO_CUMPLIDA"</formula>
    </cfRule>
  </conditionalFormatting>
  <conditionalFormatting sqref="X203:X225">
    <cfRule type="cellIs" dxfId="646" priority="1244" operator="equal">
      <formula>"NO_CUMPLIDA"</formula>
    </cfRule>
  </conditionalFormatting>
  <conditionalFormatting sqref="AB226:AB267">
    <cfRule type="containsText" dxfId="645" priority="1211" operator="containsText" text="CONTINUA LA ACCIÓN ANTERIOR">
      <formula>NOT(ISERROR(SEARCH("CONTINUA LA ACCIÓN ANTERIOR",AB226)))</formula>
    </cfRule>
    <cfRule type="containsText" dxfId="644" priority="1212" operator="containsText" text="REQUIERE NUEVA ACCIÓN">
      <formula>NOT(ISERROR(SEARCH("REQUIERE NUEVA ACCIÓN",AB226)))</formula>
    </cfRule>
    <cfRule type="containsText" dxfId="643" priority="1213" operator="containsText" text="RIESGO CONTROLADO">
      <formula>NOT(ISERROR(SEARCH("RIESGO CONTROLADO",AB226)))</formula>
    </cfRule>
  </conditionalFormatting>
  <conditionalFormatting sqref="Z226:Z267">
    <cfRule type="beginsWith" dxfId="642" priority="1210" operator="beginsWith" text="No eficaz">
      <formula>LEFT(Z226,LEN("No eficaz"))="No eficaz"</formula>
    </cfRule>
  </conditionalFormatting>
  <conditionalFormatting sqref="Z226:Z267">
    <cfRule type="beginsWith" dxfId="641" priority="1209" operator="beginsWith" text="Eficaz">
      <formula>LEFT(Z226,LEN("Eficaz"))="Eficaz"</formula>
    </cfRule>
  </conditionalFormatting>
  <conditionalFormatting sqref="X226:X267">
    <cfRule type="expression" dxfId="640" priority="1206">
      <formula>U226="ASUMIR"</formula>
    </cfRule>
  </conditionalFormatting>
  <conditionalFormatting sqref="Z226:Z267">
    <cfRule type="expression" dxfId="639" priority="1205">
      <formula>U226="ASUMIR"</formula>
    </cfRule>
  </conditionalFormatting>
  <conditionalFormatting sqref="Y226:Y246 Y250:Y267">
    <cfRule type="expression" dxfId="638" priority="1204">
      <formula>U226="ASUMIR"</formula>
    </cfRule>
  </conditionalFormatting>
  <conditionalFormatting sqref="X226:X267">
    <cfRule type="cellIs" dxfId="637" priority="1200" operator="equal">
      <formula>"NO_CUMPLIDA"</formula>
    </cfRule>
  </conditionalFormatting>
  <conditionalFormatting sqref="X227:X267">
    <cfRule type="cellIs" dxfId="636" priority="1199" operator="equal">
      <formula>"NO_CUMPLIDA"</formula>
    </cfRule>
  </conditionalFormatting>
  <conditionalFormatting sqref="Y247:Y249">
    <cfRule type="expression" dxfId="635" priority="1152">
      <formula>U247="ASUMIR"</formula>
    </cfRule>
  </conditionalFormatting>
  <conditionalFormatting sqref="AB268:AB291">
    <cfRule type="containsText" dxfId="634" priority="1147" operator="containsText" text="CONTINUA LA ACCIÓN ANTERIOR">
      <formula>NOT(ISERROR(SEARCH("CONTINUA LA ACCIÓN ANTERIOR",AB268)))</formula>
    </cfRule>
    <cfRule type="containsText" dxfId="633" priority="1148" operator="containsText" text="REQUIERE NUEVA ACCIÓN">
      <formula>NOT(ISERROR(SEARCH("REQUIERE NUEVA ACCIÓN",AB268)))</formula>
    </cfRule>
    <cfRule type="containsText" dxfId="632" priority="1149" operator="containsText" text="RIESGO CONTROLADO">
      <formula>NOT(ISERROR(SEARCH("RIESGO CONTROLADO",AB268)))</formula>
    </cfRule>
  </conditionalFormatting>
  <conditionalFormatting sqref="Z268:Z273 Z275:Z279 Z281:Z291">
    <cfRule type="beginsWith" dxfId="631" priority="1146" operator="beginsWith" text="No eficaz">
      <formula>LEFT(Z268,LEN("No eficaz"))="No eficaz"</formula>
    </cfRule>
  </conditionalFormatting>
  <conditionalFormatting sqref="Z268:Z273 Z275:Z279 Z281:Z291">
    <cfRule type="beginsWith" dxfId="630" priority="1145" operator="beginsWith" text="Eficaz">
      <formula>LEFT(Z268,LEN("Eficaz"))="Eficaz"</formula>
    </cfRule>
  </conditionalFormatting>
  <conditionalFormatting sqref="X268:X291">
    <cfRule type="expression" dxfId="629" priority="1142">
      <formula>U268="ASUMIR"</formula>
    </cfRule>
  </conditionalFormatting>
  <conditionalFormatting sqref="Z268:Z273 Z275:Z279 Z281:Z291">
    <cfRule type="expression" dxfId="628" priority="1141">
      <formula>U268="ASUMIR"</formula>
    </cfRule>
  </conditionalFormatting>
  <conditionalFormatting sqref="Y268:Y273 Y275:Y279 Y281:Y291">
    <cfRule type="expression" dxfId="627" priority="1140">
      <formula>U268="ASUMIR"</formula>
    </cfRule>
  </conditionalFormatting>
  <conditionalFormatting sqref="X268:X291">
    <cfRule type="cellIs" dxfId="626" priority="1136" operator="equal">
      <formula>"NO_CUMPLIDA"</formula>
    </cfRule>
  </conditionalFormatting>
  <conditionalFormatting sqref="X269:X291">
    <cfRule type="cellIs" dxfId="625" priority="1135" operator="equal">
      <formula>"NO_CUMPLIDA"</formula>
    </cfRule>
  </conditionalFormatting>
  <conditionalFormatting sqref="Z274">
    <cfRule type="beginsWith" dxfId="624" priority="1105" operator="beginsWith" text="No eficaz">
      <formula>LEFT(Z274,LEN("No eficaz"))="No eficaz"</formula>
    </cfRule>
  </conditionalFormatting>
  <conditionalFormatting sqref="Z274">
    <cfRule type="beginsWith" dxfId="623" priority="1104" operator="beginsWith" text="Eficaz">
      <formula>LEFT(Z274,LEN("Eficaz"))="Eficaz"</formula>
    </cfRule>
  </conditionalFormatting>
  <conditionalFormatting sqref="Z274">
    <cfRule type="expression" dxfId="622" priority="1103">
      <formula>U274="ASUMIR"</formula>
    </cfRule>
  </conditionalFormatting>
  <conditionalFormatting sqref="Y274">
    <cfRule type="expression" dxfId="621" priority="1102">
      <formula>U274="ASUMIR"</formula>
    </cfRule>
  </conditionalFormatting>
  <conditionalFormatting sqref="Z280">
    <cfRule type="beginsWith" dxfId="620" priority="1100" operator="beginsWith" text="No eficaz">
      <formula>LEFT(Z280,LEN("No eficaz"))="No eficaz"</formula>
    </cfRule>
  </conditionalFormatting>
  <conditionalFormatting sqref="Z280">
    <cfRule type="beginsWith" dxfId="619" priority="1099" operator="beginsWith" text="Eficaz">
      <formula>LEFT(Z280,LEN("Eficaz"))="Eficaz"</formula>
    </cfRule>
  </conditionalFormatting>
  <conditionalFormatting sqref="Z280">
    <cfRule type="expression" dxfId="618" priority="1098">
      <formula>U280="ASUMIR"</formula>
    </cfRule>
  </conditionalFormatting>
  <conditionalFormatting sqref="Y280">
    <cfRule type="expression" dxfId="617" priority="1097">
      <formula>U280="ASUMIR"</formula>
    </cfRule>
  </conditionalFormatting>
  <conditionalFormatting sqref="AB292:AB318">
    <cfRule type="containsText" dxfId="616" priority="1092" operator="containsText" text="CONTINUA LA ACCIÓN ANTERIOR">
      <formula>NOT(ISERROR(SEARCH("CONTINUA LA ACCIÓN ANTERIOR",AB292)))</formula>
    </cfRule>
    <cfRule type="containsText" dxfId="615" priority="1093" operator="containsText" text="REQUIERE NUEVA ACCIÓN">
      <formula>NOT(ISERROR(SEARCH("REQUIERE NUEVA ACCIÓN",AB292)))</formula>
    </cfRule>
    <cfRule type="containsText" dxfId="614" priority="1094" operator="containsText" text="RIESGO CONTROLADO">
      <formula>NOT(ISERROR(SEARCH("RIESGO CONTROLADO",AB292)))</formula>
    </cfRule>
  </conditionalFormatting>
  <conditionalFormatting sqref="Z292:Z318">
    <cfRule type="beginsWith" dxfId="613" priority="1091" operator="beginsWith" text="No eficaz">
      <formula>LEFT(Z292,LEN("No eficaz"))="No eficaz"</formula>
    </cfRule>
  </conditionalFormatting>
  <conditionalFormatting sqref="Z292:Z318">
    <cfRule type="beginsWith" dxfId="612" priority="1090" operator="beginsWith" text="Eficaz">
      <formula>LEFT(Z292,LEN("Eficaz"))="Eficaz"</formula>
    </cfRule>
  </conditionalFormatting>
  <conditionalFormatting sqref="X292:X318">
    <cfRule type="expression" dxfId="611" priority="1087">
      <formula>U292="ASUMIR"</formula>
    </cfRule>
  </conditionalFormatting>
  <conditionalFormatting sqref="Z292:Z318">
    <cfRule type="expression" dxfId="610" priority="1086">
      <formula>U292="ASUMIR"</formula>
    </cfRule>
  </conditionalFormatting>
  <conditionalFormatting sqref="Y292:Y315">
    <cfRule type="expression" dxfId="609" priority="1085">
      <formula>U292="ASUMIR"</formula>
    </cfRule>
  </conditionalFormatting>
  <conditionalFormatting sqref="X292:X318">
    <cfRule type="cellIs" dxfId="608" priority="1081" operator="equal">
      <formula>"NO_CUMPLIDA"</formula>
    </cfRule>
  </conditionalFormatting>
  <conditionalFormatting sqref="X293:X318">
    <cfRule type="cellIs" dxfId="607" priority="1080" operator="equal">
      <formula>"NO_CUMPLIDA"</formula>
    </cfRule>
  </conditionalFormatting>
  <conditionalFormatting sqref="AB355:AB372">
    <cfRule type="containsText" dxfId="606" priority="952" operator="containsText" text="CONTINUA LA ACCIÓN ANTERIOR">
      <formula>NOT(ISERROR(SEARCH("CONTINUA LA ACCIÓN ANTERIOR",AB355)))</formula>
    </cfRule>
    <cfRule type="containsText" dxfId="605" priority="953" operator="containsText" text="REQUIERE NUEVA ACCIÓN">
      <formula>NOT(ISERROR(SEARCH("REQUIERE NUEVA ACCIÓN",AB355)))</formula>
    </cfRule>
    <cfRule type="containsText" dxfId="604" priority="954" operator="containsText" text="RIESGO CONTROLADO">
      <formula>NOT(ISERROR(SEARCH("RIESGO CONTROLADO",AB355)))</formula>
    </cfRule>
  </conditionalFormatting>
  <conditionalFormatting sqref="Z355:Z372">
    <cfRule type="beginsWith" dxfId="603" priority="951" operator="beginsWith" text="No eficaz">
      <formula>LEFT(Z355,LEN("No eficaz"))="No eficaz"</formula>
    </cfRule>
  </conditionalFormatting>
  <conditionalFormatting sqref="Z355:Z372">
    <cfRule type="beginsWith" dxfId="602" priority="950" operator="beginsWith" text="Eficaz">
      <formula>LEFT(Z355,LEN("Eficaz"))="Eficaz"</formula>
    </cfRule>
  </conditionalFormatting>
  <conditionalFormatting sqref="X355:X372">
    <cfRule type="expression" dxfId="601" priority="947">
      <formula>U355="ASUMIR"</formula>
    </cfRule>
  </conditionalFormatting>
  <conditionalFormatting sqref="Z355:Z372">
    <cfRule type="expression" dxfId="600" priority="946">
      <formula>U355="ASUMIR"</formula>
    </cfRule>
  </conditionalFormatting>
  <conditionalFormatting sqref="Y355:Y372">
    <cfRule type="expression" dxfId="599" priority="945">
      <formula>U355="ASUMIR"</formula>
    </cfRule>
  </conditionalFormatting>
  <conditionalFormatting sqref="X355:X372">
    <cfRule type="cellIs" dxfId="598" priority="941" operator="equal">
      <formula>"NO_CUMPLIDA"</formula>
    </cfRule>
  </conditionalFormatting>
  <conditionalFormatting sqref="X356:X372">
    <cfRule type="cellIs" dxfId="597" priority="940" operator="equal">
      <formula>"NO_CUMPLIDA"</formula>
    </cfRule>
  </conditionalFormatting>
  <conditionalFormatting sqref="AB373:AB405">
    <cfRule type="containsText" dxfId="596" priority="913" operator="containsText" text="CONTINUA LA ACCIÓN ANTERIOR">
      <formula>NOT(ISERROR(SEARCH("CONTINUA LA ACCIÓN ANTERIOR",AB373)))</formula>
    </cfRule>
    <cfRule type="containsText" dxfId="595" priority="914" operator="containsText" text="REQUIERE NUEVA ACCIÓN">
      <formula>NOT(ISERROR(SEARCH("REQUIERE NUEVA ACCIÓN",AB373)))</formula>
    </cfRule>
    <cfRule type="containsText" dxfId="594" priority="915" operator="containsText" text="RIESGO CONTROLADO">
      <formula>NOT(ISERROR(SEARCH("RIESGO CONTROLADO",AB373)))</formula>
    </cfRule>
  </conditionalFormatting>
  <conditionalFormatting sqref="Z373:Z405">
    <cfRule type="beginsWith" dxfId="593" priority="912" operator="beginsWith" text="No eficaz">
      <formula>LEFT(Z373,LEN("No eficaz"))="No eficaz"</formula>
    </cfRule>
  </conditionalFormatting>
  <conditionalFormatting sqref="Z373:Z405">
    <cfRule type="beginsWith" dxfId="592" priority="911" operator="beginsWith" text="Eficaz">
      <formula>LEFT(Z373,LEN("Eficaz"))="Eficaz"</formula>
    </cfRule>
  </conditionalFormatting>
  <conditionalFormatting sqref="X373:X405">
    <cfRule type="expression" dxfId="591" priority="908">
      <formula>U373="ASUMIR"</formula>
    </cfRule>
  </conditionalFormatting>
  <conditionalFormatting sqref="Z373:Z405">
    <cfRule type="expression" dxfId="590" priority="907">
      <formula>U373="ASUMIR"</formula>
    </cfRule>
  </conditionalFormatting>
  <conditionalFormatting sqref="Y373:Y405">
    <cfRule type="expression" dxfId="589" priority="906">
      <formula>U373="ASUMIR"</formula>
    </cfRule>
  </conditionalFormatting>
  <conditionalFormatting sqref="X373:X405">
    <cfRule type="cellIs" dxfId="588" priority="902" operator="equal">
      <formula>"NO_CUMPLIDA"</formula>
    </cfRule>
  </conditionalFormatting>
  <conditionalFormatting sqref="X374:X405">
    <cfRule type="cellIs" dxfId="587" priority="901" operator="equal">
      <formula>"NO_CUMPLIDA"</formula>
    </cfRule>
  </conditionalFormatting>
  <conditionalFormatting sqref="X319:X354">
    <cfRule type="cellIs" dxfId="586" priority="848" operator="equal">
      <formula>"NO_CUMPLIDA"</formula>
    </cfRule>
    <cfRule type="expression" dxfId="585" priority="854">
      <formula>U319="ASUMIR"</formula>
    </cfRule>
  </conditionalFormatting>
  <conditionalFormatting sqref="Y319:Y333 Y335:Y336 Y338:Y342 Y344:Y348 Y350:Y354">
    <cfRule type="expression" dxfId="584" priority="852">
      <formula>U319="ASUMIR"</formula>
    </cfRule>
  </conditionalFormatting>
  <conditionalFormatting sqref="Z319:Z354">
    <cfRule type="expression" dxfId="583" priority="853">
      <formula>U319="ASUMIR"</formula>
    </cfRule>
    <cfRule type="beginsWith" dxfId="582" priority="857" operator="beginsWith" text="Eficaz">
      <formula>LEFT(Z319,LEN("Eficaz"))="Eficaz"</formula>
    </cfRule>
    <cfRule type="beginsWith" dxfId="581" priority="858" operator="beginsWith" text="No eficaz">
      <formula>LEFT(Z319,LEN("No eficaz"))="No eficaz"</formula>
    </cfRule>
  </conditionalFormatting>
  <conditionalFormatting sqref="AB319:AB354">
    <cfRule type="containsText" dxfId="580" priority="859" operator="containsText" text="CONTINUA LA ACCIÓN ANTERIOR">
      <formula>NOT(ISERROR(SEARCH("CONTINUA LA ACCIÓN ANTERIOR",AB319)))</formula>
    </cfRule>
    <cfRule type="containsText" dxfId="579" priority="860" operator="containsText" text="REQUIERE NUEVA ACCIÓN">
      <formula>NOT(ISERROR(SEARCH("REQUIERE NUEVA ACCIÓN",AB319)))</formula>
    </cfRule>
    <cfRule type="containsText" dxfId="578" priority="861" operator="containsText" text="RIESGO CONTROLADO">
      <formula>NOT(ISERROR(SEARCH("RIESGO CONTROLADO",AB319)))</formula>
    </cfRule>
  </conditionalFormatting>
  <conditionalFormatting sqref="AB406:AB408">
    <cfRule type="containsText" dxfId="577" priority="803" operator="containsText" text="CONTINUA LA ACCIÓN ANTERIOR">
      <formula>NOT(ISERROR(SEARCH("CONTINUA LA ACCIÓN ANTERIOR",AB406)))</formula>
    </cfRule>
    <cfRule type="containsText" dxfId="576" priority="804" operator="containsText" text="REQUIERE NUEVA ACCIÓN">
      <formula>NOT(ISERROR(SEARCH("REQUIERE NUEVA ACCIÓN",AB406)))</formula>
    </cfRule>
    <cfRule type="containsText" dxfId="575" priority="805" operator="containsText" text="RIESGO CONTROLADO">
      <formula>NOT(ISERROR(SEARCH("RIESGO CONTROLADO",AB406)))</formula>
    </cfRule>
  </conditionalFormatting>
  <conditionalFormatting sqref="Z406:Z408">
    <cfRule type="beginsWith" dxfId="574" priority="802" operator="beginsWith" text="No eficaz">
      <formula>LEFT(Z406,LEN("No eficaz"))="No eficaz"</formula>
    </cfRule>
  </conditionalFormatting>
  <conditionalFormatting sqref="Z406:Z408">
    <cfRule type="beginsWith" dxfId="573" priority="801" operator="beginsWith" text="Eficaz">
      <formula>LEFT(Z406,LEN("Eficaz"))="Eficaz"</formula>
    </cfRule>
  </conditionalFormatting>
  <conditionalFormatting sqref="X406:X408">
    <cfRule type="expression" dxfId="572" priority="798">
      <formula>U406="ASUMIR"</formula>
    </cfRule>
  </conditionalFormatting>
  <conditionalFormatting sqref="Z406:Z408">
    <cfRule type="expression" dxfId="571" priority="797">
      <formula>U406="ASUMIR"</formula>
    </cfRule>
  </conditionalFormatting>
  <conditionalFormatting sqref="Y406:Y408">
    <cfRule type="expression" dxfId="570" priority="796">
      <formula>U406="ASUMIR"</formula>
    </cfRule>
  </conditionalFormatting>
  <conditionalFormatting sqref="AA407:AA408">
    <cfRule type="expression" dxfId="569" priority="795">
      <formula>U407="ASUMIR"</formula>
    </cfRule>
  </conditionalFormatting>
  <conditionalFormatting sqref="X406:X408">
    <cfRule type="cellIs" dxfId="568" priority="792" operator="equal">
      <formula>"NO_CUMPLIDA"</formula>
    </cfRule>
  </conditionalFormatting>
  <conditionalFormatting sqref="X407:X408">
    <cfRule type="cellIs" dxfId="567" priority="791" operator="equal">
      <formula>"NO_CUMPLIDA"</formula>
    </cfRule>
  </conditionalFormatting>
  <conditionalFormatting sqref="AA407">
    <cfRule type="expression" dxfId="566" priority="789">
      <formula>$X$11&lt;&gt;"CUMPLIMIENTO_TOTAL"</formula>
    </cfRule>
  </conditionalFormatting>
  <conditionalFormatting sqref="AA408">
    <cfRule type="expression" dxfId="565" priority="788">
      <formula>$X$12&lt;&gt;"CUMPLIMIENTO_TOTAL"</formula>
    </cfRule>
  </conditionalFormatting>
  <conditionalFormatting sqref="AB409:AB411">
    <cfRule type="containsText" dxfId="564" priority="779" operator="containsText" text="CONTINUA LA ACCIÓN ANTERIOR">
      <formula>NOT(ISERROR(SEARCH("CONTINUA LA ACCIÓN ANTERIOR",AB409)))</formula>
    </cfRule>
    <cfRule type="containsText" dxfId="563" priority="780" operator="containsText" text="REQUIERE NUEVA ACCIÓN">
      <formula>NOT(ISERROR(SEARCH("REQUIERE NUEVA ACCIÓN",AB409)))</formula>
    </cfRule>
    <cfRule type="containsText" dxfId="562" priority="781" operator="containsText" text="RIESGO CONTROLADO">
      <formula>NOT(ISERROR(SEARCH("RIESGO CONTROLADO",AB409)))</formula>
    </cfRule>
  </conditionalFormatting>
  <conditionalFormatting sqref="Z409:Z411">
    <cfRule type="beginsWith" dxfId="561" priority="778" operator="beginsWith" text="No eficaz">
      <formula>LEFT(Z409,LEN("No eficaz"))="No eficaz"</formula>
    </cfRule>
  </conditionalFormatting>
  <conditionalFormatting sqref="Z409:Z411">
    <cfRule type="beginsWith" dxfId="560" priority="777" operator="beginsWith" text="Eficaz">
      <formula>LEFT(Z409,LEN("Eficaz"))="Eficaz"</formula>
    </cfRule>
  </conditionalFormatting>
  <conditionalFormatting sqref="X409:X411">
    <cfRule type="expression" dxfId="559" priority="774">
      <formula>U409="ASUMIR"</formula>
    </cfRule>
  </conditionalFormatting>
  <conditionalFormatting sqref="Z409:Z411">
    <cfRule type="expression" dxfId="558" priority="773">
      <formula>U409="ASUMIR"</formula>
    </cfRule>
  </conditionalFormatting>
  <conditionalFormatting sqref="Y409:Y411">
    <cfRule type="expression" dxfId="557" priority="772">
      <formula>U409="ASUMIR"</formula>
    </cfRule>
  </conditionalFormatting>
  <conditionalFormatting sqref="AA409:AA411">
    <cfRule type="expression" dxfId="556" priority="771">
      <formula>U409="ASUMIR"</formula>
    </cfRule>
  </conditionalFormatting>
  <conditionalFormatting sqref="X409:X411">
    <cfRule type="cellIs" dxfId="555" priority="768" operator="equal">
      <formula>"NO_CUMPLIDA"</formula>
    </cfRule>
  </conditionalFormatting>
  <conditionalFormatting sqref="X410:X411">
    <cfRule type="cellIs" dxfId="554" priority="767" operator="equal">
      <formula>"NO_CUMPLIDA"</formula>
    </cfRule>
  </conditionalFormatting>
  <conditionalFormatting sqref="AA409">
    <cfRule type="expression" dxfId="553" priority="766">
      <formula>$X$10&lt;&gt;"CUMPLIMIENTO_TOTAL"</formula>
    </cfRule>
  </conditionalFormatting>
  <conditionalFormatting sqref="AA410">
    <cfRule type="expression" dxfId="552" priority="765">
      <formula>$X$11&lt;&gt;"CUMPLIMIENTO_TOTAL"</formula>
    </cfRule>
  </conditionalFormatting>
  <conditionalFormatting sqref="AA411">
    <cfRule type="expression" dxfId="551" priority="764">
      <formula>$X$12&lt;&gt;"CUMPLIMIENTO_TOTAL"</formula>
    </cfRule>
  </conditionalFormatting>
  <conditionalFormatting sqref="AB412:AB423">
    <cfRule type="containsText" dxfId="550" priority="755" operator="containsText" text="CONTINUA LA ACCIÓN ANTERIOR">
      <formula>NOT(ISERROR(SEARCH("CONTINUA LA ACCIÓN ANTERIOR",AB412)))</formula>
    </cfRule>
    <cfRule type="containsText" dxfId="549" priority="756" operator="containsText" text="REQUIERE NUEVA ACCIÓN">
      <formula>NOT(ISERROR(SEARCH("REQUIERE NUEVA ACCIÓN",AB412)))</formula>
    </cfRule>
    <cfRule type="containsText" dxfId="548" priority="757" operator="containsText" text="RIESGO CONTROLADO">
      <formula>NOT(ISERROR(SEARCH("RIESGO CONTROLADO",AB412)))</formula>
    </cfRule>
  </conditionalFormatting>
  <conditionalFormatting sqref="Z412:Z423">
    <cfRule type="beginsWith" dxfId="547" priority="754" operator="beginsWith" text="No eficaz">
      <formula>LEFT(Z412,LEN("No eficaz"))="No eficaz"</formula>
    </cfRule>
  </conditionalFormatting>
  <conditionalFormatting sqref="Z412:Z423">
    <cfRule type="beginsWith" dxfId="546" priority="753" operator="beginsWith" text="Eficaz">
      <formula>LEFT(Z412,LEN("Eficaz"))="Eficaz"</formula>
    </cfRule>
  </conditionalFormatting>
  <conditionalFormatting sqref="X412:X423">
    <cfRule type="expression" dxfId="545" priority="750">
      <formula>U412="ASUMIR"</formula>
    </cfRule>
  </conditionalFormatting>
  <conditionalFormatting sqref="Z412:Z423">
    <cfRule type="expression" dxfId="544" priority="749">
      <formula>U412="ASUMIR"</formula>
    </cfRule>
  </conditionalFormatting>
  <conditionalFormatting sqref="Y412:Y417 Y419:Y420 Y422:Y423">
    <cfRule type="expression" dxfId="543" priority="748">
      <formula>U412="ASUMIR"</formula>
    </cfRule>
  </conditionalFormatting>
  <conditionalFormatting sqref="AA412:AA423">
    <cfRule type="expression" dxfId="542" priority="747">
      <formula>U412="ASUMIR"</formula>
    </cfRule>
  </conditionalFormatting>
  <conditionalFormatting sqref="X412:X423">
    <cfRule type="cellIs" dxfId="541" priority="744" operator="equal">
      <formula>"NO_CUMPLIDA"</formula>
    </cfRule>
  </conditionalFormatting>
  <conditionalFormatting sqref="X413:X423">
    <cfRule type="cellIs" dxfId="540" priority="743" operator="equal">
      <formula>"NO_CUMPLIDA"</formula>
    </cfRule>
  </conditionalFormatting>
  <conditionalFormatting sqref="AA412">
    <cfRule type="expression" dxfId="539" priority="742">
      <formula>$X$10&lt;&gt;"CUMPLIMIENTO_TOTAL"</formula>
    </cfRule>
  </conditionalFormatting>
  <conditionalFormatting sqref="AA413">
    <cfRule type="expression" dxfId="538" priority="741">
      <formula>$X$11&lt;&gt;"CUMPLIMIENTO_TOTAL"</formula>
    </cfRule>
  </conditionalFormatting>
  <conditionalFormatting sqref="AA414">
    <cfRule type="expression" dxfId="537" priority="740">
      <formula>$X$12&lt;&gt;"CUMPLIMIENTO_TOTAL"</formula>
    </cfRule>
  </conditionalFormatting>
  <conditionalFormatting sqref="AA415">
    <cfRule type="expression" dxfId="536" priority="739">
      <formula>$X$13&lt;&gt;"CUMPLIMIENTO_TOTAL"</formula>
    </cfRule>
  </conditionalFormatting>
  <conditionalFormatting sqref="AA416">
    <cfRule type="expression" dxfId="535" priority="738">
      <formula>$X$14&lt;&gt;"CUMPLIMIENTO_TOTAL"</formula>
    </cfRule>
  </conditionalFormatting>
  <conditionalFormatting sqref="AA417">
    <cfRule type="expression" dxfId="534" priority="737">
      <formula>$X$15&lt;&gt;"CUMPLIMIENTO_TOTAL"</formula>
    </cfRule>
  </conditionalFormatting>
  <conditionalFormatting sqref="AA418">
    <cfRule type="expression" dxfId="533" priority="736">
      <formula>$X$16&lt;&gt;"CUMPLIMIENTO_TOTAL"</formula>
    </cfRule>
  </conditionalFormatting>
  <conditionalFormatting sqref="AA419">
    <cfRule type="expression" dxfId="532" priority="735">
      <formula>$X$17&lt;&gt;"CUMPLIMIENTO_TOTAL"</formula>
    </cfRule>
  </conditionalFormatting>
  <conditionalFormatting sqref="AA420">
    <cfRule type="expression" dxfId="531" priority="734">
      <formula>$X$18&lt;&gt;"CUMPLIMIENTO_TOTAL"</formula>
    </cfRule>
  </conditionalFormatting>
  <conditionalFormatting sqref="AA421">
    <cfRule type="expression" dxfId="530" priority="733">
      <formula>$X$19&lt;&gt;"CUMPLIMIENTO_TOTAL"</formula>
    </cfRule>
  </conditionalFormatting>
  <conditionalFormatting sqref="AA422">
    <cfRule type="expression" dxfId="529" priority="732">
      <formula>$X$20&lt;&gt;"CUMPLIMIENTO_TOTAL"</formula>
    </cfRule>
  </conditionalFormatting>
  <conditionalFormatting sqref="AA423">
    <cfRule type="expression" dxfId="528" priority="731">
      <formula>$X$21&lt;&gt;"CUMPLIMIENTO_TOTAL"</formula>
    </cfRule>
  </conditionalFormatting>
  <conditionalFormatting sqref="Y418">
    <cfRule type="expression" dxfId="527" priority="726">
      <formula>U418="ASUMIR"</formula>
    </cfRule>
  </conditionalFormatting>
  <conditionalFormatting sqref="Y421">
    <cfRule type="expression" dxfId="526" priority="725">
      <formula>U421="ASUMIR"</formula>
    </cfRule>
  </conditionalFormatting>
  <conditionalFormatting sqref="AB424:AB426">
    <cfRule type="containsText" dxfId="525" priority="720" operator="containsText" text="CONTINUA LA ACCIÓN ANTERIOR">
      <formula>NOT(ISERROR(SEARCH("CONTINUA LA ACCIÓN ANTERIOR",AB424)))</formula>
    </cfRule>
    <cfRule type="containsText" dxfId="524" priority="721" operator="containsText" text="REQUIERE NUEVA ACCIÓN">
      <formula>NOT(ISERROR(SEARCH("REQUIERE NUEVA ACCIÓN",AB424)))</formula>
    </cfRule>
    <cfRule type="containsText" dxfId="523" priority="722" operator="containsText" text="RIESGO CONTROLADO">
      <formula>NOT(ISERROR(SEARCH("RIESGO CONTROLADO",AB424)))</formula>
    </cfRule>
  </conditionalFormatting>
  <conditionalFormatting sqref="Z424:Z426">
    <cfRule type="beginsWith" dxfId="522" priority="719" operator="beginsWith" text="No eficaz">
      <formula>LEFT(Z424,LEN("No eficaz"))="No eficaz"</formula>
    </cfRule>
  </conditionalFormatting>
  <conditionalFormatting sqref="Z424:Z426">
    <cfRule type="beginsWith" dxfId="521" priority="718" operator="beginsWith" text="Eficaz">
      <formula>LEFT(Z424,LEN("Eficaz"))="Eficaz"</formula>
    </cfRule>
  </conditionalFormatting>
  <conditionalFormatting sqref="AA424:AA426">
    <cfRule type="expression" dxfId="520" priority="712">
      <formula>U424="ASUMIR"</formula>
    </cfRule>
  </conditionalFormatting>
  <conditionalFormatting sqref="X424:X426">
    <cfRule type="cellIs" dxfId="519" priority="709" operator="equal">
      <formula>"NO_CUMPLIDA"</formula>
    </cfRule>
  </conditionalFormatting>
  <conditionalFormatting sqref="X425:X426">
    <cfRule type="cellIs" dxfId="518" priority="708" operator="equal">
      <formula>"NO_CUMPLIDA"</formula>
    </cfRule>
  </conditionalFormatting>
  <conditionalFormatting sqref="AA424">
    <cfRule type="expression" dxfId="517" priority="707">
      <formula>$X$10&lt;&gt;"CUMPLIMIENTO_TOTAL"</formula>
    </cfRule>
  </conditionalFormatting>
  <conditionalFormatting sqref="AA425">
    <cfRule type="expression" dxfId="516" priority="706">
      <formula>$X$11&lt;&gt;"CUMPLIMIENTO_TOTAL"</formula>
    </cfRule>
  </conditionalFormatting>
  <conditionalFormatting sqref="AA426">
    <cfRule type="expression" dxfId="515" priority="705">
      <formula>$X$12&lt;&gt;"CUMPLIMIENTO_TOTAL"</formula>
    </cfRule>
  </conditionalFormatting>
  <conditionalFormatting sqref="AB427:AB429">
    <cfRule type="containsText" dxfId="514" priority="696" operator="containsText" text="CONTINUA LA ACCIÓN ANTERIOR">
      <formula>NOT(ISERROR(SEARCH("CONTINUA LA ACCIÓN ANTERIOR",AB427)))</formula>
    </cfRule>
    <cfRule type="containsText" dxfId="513" priority="697" operator="containsText" text="REQUIERE NUEVA ACCIÓN">
      <formula>NOT(ISERROR(SEARCH("REQUIERE NUEVA ACCIÓN",AB427)))</formula>
    </cfRule>
    <cfRule type="containsText" dxfId="512" priority="698" operator="containsText" text="RIESGO CONTROLADO">
      <formula>NOT(ISERROR(SEARCH("RIESGO CONTROLADO",AB427)))</formula>
    </cfRule>
  </conditionalFormatting>
  <conditionalFormatting sqref="Z427:Z429">
    <cfRule type="beginsWith" dxfId="511" priority="695" operator="beginsWith" text="No eficaz">
      <formula>LEFT(Z427,LEN("No eficaz"))="No eficaz"</formula>
    </cfRule>
  </conditionalFormatting>
  <conditionalFormatting sqref="Z427:Z429">
    <cfRule type="beginsWith" dxfId="510" priority="694" operator="beginsWith" text="Eficaz">
      <formula>LEFT(Z427,LEN("Eficaz"))="Eficaz"</formula>
    </cfRule>
  </conditionalFormatting>
  <conditionalFormatting sqref="X427:X429">
    <cfRule type="expression" dxfId="509" priority="691">
      <formula>U427="ASUMIR"</formula>
    </cfRule>
  </conditionalFormatting>
  <conditionalFormatting sqref="Z427:Z429">
    <cfRule type="expression" dxfId="508" priority="690">
      <formula>U427="ASUMIR"</formula>
    </cfRule>
  </conditionalFormatting>
  <conditionalFormatting sqref="Y428:Y429">
    <cfRule type="expression" dxfId="507" priority="689">
      <formula>U428="ASUMIR"</formula>
    </cfRule>
  </conditionalFormatting>
  <conditionalFormatting sqref="AA428:AA429">
    <cfRule type="expression" dxfId="506" priority="688">
      <formula>U428="ASUMIR"</formula>
    </cfRule>
  </conditionalFormatting>
  <conditionalFormatting sqref="X427:X429">
    <cfRule type="cellIs" dxfId="505" priority="685" operator="equal">
      <formula>"NO_CUMPLIDA"</formula>
    </cfRule>
  </conditionalFormatting>
  <conditionalFormatting sqref="X428:X429">
    <cfRule type="cellIs" dxfId="504" priority="684" operator="equal">
      <formula>"NO_CUMPLIDA"</formula>
    </cfRule>
  </conditionalFormatting>
  <conditionalFormatting sqref="AA428">
    <cfRule type="expression" dxfId="503" priority="682">
      <formula>$X$11&lt;&gt;"CUMPLIMIENTO_TOTAL"</formula>
    </cfRule>
  </conditionalFormatting>
  <conditionalFormatting sqref="AA429">
    <cfRule type="expression" dxfId="502" priority="681">
      <formula>$X$12&lt;&gt;"CUMPLIMIENTO_TOTAL"</formula>
    </cfRule>
  </conditionalFormatting>
  <conditionalFormatting sqref="AB430:AB432">
    <cfRule type="containsText" dxfId="501" priority="672" operator="containsText" text="CONTINUA LA ACCIÓN ANTERIOR">
      <formula>NOT(ISERROR(SEARCH("CONTINUA LA ACCIÓN ANTERIOR",AB430)))</formula>
    </cfRule>
    <cfRule type="containsText" dxfId="500" priority="673" operator="containsText" text="REQUIERE NUEVA ACCIÓN">
      <formula>NOT(ISERROR(SEARCH("REQUIERE NUEVA ACCIÓN",AB430)))</formula>
    </cfRule>
    <cfRule type="containsText" dxfId="499" priority="674" operator="containsText" text="RIESGO CONTROLADO">
      <formula>NOT(ISERROR(SEARCH("RIESGO CONTROLADO",AB430)))</formula>
    </cfRule>
  </conditionalFormatting>
  <conditionalFormatting sqref="Z430:Z432">
    <cfRule type="beginsWith" dxfId="498" priority="671" operator="beginsWith" text="No eficaz">
      <formula>LEFT(Z430,LEN("No eficaz"))="No eficaz"</formula>
    </cfRule>
  </conditionalFormatting>
  <conditionalFormatting sqref="Z430:Z432">
    <cfRule type="beginsWith" dxfId="497" priority="670" operator="beginsWith" text="Eficaz">
      <formula>LEFT(Z430,LEN("Eficaz"))="Eficaz"</formula>
    </cfRule>
  </conditionalFormatting>
  <conditionalFormatting sqref="X430:X432">
    <cfRule type="expression" dxfId="496" priority="667">
      <formula>U430="ASUMIR"</formula>
    </cfRule>
  </conditionalFormatting>
  <conditionalFormatting sqref="Z430:Z432">
    <cfRule type="expression" dxfId="495" priority="666">
      <formula>U430="ASUMIR"</formula>
    </cfRule>
  </conditionalFormatting>
  <conditionalFormatting sqref="Y430:Y432">
    <cfRule type="expression" dxfId="494" priority="665">
      <formula>U430="ASUMIR"</formula>
    </cfRule>
  </conditionalFormatting>
  <conditionalFormatting sqref="AA430:AA432">
    <cfRule type="expression" dxfId="493" priority="664">
      <formula>U430="ASUMIR"</formula>
    </cfRule>
  </conditionalFormatting>
  <conditionalFormatting sqref="X430:X432">
    <cfRule type="cellIs" dxfId="492" priority="661" operator="equal">
      <formula>"NO_CUMPLIDA"</formula>
    </cfRule>
  </conditionalFormatting>
  <conditionalFormatting sqref="X431:X432">
    <cfRule type="cellIs" dxfId="491" priority="660" operator="equal">
      <formula>"NO_CUMPLIDA"</formula>
    </cfRule>
  </conditionalFormatting>
  <conditionalFormatting sqref="AA430">
    <cfRule type="expression" dxfId="490" priority="659">
      <formula>$X$10&lt;&gt;"CUMPLIMIENTO_TOTAL"</formula>
    </cfRule>
  </conditionalFormatting>
  <conditionalFormatting sqref="AA431">
    <cfRule type="expression" dxfId="489" priority="658">
      <formula>$X$11&lt;&gt;"CUMPLIMIENTO_TOTAL"</formula>
    </cfRule>
  </conditionalFormatting>
  <conditionalFormatting sqref="AA432">
    <cfRule type="expression" dxfId="488" priority="657">
      <formula>$X$12&lt;&gt;"CUMPLIMIENTO_TOTAL"</formula>
    </cfRule>
  </conditionalFormatting>
  <conditionalFormatting sqref="AB433:AB447">
    <cfRule type="containsText" dxfId="487" priority="648" operator="containsText" text="CONTINUA LA ACCIÓN ANTERIOR">
      <formula>NOT(ISERROR(SEARCH("CONTINUA LA ACCIÓN ANTERIOR",AB433)))</formula>
    </cfRule>
    <cfRule type="containsText" dxfId="486" priority="649" operator="containsText" text="REQUIERE NUEVA ACCIÓN">
      <formula>NOT(ISERROR(SEARCH("REQUIERE NUEVA ACCIÓN",AB433)))</formula>
    </cfRule>
    <cfRule type="containsText" dxfId="485" priority="650" operator="containsText" text="RIESGO CONTROLADO">
      <formula>NOT(ISERROR(SEARCH("RIESGO CONTROLADO",AB433)))</formula>
    </cfRule>
  </conditionalFormatting>
  <conditionalFormatting sqref="Z433:Z447">
    <cfRule type="beginsWith" dxfId="484" priority="647" operator="beginsWith" text="No eficaz">
      <formula>LEFT(Z433,LEN("No eficaz"))="No eficaz"</formula>
    </cfRule>
  </conditionalFormatting>
  <conditionalFormatting sqref="Z433:Z447">
    <cfRule type="beginsWith" dxfId="483" priority="646" operator="beginsWith" text="Eficaz">
      <formula>LEFT(Z433,LEN("Eficaz"))="Eficaz"</formula>
    </cfRule>
  </conditionalFormatting>
  <conditionalFormatting sqref="X433:X447">
    <cfRule type="expression" dxfId="482" priority="643">
      <formula>U433="ASUMIR"</formula>
    </cfRule>
  </conditionalFormatting>
  <conditionalFormatting sqref="Z433:Z447">
    <cfRule type="expression" dxfId="481" priority="642">
      <formula>U433="ASUMIR"</formula>
    </cfRule>
  </conditionalFormatting>
  <conditionalFormatting sqref="Y433:Y447">
    <cfRule type="expression" dxfId="480" priority="641">
      <formula>U433="ASUMIR"</formula>
    </cfRule>
  </conditionalFormatting>
  <conditionalFormatting sqref="AA433:AA447">
    <cfRule type="expression" dxfId="479" priority="640">
      <formula>U433="ASUMIR"</formula>
    </cfRule>
  </conditionalFormatting>
  <conditionalFormatting sqref="X433:X447">
    <cfRule type="cellIs" dxfId="478" priority="637" operator="equal">
      <formula>"NO_CUMPLIDA"</formula>
    </cfRule>
  </conditionalFormatting>
  <conditionalFormatting sqref="X434:X447">
    <cfRule type="cellIs" dxfId="477" priority="636" operator="equal">
      <formula>"NO_CUMPLIDA"</formula>
    </cfRule>
  </conditionalFormatting>
  <conditionalFormatting sqref="AA433">
    <cfRule type="expression" dxfId="476" priority="635">
      <formula>$X$10&lt;&gt;"CUMPLIMIENTO_TOTAL"</formula>
    </cfRule>
  </conditionalFormatting>
  <conditionalFormatting sqref="AA434">
    <cfRule type="expression" dxfId="475" priority="634">
      <formula>$X$11&lt;&gt;"CUMPLIMIENTO_TOTAL"</formula>
    </cfRule>
  </conditionalFormatting>
  <conditionalFormatting sqref="AA435">
    <cfRule type="expression" dxfId="474" priority="633">
      <formula>$X$12&lt;&gt;"CUMPLIMIENTO_TOTAL"</formula>
    </cfRule>
  </conditionalFormatting>
  <conditionalFormatting sqref="AA436">
    <cfRule type="expression" dxfId="473" priority="632">
      <formula>$X$13&lt;&gt;"CUMPLIMIENTO_TOTAL"</formula>
    </cfRule>
  </conditionalFormatting>
  <conditionalFormatting sqref="AA437">
    <cfRule type="expression" dxfId="472" priority="631">
      <formula>$X$14&lt;&gt;"CUMPLIMIENTO_TOTAL"</formula>
    </cfRule>
  </conditionalFormatting>
  <conditionalFormatting sqref="AA438">
    <cfRule type="expression" dxfId="471" priority="630">
      <formula>$X$15&lt;&gt;"CUMPLIMIENTO_TOTAL"</formula>
    </cfRule>
  </conditionalFormatting>
  <conditionalFormatting sqref="AA439">
    <cfRule type="expression" dxfId="470" priority="629">
      <formula>$X$16&lt;&gt;"CUMPLIMIENTO_TOTAL"</formula>
    </cfRule>
  </conditionalFormatting>
  <conditionalFormatting sqref="AA440">
    <cfRule type="expression" dxfId="469" priority="628">
      <formula>$X$17&lt;&gt;"CUMPLIMIENTO_TOTAL"</formula>
    </cfRule>
  </conditionalFormatting>
  <conditionalFormatting sqref="AA441">
    <cfRule type="expression" dxfId="468" priority="627">
      <formula>$X$18&lt;&gt;"CUMPLIMIENTO_TOTAL"</formula>
    </cfRule>
  </conditionalFormatting>
  <conditionalFormatting sqref="AA442">
    <cfRule type="expression" dxfId="467" priority="626">
      <formula>$X$19&lt;&gt;"CUMPLIMIENTO_TOTAL"</formula>
    </cfRule>
  </conditionalFormatting>
  <conditionalFormatting sqref="AA443">
    <cfRule type="expression" dxfId="466" priority="625">
      <formula>$X$20&lt;&gt;"CUMPLIMIENTO_TOTAL"</formula>
    </cfRule>
  </conditionalFormatting>
  <conditionalFormatting sqref="AA444">
    <cfRule type="expression" dxfId="465" priority="624">
      <formula>$X$21&lt;&gt;"CUMPLIMIENTO_TOTAL"</formula>
    </cfRule>
  </conditionalFormatting>
  <conditionalFormatting sqref="AA445">
    <cfRule type="expression" dxfId="464" priority="623">
      <formula>$X$22&lt;&gt;"CUMPLIMIENTO_TOTAL"</formula>
    </cfRule>
  </conditionalFormatting>
  <conditionalFormatting sqref="AA446">
    <cfRule type="expression" dxfId="463" priority="622">
      <formula>$X$23&lt;&gt;"CUMPLIMIENTO_TOTAL"</formula>
    </cfRule>
  </conditionalFormatting>
  <conditionalFormatting sqref="AA447">
    <cfRule type="expression" dxfId="462" priority="621">
      <formula>$X$24&lt;&gt;"CUMPLIMIENTO_TOTAL"</formula>
    </cfRule>
  </conditionalFormatting>
  <conditionalFormatting sqref="AB448:AB453">
    <cfRule type="containsText" dxfId="461" priority="612" operator="containsText" text="CONTINUA LA ACCIÓN ANTERIOR">
      <formula>NOT(ISERROR(SEARCH("CONTINUA LA ACCIÓN ANTERIOR",AB448)))</formula>
    </cfRule>
    <cfRule type="containsText" dxfId="460" priority="613" operator="containsText" text="REQUIERE NUEVA ACCIÓN">
      <formula>NOT(ISERROR(SEARCH("REQUIERE NUEVA ACCIÓN",AB448)))</formula>
    </cfRule>
    <cfRule type="containsText" dxfId="459" priority="614" operator="containsText" text="RIESGO CONTROLADO">
      <formula>NOT(ISERROR(SEARCH("RIESGO CONTROLADO",AB448)))</formula>
    </cfRule>
  </conditionalFormatting>
  <conditionalFormatting sqref="Z448:Z453">
    <cfRule type="beginsWith" dxfId="458" priority="611" operator="beginsWith" text="No eficaz">
      <formula>LEFT(Z448,LEN("No eficaz"))="No eficaz"</formula>
    </cfRule>
  </conditionalFormatting>
  <conditionalFormatting sqref="Z448:Z453">
    <cfRule type="beginsWith" dxfId="457" priority="610" operator="beginsWith" text="Eficaz">
      <formula>LEFT(Z448,LEN("Eficaz"))="Eficaz"</formula>
    </cfRule>
  </conditionalFormatting>
  <conditionalFormatting sqref="X448:X453">
    <cfRule type="expression" dxfId="456" priority="607">
      <formula>U448="ASUMIR"</formula>
    </cfRule>
  </conditionalFormatting>
  <conditionalFormatting sqref="Z448:Z453">
    <cfRule type="expression" dxfId="455" priority="606">
      <formula>U448="ASUMIR"</formula>
    </cfRule>
  </conditionalFormatting>
  <conditionalFormatting sqref="Y448:Y453">
    <cfRule type="expression" dxfId="454" priority="605">
      <formula>U448="ASUMIR"</formula>
    </cfRule>
  </conditionalFormatting>
  <conditionalFormatting sqref="AA448:AA453">
    <cfRule type="expression" dxfId="453" priority="604">
      <formula>U448="ASUMIR"</formula>
    </cfRule>
  </conditionalFormatting>
  <conditionalFormatting sqref="X448:X453">
    <cfRule type="cellIs" dxfId="452" priority="601" operator="equal">
      <formula>"NO_CUMPLIDA"</formula>
    </cfRule>
  </conditionalFormatting>
  <conditionalFormatting sqref="X449:X453">
    <cfRule type="cellIs" dxfId="451" priority="600" operator="equal">
      <formula>"NO_CUMPLIDA"</formula>
    </cfRule>
  </conditionalFormatting>
  <conditionalFormatting sqref="AA448">
    <cfRule type="expression" dxfId="450" priority="599">
      <formula>$X$10&lt;&gt;"CUMPLIMIENTO_TOTAL"</formula>
    </cfRule>
  </conditionalFormatting>
  <conditionalFormatting sqref="AA449">
    <cfRule type="expression" dxfId="449" priority="598">
      <formula>$X$11&lt;&gt;"CUMPLIMIENTO_TOTAL"</formula>
    </cfRule>
  </conditionalFormatting>
  <conditionalFormatting sqref="AA450">
    <cfRule type="expression" dxfId="448" priority="597">
      <formula>$X$12&lt;&gt;"CUMPLIMIENTO_TOTAL"</formula>
    </cfRule>
  </conditionalFormatting>
  <conditionalFormatting sqref="AA451">
    <cfRule type="expression" dxfId="447" priority="596">
      <formula>$X$13&lt;&gt;"CUMPLIMIENTO_TOTAL"</formula>
    </cfRule>
  </conditionalFormatting>
  <conditionalFormatting sqref="AA452">
    <cfRule type="expression" dxfId="446" priority="595">
      <formula>$X$14&lt;&gt;"CUMPLIMIENTO_TOTAL"</formula>
    </cfRule>
  </conditionalFormatting>
  <conditionalFormatting sqref="AA453">
    <cfRule type="expression" dxfId="445" priority="594">
      <formula>$X$15&lt;&gt;"CUMPLIMIENTO_TOTAL"</formula>
    </cfRule>
  </conditionalFormatting>
  <conditionalFormatting sqref="AB454:AB468">
    <cfRule type="containsText" dxfId="444" priority="585" operator="containsText" text="CONTINUA LA ACCIÓN ANTERIOR">
      <formula>NOT(ISERROR(SEARCH("CONTINUA LA ACCIÓN ANTERIOR",AB454)))</formula>
    </cfRule>
    <cfRule type="containsText" dxfId="443" priority="586" operator="containsText" text="REQUIERE NUEVA ACCIÓN">
      <formula>NOT(ISERROR(SEARCH("REQUIERE NUEVA ACCIÓN",AB454)))</formula>
    </cfRule>
    <cfRule type="containsText" dxfId="442" priority="587" operator="containsText" text="RIESGO CONTROLADO">
      <formula>NOT(ISERROR(SEARCH("RIESGO CONTROLADO",AB454)))</formula>
    </cfRule>
  </conditionalFormatting>
  <conditionalFormatting sqref="Z454:Z468">
    <cfRule type="beginsWith" dxfId="441" priority="584" operator="beginsWith" text="No eficaz">
      <formula>LEFT(Z454,LEN("No eficaz"))="No eficaz"</formula>
    </cfRule>
  </conditionalFormatting>
  <conditionalFormatting sqref="Z454:Z468">
    <cfRule type="beginsWith" dxfId="440" priority="583" operator="beginsWith" text="Eficaz">
      <formula>LEFT(Z454,LEN("Eficaz"))="Eficaz"</formula>
    </cfRule>
  </conditionalFormatting>
  <conditionalFormatting sqref="X454:X468">
    <cfRule type="expression" dxfId="439" priority="580">
      <formula>U454="ASUMIR"</formula>
    </cfRule>
  </conditionalFormatting>
  <conditionalFormatting sqref="Z454:Z468">
    <cfRule type="expression" dxfId="438" priority="579">
      <formula>U454="ASUMIR"</formula>
    </cfRule>
  </conditionalFormatting>
  <conditionalFormatting sqref="Y454:Y465 Y467:Y468">
    <cfRule type="expression" dxfId="437" priority="578">
      <formula>U454="ASUMIR"</formula>
    </cfRule>
  </conditionalFormatting>
  <conditionalFormatting sqref="AA454:AA465 AA467:AA468">
    <cfRule type="expression" dxfId="436" priority="577">
      <formula>U454="ASUMIR"</formula>
    </cfRule>
  </conditionalFormatting>
  <conditionalFormatting sqref="X454:X468">
    <cfRule type="cellIs" dxfId="435" priority="574" operator="equal">
      <formula>"NO_CUMPLIDA"</formula>
    </cfRule>
  </conditionalFormatting>
  <conditionalFormatting sqref="X455:X468">
    <cfRule type="cellIs" dxfId="434" priority="573" operator="equal">
      <formula>"NO_CUMPLIDA"</formula>
    </cfRule>
  </conditionalFormatting>
  <conditionalFormatting sqref="AA454">
    <cfRule type="expression" dxfId="433" priority="572">
      <formula>$X$10&lt;&gt;"CUMPLIMIENTO_TOTAL"</formula>
    </cfRule>
  </conditionalFormatting>
  <conditionalFormatting sqref="AA455">
    <cfRule type="expression" dxfId="432" priority="571">
      <formula>$X$11&lt;&gt;"CUMPLIMIENTO_TOTAL"</formula>
    </cfRule>
  </conditionalFormatting>
  <conditionalFormatting sqref="AA456">
    <cfRule type="expression" dxfId="431" priority="570">
      <formula>$X$12&lt;&gt;"CUMPLIMIENTO_TOTAL"</formula>
    </cfRule>
  </conditionalFormatting>
  <conditionalFormatting sqref="AA457">
    <cfRule type="expression" dxfId="430" priority="569">
      <formula>$X$13&lt;&gt;"CUMPLIMIENTO_TOTAL"</formula>
    </cfRule>
  </conditionalFormatting>
  <conditionalFormatting sqref="AA458">
    <cfRule type="expression" dxfId="429" priority="568">
      <formula>$X$14&lt;&gt;"CUMPLIMIENTO_TOTAL"</formula>
    </cfRule>
  </conditionalFormatting>
  <conditionalFormatting sqref="AA459">
    <cfRule type="expression" dxfId="428" priority="567">
      <formula>$X$15&lt;&gt;"CUMPLIMIENTO_TOTAL"</formula>
    </cfRule>
  </conditionalFormatting>
  <conditionalFormatting sqref="AA460">
    <cfRule type="expression" dxfId="427" priority="566">
      <formula>$X$16&lt;&gt;"CUMPLIMIENTO_TOTAL"</formula>
    </cfRule>
  </conditionalFormatting>
  <conditionalFormatting sqref="AA461">
    <cfRule type="expression" dxfId="426" priority="565">
      <formula>$X$17&lt;&gt;"CUMPLIMIENTO_TOTAL"</formula>
    </cfRule>
  </conditionalFormatting>
  <conditionalFormatting sqref="AA462">
    <cfRule type="expression" dxfId="425" priority="564">
      <formula>$X$18&lt;&gt;"CUMPLIMIENTO_TOTAL"</formula>
    </cfRule>
  </conditionalFormatting>
  <conditionalFormatting sqref="AA463">
    <cfRule type="expression" dxfId="424" priority="563">
      <formula>$X$19&lt;&gt;"CUMPLIMIENTO_TOTAL"</formula>
    </cfRule>
  </conditionalFormatting>
  <conditionalFormatting sqref="AA464">
    <cfRule type="expression" dxfId="423" priority="562">
      <formula>$X$20&lt;&gt;"CUMPLIMIENTO_TOTAL"</formula>
    </cfRule>
  </conditionalFormatting>
  <conditionalFormatting sqref="AA465">
    <cfRule type="expression" dxfId="422" priority="561">
      <formula>$X$21&lt;&gt;"CUMPLIMIENTO_TOTAL"</formula>
    </cfRule>
  </conditionalFormatting>
  <conditionalFormatting sqref="AA467">
    <cfRule type="expression" dxfId="421" priority="559">
      <formula>$X$23&lt;&gt;"CUMPLIMIENTO_TOTAL"</formula>
    </cfRule>
  </conditionalFormatting>
  <conditionalFormatting sqref="AA468">
    <cfRule type="expression" dxfId="420" priority="558">
      <formula>$X$24&lt;&gt;"CUMPLIMIENTO_TOTAL"</formula>
    </cfRule>
  </conditionalFormatting>
  <conditionalFormatting sqref="AB469:AB483">
    <cfRule type="containsText" dxfId="419" priority="548" operator="containsText" text="CONTINUA LA ACCIÓN ANTERIOR">
      <formula>NOT(ISERROR(SEARCH("CONTINUA LA ACCIÓN ANTERIOR",AB469)))</formula>
    </cfRule>
    <cfRule type="containsText" dxfId="418" priority="549" operator="containsText" text="REQUIERE NUEVA ACCIÓN">
      <formula>NOT(ISERROR(SEARCH("REQUIERE NUEVA ACCIÓN",AB469)))</formula>
    </cfRule>
    <cfRule type="containsText" dxfId="417" priority="550" operator="containsText" text="RIESGO CONTROLADO">
      <formula>NOT(ISERROR(SEARCH("RIESGO CONTROLADO",AB469)))</formula>
    </cfRule>
  </conditionalFormatting>
  <conditionalFormatting sqref="Z469:Z482">
    <cfRule type="beginsWith" dxfId="416" priority="547" operator="beginsWith" text="No eficaz">
      <formula>LEFT(Z469,LEN("No eficaz"))="No eficaz"</formula>
    </cfRule>
  </conditionalFormatting>
  <conditionalFormatting sqref="Z469:Z482">
    <cfRule type="beginsWith" dxfId="415" priority="546" operator="beginsWith" text="Eficaz">
      <formula>LEFT(Z469,LEN("Eficaz"))="Eficaz"</formula>
    </cfRule>
  </conditionalFormatting>
  <conditionalFormatting sqref="X469:X483">
    <cfRule type="expression" dxfId="414" priority="543">
      <formula>U469="ASUMIR"</formula>
    </cfRule>
  </conditionalFormatting>
  <conditionalFormatting sqref="Z469:Z482">
    <cfRule type="expression" dxfId="413" priority="542">
      <formula>U469="ASUMIR"</formula>
    </cfRule>
  </conditionalFormatting>
  <conditionalFormatting sqref="Y471 Y478:Y480">
    <cfRule type="expression" dxfId="412" priority="541">
      <formula>U471="ASUMIR"</formula>
    </cfRule>
  </conditionalFormatting>
  <conditionalFormatting sqref="AA469:AA483">
    <cfRule type="expression" dxfId="411" priority="540">
      <formula>U469="ASUMIR"</formula>
    </cfRule>
  </conditionalFormatting>
  <conditionalFormatting sqref="X469">
    <cfRule type="cellIs" dxfId="410" priority="537" operator="equal">
      <formula>"NO_CUMPLIDA"</formula>
    </cfRule>
  </conditionalFormatting>
  <conditionalFormatting sqref="X470:X483">
    <cfRule type="cellIs" dxfId="409" priority="536" operator="equal">
      <formula>"NO_CUMPLIDA"</formula>
    </cfRule>
  </conditionalFormatting>
  <conditionalFormatting sqref="AA469">
    <cfRule type="expression" dxfId="408" priority="535">
      <formula>$X$10&lt;&gt;"CUMPLIMIENTO_TOTAL"</formula>
    </cfRule>
  </conditionalFormatting>
  <conditionalFormatting sqref="AA470">
    <cfRule type="expression" dxfId="407" priority="534">
      <formula>$X$11&lt;&gt;"CUMPLIMIENTO_TOTAL"</formula>
    </cfRule>
  </conditionalFormatting>
  <conditionalFormatting sqref="AA471">
    <cfRule type="expression" dxfId="406" priority="533">
      <formula>$X$12&lt;&gt;"CUMPLIMIENTO_TOTAL"</formula>
    </cfRule>
  </conditionalFormatting>
  <conditionalFormatting sqref="AA472">
    <cfRule type="expression" dxfId="405" priority="532">
      <formula>$X$13&lt;&gt;"CUMPLIMIENTO_TOTAL"</formula>
    </cfRule>
  </conditionalFormatting>
  <conditionalFormatting sqref="AA473">
    <cfRule type="expression" dxfId="404" priority="531">
      <formula>$X$14&lt;&gt;"CUMPLIMIENTO_TOTAL"</formula>
    </cfRule>
  </conditionalFormatting>
  <conditionalFormatting sqref="AA474">
    <cfRule type="expression" dxfId="403" priority="530">
      <formula>$X$15&lt;&gt;"CUMPLIMIENTO_TOTAL"</formula>
    </cfRule>
  </conditionalFormatting>
  <conditionalFormatting sqref="AA475">
    <cfRule type="expression" dxfId="402" priority="529">
      <formula>$X$16&lt;&gt;"CUMPLIMIENTO_TOTAL"</formula>
    </cfRule>
  </conditionalFormatting>
  <conditionalFormatting sqref="AA476">
    <cfRule type="expression" dxfId="401" priority="528">
      <formula>$X$17&lt;&gt;"CUMPLIMIENTO_TOTAL"</formula>
    </cfRule>
  </conditionalFormatting>
  <conditionalFormatting sqref="AA477">
    <cfRule type="expression" dxfId="400" priority="527">
      <formula>$X$18&lt;&gt;"CUMPLIMIENTO_TOTAL"</formula>
    </cfRule>
  </conditionalFormatting>
  <conditionalFormatting sqref="AA478">
    <cfRule type="expression" dxfId="399" priority="526">
      <formula>$X$19&lt;&gt;"CUMPLIMIENTO_TOTAL"</formula>
    </cfRule>
  </conditionalFormatting>
  <conditionalFormatting sqref="AA479">
    <cfRule type="expression" dxfId="398" priority="525">
      <formula>$X$20&lt;&gt;"CUMPLIMIENTO_TOTAL"</formula>
    </cfRule>
  </conditionalFormatting>
  <conditionalFormatting sqref="AA480">
    <cfRule type="expression" dxfId="397" priority="524">
      <formula>$X$21&lt;&gt;"CUMPLIMIENTO_TOTAL"</formula>
    </cfRule>
  </conditionalFormatting>
  <conditionalFormatting sqref="AA481">
    <cfRule type="expression" dxfId="396" priority="523">
      <formula>$X$22&lt;&gt;"CUMPLIMIENTO_TOTAL"</formula>
    </cfRule>
  </conditionalFormatting>
  <conditionalFormatting sqref="AA482">
    <cfRule type="expression" dxfId="395" priority="522">
      <formula>$X$23&lt;&gt;"CUMPLIMIENTO_TOTAL"</formula>
    </cfRule>
  </conditionalFormatting>
  <conditionalFormatting sqref="AA483">
    <cfRule type="expression" dxfId="394" priority="521">
      <formula>$X$24&lt;&gt;"CUMPLIMIENTO_TOTAL"</formula>
    </cfRule>
  </conditionalFormatting>
  <conditionalFormatting sqref="X471:Z471">
    <cfRule type="cellIs" dxfId="393" priority="515" operator="equal">
      <formula>0</formula>
    </cfRule>
  </conditionalFormatting>
  <conditionalFormatting sqref="X483">
    <cfRule type="cellIs" dxfId="392" priority="514" operator="equal">
      <formula>0</formula>
    </cfRule>
  </conditionalFormatting>
  <conditionalFormatting sqref="Y469:Y470">
    <cfRule type="expression" dxfId="391" priority="513">
      <formula>U469="ASUMIR"</formula>
    </cfRule>
  </conditionalFormatting>
  <conditionalFormatting sqref="AB484:AB492">
    <cfRule type="containsText" dxfId="390" priority="506" operator="containsText" text="CONTINUA LA ACCIÓN ANTERIOR">
      <formula>NOT(ISERROR(SEARCH("CONTINUA LA ACCIÓN ANTERIOR",AB484)))</formula>
    </cfRule>
    <cfRule type="containsText" dxfId="389" priority="507" operator="containsText" text="REQUIERE NUEVA ACCIÓN">
      <formula>NOT(ISERROR(SEARCH("REQUIERE NUEVA ACCIÓN",AB484)))</formula>
    </cfRule>
    <cfRule type="containsText" dxfId="388" priority="508" operator="containsText" text="RIESGO CONTROLADO">
      <formula>NOT(ISERROR(SEARCH("RIESGO CONTROLADO",AB484)))</formula>
    </cfRule>
  </conditionalFormatting>
  <conditionalFormatting sqref="Z484:Z492">
    <cfRule type="beginsWith" dxfId="387" priority="505" operator="beginsWith" text="No eficaz">
      <formula>LEFT(Z484,LEN("No eficaz"))="No eficaz"</formula>
    </cfRule>
  </conditionalFormatting>
  <conditionalFormatting sqref="Z484:Z492">
    <cfRule type="beginsWith" dxfId="386" priority="504" operator="beginsWith" text="Eficaz">
      <formula>LEFT(Z484,LEN("Eficaz"))="Eficaz"</formula>
    </cfRule>
  </conditionalFormatting>
  <conditionalFormatting sqref="X484:X492">
    <cfRule type="expression" dxfId="385" priority="501">
      <formula>U484="ASUMIR"</formula>
    </cfRule>
  </conditionalFormatting>
  <conditionalFormatting sqref="Z484:Z492">
    <cfRule type="expression" dxfId="384" priority="500">
      <formula>U484="ASUMIR"</formula>
    </cfRule>
  </conditionalFormatting>
  <conditionalFormatting sqref="Y488:Y492">
    <cfRule type="expression" dxfId="383" priority="499">
      <formula>U488="ASUMIR"</formula>
    </cfRule>
  </conditionalFormatting>
  <conditionalFormatting sqref="AA484:AA492">
    <cfRule type="expression" dxfId="382" priority="498">
      <formula>U484="ASUMIR"</formula>
    </cfRule>
  </conditionalFormatting>
  <conditionalFormatting sqref="X484:X492">
    <cfRule type="cellIs" dxfId="381" priority="495" operator="equal">
      <formula>"NO_CUMPLIDA"</formula>
    </cfRule>
  </conditionalFormatting>
  <conditionalFormatting sqref="X485:X492">
    <cfRule type="cellIs" dxfId="380" priority="494" operator="equal">
      <formula>"NO_CUMPLIDA"</formula>
    </cfRule>
  </conditionalFormatting>
  <conditionalFormatting sqref="AA484">
    <cfRule type="expression" dxfId="379" priority="493">
      <formula>$X$10&lt;&gt;"CUMPLIMIENTO_TOTAL"</formula>
    </cfRule>
  </conditionalFormatting>
  <conditionalFormatting sqref="AA485">
    <cfRule type="expression" dxfId="378" priority="492">
      <formula>$X$11&lt;&gt;"CUMPLIMIENTO_TOTAL"</formula>
    </cfRule>
  </conditionalFormatting>
  <conditionalFormatting sqref="AA486">
    <cfRule type="expression" dxfId="377" priority="491">
      <formula>$X$12&lt;&gt;"CUMPLIMIENTO_TOTAL"</formula>
    </cfRule>
  </conditionalFormatting>
  <conditionalFormatting sqref="AA487">
    <cfRule type="expression" dxfId="376" priority="490">
      <formula>$X$13&lt;&gt;"CUMPLIMIENTO_TOTAL"</formula>
    </cfRule>
  </conditionalFormatting>
  <conditionalFormatting sqref="AA488">
    <cfRule type="expression" dxfId="375" priority="489">
      <formula>$X$14&lt;&gt;"CUMPLIMIENTO_TOTAL"</formula>
    </cfRule>
  </conditionalFormatting>
  <conditionalFormatting sqref="AA489">
    <cfRule type="expression" dxfId="374" priority="488">
      <formula>$X$15&lt;&gt;"CUMPLIMIENTO_TOTAL"</formula>
    </cfRule>
  </conditionalFormatting>
  <conditionalFormatting sqref="AA490">
    <cfRule type="expression" dxfId="373" priority="487">
      <formula>$X$16&lt;&gt;"CUMPLIMIENTO_TOTAL"</formula>
    </cfRule>
  </conditionalFormatting>
  <conditionalFormatting sqref="AA491">
    <cfRule type="expression" dxfId="372" priority="486">
      <formula>$X$17&lt;&gt;"CUMPLIMIENTO_TOTAL"</formula>
    </cfRule>
  </conditionalFormatting>
  <conditionalFormatting sqref="AA492">
    <cfRule type="expression" dxfId="371" priority="485">
      <formula>$X$18&lt;&gt;"CUMPLIMIENTO_TOTAL"</formula>
    </cfRule>
  </conditionalFormatting>
  <conditionalFormatting sqref="Y485:Y487">
    <cfRule type="expression" dxfId="370" priority="480">
      <formula>U485="ASUMIR"</formula>
    </cfRule>
  </conditionalFormatting>
  <conditionalFormatting sqref="AB493:AB507">
    <cfRule type="containsText" dxfId="369" priority="475" operator="containsText" text="CONTINUA LA ACCIÓN ANTERIOR">
      <formula>NOT(ISERROR(SEARCH("CONTINUA LA ACCIÓN ANTERIOR",AB493)))</formula>
    </cfRule>
    <cfRule type="containsText" dxfId="368" priority="476" operator="containsText" text="REQUIERE NUEVA ACCIÓN">
      <formula>NOT(ISERROR(SEARCH("REQUIERE NUEVA ACCIÓN",AB493)))</formula>
    </cfRule>
    <cfRule type="containsText" dxfId="367" priority="477" operator="containsText" text="RIESGO CONTROLADO">
      <formula>NOT(ISERROR(SEARCH("RIESGO CONTROLADO",AB493)))</formula>
    </cfRule>
  </conditionalFormatting>
  <conditionalFormatting sqref="Z493:Z507">
    <cfRule type="beginsWith" dxfId="366" priority="474" operator="beginsWith" text="No eficaz">
      <formula>LEFT(Z493,LEN("No eficaz"))="No eficaz"</formula>
    </cfRule>
  </conditionalFormatting>
  <conditionalFormatting sqref="Z493:Z507">
    <cfRule type="beginsWith" dxfId="365" priority="473" operator="beginsWith" text="Eficaz">
      <formula>LEFT(Z493,LEN("Eficaz"))="Eficaz"</formula>
    </cfRule>
  </conditionalFormatting>
  <conditionalFormatting sqref="X493:X507">
    <cfRule type="expression" dxfId="364" priority="470">
      <formula>U493="ASUMIR"</formula>
    </cfRule>
  </conditionalFormatting>
  <conditionalFormatting sqref="Z493:Z507">
    <cfRule type="expression" dxfId="363" priority="469">
      <formula>U493="ASUMIR"</formula>
    </cfRule>
  </conditionalFormatting>
  <conditionalFormatting sqref="Y493:Y495 Y502:Y507">
    <cfRule type="expression" dxfId="362" priority="468">
      <formula>U493="ASUMIR"</formula>
    </cfRule>
  </conditionalFormatting>
  <conditionalFormatting sqref="AA493:AA507">
    <cfRule type="expression" dxfId="361" priority="467">
      <formula>U493="ASUMIR"</formula>
    </cfRule>
  </conditionalFormatting>
  <conditionalFormatting sqref="X493:X507">
    <cfRule type="cellIs" dxfId="360" priority="464" operator="equal">
      <formula>"NO_CUMPLIDA"</formula>
    </cfRule>
  </conditionalFormatting>
  <conditionalFormatting sqref="X494:X507">
    <cfRule type="cellIs" dxfId="359" priority="463" operator="equal">
      <formula>"NO_CUMPLIDA"</formula>
    </cfRule>
  </conditionalFormatting>
  <conditionalFormatting sqref="AA493">
    <cfRule type="expression" dxfId="358" priority="462">
      <formula>$X$10&lt;&gt;"CUMPLIMIENTO_TOTAL"</formula>
    </cfRule>
  </conditionalFormatting>
  <conditionalFormatting sqref="AA494">
    <cfRule type="expression" dxfId="357" priority="461">
      <formula>$X$11&lt;&gt;"CUMPLIMIENTO_TOTAL"</formula>
    </cfRule>
  </conditionalFormatting>
  <conditionalFormatting sqref="AA495">
    <cfRule type="expression" dxfId="356" priority="460">
      <formula>$X$12&lt;&gt;"CUMPLIMIENTO_TOTAL"</formula>
    </cfRule>
  </conditionalFormatting>
  <conditionalFormatting sqref="AA496">
    <cfRule type="expression" dxfId="355" priority="459">
      <formula>$X$13&lt;&gt;"CUMPLIMIENTO_TOTAL"</formula>
    </cfRule>
  </conditionalFormatting>
  <conditionalFormatting sqref="AA497">
    <cfRule type="expression" dxfId="354" priority="458">
      <formula>$X$14&lt;&gt;"CUMPLIMIENTO_TOTAL"</formula>
    </cfRule>
  </conditionalFormatting>
  <conditionalFormatting sqref="AA498">
    <cfRule type="expression" dxfId="353" priority="457">
      <formula>$X$15&lt;&gt;"CUMPLIMIENTO_TOTAL"</formula>
    </cfRule>
  </conditionalFormatting>
  <conditionalFormatting sqref="AA499">
    <cfRule type="expression" dxfId="352" priority="456">
      <formula>$X$16&lt;&gt;"CUMPLIMIENTO_TOTAL"</formula>
    </cfRule>
  </conditionalFormatting>
  <conditionalFormatting sqref="AA500">
    <cfRule type="expression" dxfId="351" priority="455">
      <formula>$X$17&lt;&gt;"CUMPLIMIENTO_TOTAL"</formula>
    </cfRule>
  </conditionalFormatting>
  <conditionalFormatting sqref="AA501">
    <cfRule type="expression" dxfId="350" priority="454">
      <formula>$X$18&lt;&gt;"CUMPLIMIENTO_TOTAL"</formula>
    </cfRule>
  </conditionalFormatting>
  <conditionalFormatting sqref="AA502">
    <cfRule type="expression" dxfId="349" priority="453">
      <formula>$X$19&lt;&gt;"CUMPLIMIENTO_TOTAL"</formula>
    </cfRule>
  </conditionalFormatting>
  <conditionalFormatting sqref="AA503">
    <cfRule type="expression" dxfId="348" priority="452">
      <formula>$X$20&lt;&gt;"CUMPLIMIENTO_TOTAL"</formula>
    </cfRule>
  </conditionalFormatting>
  <conditionalFormatting sqref="AA504">
    <cfRule type="expression" dxfId="347" priority="451">
      <formula>$X$21&lt;&gt;"CUMPLIMIENTO_TOTAL"</formula>
    </cfRule>
  </conditionalFormatting>
  <conditionalFormatting sqref="AA505">
    <cfRule type="expression" dxfId="346" priority="450">
      <formula>$X$22&lt;&gt;"CUMPLIMIENTO_TOTAL"</formula>
    </cfRule>
  </conditionalFormatting>
  <conditionalFormatting sqref="AA506">
    <cfRule type="expression" dxfId="345" priority="449">
      <formula>$X$23&lt;&gt;"CUMPLIMIENTO_TOTAL"</formula>
    </cfRule>
  </conditionalFormatting>
  <conditionalFormatting sqref="AA507">
    <cfRule type="expression" dxfId="344" priority="448">
      <formula>$X$24&lt;&gt;"CUMPLIMIENTO_TOTAL"</formula>
    </cfRule>
  </conditionalFormatting>
  <conditionalFormatting sqref="Y496:Y501">
    <cfRule type="expression" dxfId="343" priority="443">
      <formula>U496="ASUMIR"</formula>
    </cfRule>
  </conditionalFormatting>
  <conditionalFormatting sqref="AB508:AB528">
    <cfRule type="containsText" dxfId="342" priority="438" operator="containsText" text="CONTINUA LA ACCIÓN ANTERIOR">
      <formula>NOT(ISERROR(SEARCH("CONTINUA LA ACCIÓN ANTERIOR",AB508)))</formula>
    </cfRule>
    <cfRule type="containsText" dxfId="341" priority="439" operator="containsText" text="REQUIERE NUEVA ACCIÓN">
      <formula>NOT(ISERROR(SEARCH("REQUIERE NUEVA ACCIÓN",AB508)))</formula>
    </cfRule>
    <cfRule type="containsText" dxfId="340" priority="440" operator="containsText" text="RIESGO CONTROLADO">
      <formula>NOT(ISERROR(SEARCH("RIESGO CONTROLADO",AB508)))</formula>
    </cfRule>
  </conditionalFormatting>
  <conditionalFormatting sqref="Z508:Z528">
    <cfRule type="beginsWith" dxfId="339" priority="437" operator="beginsWith" text="No eficaz">
      <formula>LEFT(Z508,LEN("No eficaz"))="No eficaz"</formula>
    </cfRule>
  </conditionalFormatting>
  <conditionalFormatting sqref="Z508:Z528">
    <cfRule type="beginsWith" dxfId="338" priority="436" operator="beginsWith" text="Eficaz">
      <formula>LEFT(Z508,LEN("Eficaz"))="Eficaz"</formula>
    </cfRule>
  </conditionalFormatting>
  <conditionalFormatting sqref="X508:X528">
    <cfRule type="expression" dxfId="337" priority="433">
      <formula>U508="ASUMIR"</formula>
    </cfRule>
  </conditionalFormatting>
  <conditionalFormatting sqref="Z508:Z528">
    <cfRule type="expression" dxfId="336" priority="432">
      <formula>U508="ASUMIR"</formula>
    </cfRule>
  </conditionalFormatting>
  <conditionalFormatting sqref="Y508:Y510 Y518:Y522 Y525:Y528">
    <cfRule type="expression" dxfId="335" priority="431">
      <formula>U508="ASUMIR"</formula>
    </cfRule>
  </conditionalFormatting>
  <conditionalFormatting sqref="AA508:AA513 AA515:AA528">
    <cfRule type="expression" dxfId="334" priority="430">
      <formula>U508="ASUMIR"</formula>
    </cfRule>
  </conditionalFormatting>
  <conditionalFormatting sqref="X508:X528">
    <cfRule type="cellIs" dxfId="333" priority="427" operator="equal">
      <formula>"NO_CUMPLIDA"</formula>
    </cfRule>
  </conditionalFormatting>
  <conditionalFormatting sqref="X509:X528">
    <cfRule type="cellIs" dxfId="332" priority="426" operator="equal">
      <formula>"NO_CUMPLIDA"</formula>
    </cfRule>
  </conditionalFormatting>
  <conditionalFormatting sqref="AA508">
    <cfRule type="expression" dxfId="331" priority="425">
      <formula>$X$10&lt;&gt;"CUMPLIMIENTO_TOTAL"</formula>
    </cfRule>
  </conditionalFormatting>
  <conditionalFormatting sqref="AA509">
    <cfRule type="expression" dxfId="330" priority="424">
      <formula>$X$11&lt;&gt;"CUMPLIMIENTO_TOTAL"</formula>
    </cfRule>
  </conditionalFormatting>
  <conditionalFormatting sqref="AA510">
    <cfRule type="expression" dxfId="329" priority="423">
      <formula>$X$12&lt;&gt;"CUMPLIMIENTO_TOTAL"</formula>
    </cfRule>
  </conditionalFormatting>
  <conditionalFormatting sqref="AA511">
    <cfRule type="expression" dxfId="328" priority="422">
      <formula>$X$13&lt;&gt;"CUMPLIMIENTO_TOTAL"</formula>
    </cfRule>
  </conditionalFormatting>
  <conditionalFormatting sqref="AA512">
    <cfRule type="expression" dxfId="327" priority="421">
      <formula>$X$14&lt;&gt;"CUMPLIMIENTO_TOTAL"</formula>
    </cfRule>
  </conditionalFormatting>
  <conditionalFormatting sqref="AA513">
    <cfRule type="expression" dxfId="326" priority="420">
      <formula>$X$15&lt;&gt;"CUMPLIMIENTO_TOTAL"</formula>
    </cfRule>
  </conditionalFormatting>
  <conditionalFormatting sqref="AA515">
    <cfRule type="expression" dxfId="325" priority="419">
      <formula>$X$17&lt;&gt;"CUMPLIMIENTO_TOTAL"</formula>
    </cfRule>
  </conditionalFormatting>
  <conditionalFormatting sqref="AA516">
    <cfRule type="expression" dxfId="324" priority="418">
      <formula>$X$18&lt;&gt;"CUMPLIMIENTO_TOTAL"</formula>
    </cfRule>
  </conditionalFormatting>
  <conditionalFormatting sqref="AA517">
    <cfRule type="expression" dxfId="323" priority="417">
      <formula>$X$19&lt;&gt;"CUMPLIMIENTO_TOTAL"</formula>
    </cfRule>
  </conditionalFormatting>
  <conditionalFormatting sqref="AA518">
    <cfRule type="expression" dxfId="322" priority="416">
      <formula>$X$20&lt;&gt;"CUMPLIMIENTO_TOTAL"</formula>
    </cfRule>
  </conditionalFormatting>
  <conditionalFormatting sqref="AA519">
    <cfRule type="expression" dxfId="321" priority="415">
      <formula>$X$21&lt;&gt;"CUMPLIMIENTO_TOTAL"</formula>
    </cfRule>
  </conditionalFormatting>
  <conditionalFormatting sqref="AA520">
    <cfRule type="expression" dxfId="320" priority="414">
      <formula>$X$22&lt;&gt;"CUMPLIMIENTO_TOTAL"</formula>
    </cfRule>
  </conditionalFormatting>
  <conditionalFormatting sqref="AA521">
    <cfRule type="expression" dxfId="319" priority="413">
      <formula>$X$23&lt;&gt;"CUMPLIMIENTO_TOTAL"</formula>
    </cfRule>
  </conditionalFormatting>
  <conditionalFormatting sqref="AA522">
    <cfRule type="expression" dxfId="318" priority="412">
      <formula>$X$24&lt;&gt;"CUMPLIMIENTO_TOTAL"</formula>
    </cfRule>
  </conditionalFormatting>
  <conditionalFormatting sqref="AA523">
    <cfRule type="expression" dxfId="317" priority="411">
      <formula>$X$25&lt;&gt;"CUMPLIMIENTO_TOTAL"</formula>
    </cfRule>
  </conditionalFormatting>
  <conditionalFormatting sqref="AA524">
    <cfRule type="expression" dxfId="316" priority="410">
      <formula>$X$26&lt;&gt;"CUMPLIMIENTO_TOTAL"</formula>
    </cfRule>
  </conditionalFormatting>
  <conditionalFormatting sqref="AA525">
    <cfRule type="expression" dxfId="315" priority="409">
      <formula>$X$27&lt;&gt;"CUMPLIMIENTO_TOTAL"</formula>
    </cfRule>
  </conditionalFormatting>
  <conditionalFormatting sqref="AA526">
    <cfRule type="expression" dxfId="314" priority="408">
      <formula>$X$28&lt;&gt;"CUMPLIMIENTO_TOTAL"</formula>
    </cfRule>
  </conditionalFormatting>
  <conditionalFormatting sqref="AA527">
    <cfRule type="expression" dxfId="313" priority="407">
      <formula>$X$29&lt;&gt;"CUMPLIMIENTO_TOTAL"</formula>
    </cfRule>
  </conditionalFormatting>
  <conditionalFormatting sqref="AA528">
    <cfRule type="expression" dxfId="312" priority="406">
      <formula>$X$30&lt;&gt;"CUMPLIMIENTO_TOTAL"</formula>
    </cfRule>
  </conditionalFormatting>
  <conditionalFormatting sqref="Y511:Y513">
    <cfRule type="expression" dxfId="311" priority="401">
      <formula>U511="ASUMIR"</formula>
    </cfRule>
  </conditionalFormatting>
  <conditionalFormatting sqref="Y514:Y517">
    <cfRule type="expression" dxfId="310" priority="400">
      <formula>U514="ASUMIR"</formula>
    </cfRule>
  </conditionalFormatting>
  <conditionalFormatting sqref="AB529:AB543">
    <cfRule type="containsText" dxfId="309" priority="392" operator="containsText" text="CONTINUA LA ACCIÓN ANTERIOR">
      <formula>NOT(ISERROR(SEARCH("CONTINUA LA ACCIÓN ANTERIOR",AB529)))</formula>
    </cfRule>
    <cfRule type="containsText" dxfId="308" priority="393" operator="containsText" text="REQUIERE NUEVA ACCIÓN">
      <formula>NOT(ISERROR(SEARCH("REQUIERE NUEVA ACCIÓN",AB529)))</formula>
    </cfRule>
    <cfRule type="containsText" dxfId="307" priority="394" operator="containsText" text="RIESGO CONTROLADO">
      <formula>NOT(ISERROR(SEARCH("RIESGO CONTROLADO",AB529)))</formula>
    </cfRule>
  </conditionalFormatting>
  <conditionalFormatting sqref="Z529:Z543">
    <cfRule type="beginsWith" dxfId="306" priority="391" operator="beginsWith" text="No eficaz">
      <formula>LEFT(Z529,LEN("No eficaz"))="No eficaz"</formula>
    </cfRule>
  </conditionalFormatting>
  <conditionalFormatting sqref="Z529:Z543">
    <cfRule type="beginsWith" dxfId="305" priority="390" operator="beginsWith" text="Eficaz">
      <formula>LEFT(Z529,LEN("Eficaz"))="Eficaz"</formula>
    </cfRule>
  </conditionalFormatting>
  <conditionalFormatting sqref="X529:X543">
    <cfRule type="expression" dxfId="304" priority="387">
      <formula>U529="ASUMIR"</formula>
    </cfRule>
  </conditionalFormatting>
  <conditionalFormatting sqref="Z529:Z543">
    <cfRule type="expression" dxfId="303" priority="386">
      <formula>U529="ASUMIR"</formula>
    </cfRule>
  </conditionalFormatting>
  <conditionalFormatting sqref="Y529:Y543">
    <cfRule type="expression" dxfId="302" priority="385">
      <formula>U529="ASUMIR"</formula>
    </cfRule>
  </conditionalFormatting>
  <conditionalFormatting sqref="AA529:AA543">
    <cfRule type="expression" dxfId="301" priority="384">
      <formula>U529="ASUMIR"</formula>
    </cfRule>
  </conditionalFormatting>
  <conditionalFormatting sqref="X529:X543">
    <cfRule type="cellIs" dxfId="300" priority="381" operator="equal">
      <formula>"NO_CUMPLIDA"</formula>
    </cfRule>
  </conditionalFormatting>
  <conditionalFormatting sqref="X530:X543">
    <cfRule type="cellIs" dxfId="299" priority="380" operator="equal">
      <formula>"NO_CUMPLIDA"</formula>
    </cfRule>
  </conditionalFormatting>
  <conditionalFormatting sqref="AA529">
    <cfRule type="expression" dxfId="298" priority="379">
      <formula>$X$10&lt;&gt;"CUMPLIMIENTO_TOTAL"</formula>
    </cfRule>
  </conditionalFormatting>
  <conditionalFormatting sqref="AA530">
    <cfRule type="expression" dxfId="297" priority="378">
      <formula>$X$11&lt;&gt;"CUMPLIMIENTO_TOTAL"</formula>
    </cfRule>
  </conditionalFormatting>
  <conditionalFormatting sqref="AA531">
    <cfRule type="expression" dxfId="296" priority="377">
      <formula>$X$12&lt;&gt;"CUMPLIMIENTO_TOTAL"</formula>
    </cfRule>
  </conditionalFormatting>
  <conditionalFormatting sqref="AA532">
    <cfRule type="expression" dxfId="295" priority="376">
      <formula>$X$13&lt;&gt;"CUMPLIMIENTO_TOTAL"</formula>
    </cfRule>
  </conditionalFormatting>
  <conditionalFormatting sqref="AA533">
    <cfRule type="expression" dxfId="294" priority="375">
      <formula>$X$14&lt;&gt;"CUMPLIMIENTO_TOTAL"</formula>
    </cfRule>
  </conditionalFormatting>
  <conditionalFormatting sqref="AA534">
    <cfRule type="expression" dxfId="293" priority="374">
      <formula>$X$15&lt;&gt;"CUMPLIMIENTO_TOTAL"</formula>
    </cfRule>
  </conditionalFormatting>
  <conditionalFormatting sqref="AA535">
    <cfRule type="expression" dxfId="292" priority="373">
      <formula>$X$16&lt;&gt;"CUMPLIMIENTO_TOTAL"</formula>
    </cfRule>
  </conditionalFormatting>
  <conditionalFormatting sqref="AA536">
    <cfRule type="expression" dxfId="291" priority="372">
      <formula>$X$17&lt;&gt;"CUMPLIMIENTO_TOTAL"</formula>
    </cfRule>
  </conditionalFormatting>
  <conditionalFormatting sqref="AA537">
    <cfRule type="expression" dxfId="290" priority="371">
      <formula>$X$18&lt;&gt;"CUMPLIMIENTO_TOTAL"</formula>
    </cfRule>
  </conditionalFormatting>
  <conditionalFormatting sqref="AA538">
    <cfRule type="expression" dxfId="289" priority="370">
      <formula>$X$19&lt;&gt;"CUMPLIMIENTO_TOTAL"</formula>
    </cfRule>
  </conditionalFormatting>
  <conditionalFormatting sqref="AA539">
    <cfRule type="expression" dxfId="288" priority="369">
      <formula>$X$20&lt;&gt;"CUMPLIMIENTO_TOTAL"</formula>
    </cfRule>
  </conditionalFormatting>
  <conditionalFormatting sqref="AA540">
    <cfRule type="expression" dxfId="287" priority="368">
      <formula>$X$21&lt;&gt;"CUMPLIMIENTO_TOTAL"</formula>
    </cfRule>
  </conditionalFormatting>
  <conditionalFormatting sqref="AA541">
    <cfRule type="expression" dxfId="286" priority="367">
      <formula>$X$22&lt;&gt;"CUMPLIMIENTO_TOTAL"</formula>
    </cfRule>
  </conditionalFormatting>
  <conditionalFormatting sqref="AA542">
    <cfRule type="expression" dxfId="285" priority="366">
      <formula>$X$23&lt;&gt;"CUMPLIMIENTO_TOTAL"</formula>
    </cfRule>
  </conditionalFormatting>
  <conditionalFormatting sqref="AA543">
    <cfRule type="expression" dxfId="284" priority="365">
      <formula>$X$24&lt;&gt;"CUMPLIMIENTO_TOTAL"</formula>
    </cfRule>
  </conditionalFormatting>
  <conditionalFormatting sqref="AB544:AB552">
    <cfRule type="containsText" dxfId="283" priority="356" operator="containsText" text="CONTINUA LA ACCIÓN ANTERIOR">
      <formula>NOT(ISERROR(SEARCH("CONTINUA LA ACCIÓN ANTERIOR",AB544)))</formula>
    </cfRule>
    <cfRule type="containsText" dxfId="282" priority="357" operator="containsText" text="REQUIERE NUEVA ACCIÓN">
      <formula>NOT(ISERROR(SEARCH("REQUIERE NUEVA ACCIÓN",AB544)))</formula>
    </cfRule>
    <cfRule type="containsText" dxfId="281" priority="358" operator="containsText" text="RIESGO CONTROLADO">
      <formula>NOT(ISERROR(SEARCH("RIESGO CONTROLADO",AB544)))</formula>
    </cfRule>
  </conditionalFormatting>
  <conditionalFormatting sqref="Z544:Z552">
    <cfRule type="beginsWith" dxfId="280" priority="355" operator="beginsWith" text="No eficaz">
      <formula>LEFT(Z544,LEN("No eficaz"))="No eficaz"</formula>
    </cfRule>
  </conditionalFormatting>
  <conditionalFormatting sqref="Z544:Z552">
    <cfRule type="beginsWith" dxfId="279" priority="354" operator="beginsWith" text="Eficaz">
      <formula>LEFT(Z544,LEN("Eficaz"))="Eficaz"</formula>
    </cfRule>
  </conditionalFormatting>
  <conditionalFormatting sqref="X544:X552">
    <cfRule type="expression" dxfId="278" priority="351">
      <formula>U544="ASUMIR"</formula>
    </cfRule>
  </conditionalFormatting>
  <conditionalFormatting sqref="Z544:Z552">
    <cfRule type="expression" dxfId="277" priority="350">
      <formula>U544="ASUMIR"</formula>
    </cfRule>
  </conditionalFormatting>
  <conditionalFormatting sqref="Y550:Y552">
    <cfRule type="expression" dxfId="276" priority="349">
      <formula>U550="ASUMIR"</formula>
    </cfRule>
  </conditionalFormatting>
  <conditionalFormatting sqref="AA544:AA552">
    <cfRule type="expression" dxfId="275" priority="348">
      <formula>U544="ASUMIR"</formula>
    </cfRule>
  </conditionalFormatting>
  <conditionalFormatting sqref="X544:X552">
    <cfRule type="cellIs" dxfId="274" priority="345" operator="equal">
      <formula>"NO_CUMPLIDA"</formula>
    </cfRule>
  </conditionalFormatting>
  <conditionalFormatting sqref="X545:X552">
    <cfRule type="cellIs" dxfId="273" priority="344" operator="equal">
      <formula>"NO_CUMPLIDA"</formula>
    </cfRule>
  </conditionalFormatting>
  <conditionalFormatting sqref="AA544">
    <cfRule type="expression" dxfId="272" priority="343">
      <formula>$X$10&lt;&gt;"CUMPLIMIENTO_TOTAL"</formula>
    </cfRule>
  </conditionalFormatting>
  <conditionalFormatting sqref="AA545">
    <cfRule type="expression" dxfId="271" priority="342">
      <formula>$X$11&lt;&gt;"CUMPLIMIENTO_TOTAL"</formula>
    </cfRule>
  </conditionalFormatting>
  <conditionalFormatting sqref="AA546">
    <cfRule type="expression" dxfId="270" priority="341">
      <formula>$X$12&lt;&gt;"CUMPLIMIENTO_TOTAL"</formula>
    </cfRule>
  </conditionalFormatting>
  <conditionalFormatting sqref="AA547">
    <cfRule type="expression" dxfId="269" priority="340">
      <formula>$X$13&lt;&gt;"CUMPLIMIENTO_TOTAL"</formula>
    </cfRule>
  </conditionalFormatting>
  <conditionalFormatting sqref="AA548">
    <cfRule type="expression" dxfId="268" priority="339">
      <formula>$X$14&lt;&gt;"CUMPLIMIENTO_TOTAL"</formula>
    </cfRule>
  </conditionalFormatting>
  <conditionalFormatting sqref="AA549">
    <cfRule type="expression" dxfId="267" priority="338">
      <formula>$X$15&lt;&gt;"CUMPLIMIENTO_TOTAL"</formula>
    </cfRule>
  </conditionalFormatting>
  <conditionalFormatting sqref="AA550">
    <cfRule type="expression" dxfId="266" priority="337">
      <formula>$X$16&lt;&gt;"CUMPLIMIENTO_TOTAL"</formula>
    </cfRule>
  </conditionalFormatting>
  <conditionalFormatting sqref="AA551">
    <cfRule type="expression" dxfId="265" priority="336">
      <formula>$X$17&lt;&gt;"CUMPLIMIENTO_TOTAL"</formula>
    </cfRule>
  </conditionalFormatting>
  <conditionalFormatting sqref="AA552">
    <cfRule type="expression" dxfId="264" priority="335">
      <formula>$X$18&lt;&gt;"CUMPLIMIENTO_TOTAL"</formula>
    </cfRule>
  </conditionalFormatting>
  <conditionalFormatting sqref="Y544:Y546">
    <cfRule type="expression" dxfId="263" priority="330">
      <formula>U544="ASUMIR"</formula>
    </cfRule>
  </conditionalFormatting>
  <conditionalFormatting sqref="AB553:AB573">
    <cfRule type="containsText" dxfId="262" priority="325" operator="containsText" text="CONTINUA LA ACCIÓN ANTERIOR">
      <formula>NOT(ISERROR(SEARCH("CONTINUA LA ACCIÓN ANTERIOR",AB553)))</formula>
    </cfRule>
    <cfRule type="containsText" dxfId="261" priority="326" operator="containsText" text="REQUIERE NUEVA ACCIÓN">
      <formula>NOT(ISERROR(SEARCH("REQUIERE NUEVA ACCIÓN",AB553)))</formula>
    </cfRule>
    <cfRule type="containsText" dxfId="260" priority="327" operator="containsText" text="RIESGO CONTROLADO">
      <formula>NOT(ISERROR(SEARCH("RIESGO CONTROLADO",AB553)))</formula>
    </cfRule>
  </conditionalFormatting>
  <conditionalFormatting sqref="Z553:Z573">
    <cfRule type="beginsWith" dxfId="259" priority="324" operator="beginsWith" text="No eficaz">
      <formula>LEFT(Z553,LEN("No eficaz"))="No eficaz"</formula>
    </cfRule>
  </conditionalFormatting>
  <conditionalFormatting sqref="Z553:Z573">
    <cfRule type="beginsWith" dxfId="258" priority="323" operator="beginsWith" text="Eficaz">
      <formula>LEFT(Z553,LEN("Eficaz"))="Eficaz"</formula>
    </cfRule>
  </conditionalFormatting>
  <conditionalFormatting sqref="X553:X573">
    <cfRule type="expression" dxfId="257" priority="320">
      <formula>U553="ASUMIR"</formula>
    </cfRule>
  </conditionalFormatting>
  <conditionalFormatting sqref="Z553:Z573">
    <cfRule type="expression" dxfId="256" priority="319">
      <formula>U553="ASUMIR"</formula>
    </cfRule>
  </conditionalFormatting>
  <conditionalFormatting sqref="Y558:Y564 Y567:Y570 Y573">
    <cfRule type="expression" dxfId="255" priority="318">
      <formula>U558="ASUMIR"</formula>
    </cfRule>
  </conditionalFormatting>
  <conditionalFormatting sqref="AA553 AA558:AA570 AA573 AA555:AA556">
    <cfRule type="expression" dxfId="254" priority="317">
      <formula>U553="ASUMIR"</formula>
    </cfRule>
  </conditionalFormatting>
  <conditionalFormatting sqref="X553:X573">
    <cfRule type="cellIs" dxfId="253" priority="314" operator="equal">
      <formula>"NO_CUMPLIDA"</formula>
    </cfRule>
  </conditionalFormatting>
  <conditionalFormatting sqref="X554:X573">
    <cfRule type="cellIs" dxfId="252" priority="313" operator="equal">
      <formula>"NO_CUMPLIDA"</formula>
    </cfRule>
  </conditionalFormatting>
  <conditionalFormatting sqref="AA553">
    <cfRule type="expression" dxfId="251" priority="312">
      <formula>$X$10&lt;&gt;"CUMPLIMIENTO_TOTAL"</formula>
    </cfRule>
  </conditionalFormatting>
  <conditionalFormatting sqref="AA555">
    <cfRule type="expression" dxfId="250" priority="310">
      <formula>$X$12&lt;&gt;"CUMPLIMIENTO_TOTAL"</formula>
    </cfRule>
  </conditionalFormatting>
  <conditionalFormatting sqref="AA556">
    <cfRule type="expression" dxfId="249" priority="309">
      <formula>$X$13&lt;&gt;"CUMPLIMIENTO_TOTAL"</formula>
    </cfRule>
  </conditionalFormatting>
  <conditionalFormatting sqref="AA558">
    <cfRule type="expression" dxfId="248" priority="308">
      <formula>$X$15&lt;&gt;"CUMPLIMIENTO_TOTAL"</formula>
    </cfRule>
  </conditionalFormatting>
  <conditionalFormatting sqref="AA559">
    <cfRule type="expression" dxfId="247" priority="307">
      <formula>$X$16&lt;&gt;"CUMPLIMIENTO_TOTAL"</formula>
    </cfRule>
  </conditionalFormatting>
  <conditionalFormatting sqref="AA560">
    <cfRule type="expression" dxfId="246" priority="306">
      <formula>$X$17&lt;&gt;"CUMPLIMIENTO_TOTAL"</formula>
    </cfRule>
  </conditionalFormatting>
  <conditionalFormatting sqref="AA561">
    <cfRule type="expression" dxfId="245" priority="305">
      <formula>$X$18&lt;&gt;"CUMPLIMIENTO_TOTAL"</formula>
    </cfRule>
  </conditionalFormatting>
  <conditionalFormatting sqref="AA562">
    <cfRule type="expression" dxfId="244" priority="304">
      <formula>$X$19&lt;&gt;"CUMPLIMIENTO_TOTAL"</formula>
    </cfRule>
  </conditionalFormatting>
  <conditionalFormatting sqref="AA563">
    <cfRule type="expression" dxfId="243" priority="303">
      <formula>$X$20&lt;&gt;"CUMPLIMIENTO_TOTAL"</formula>
    </cfRule>
  </conditionalFormatting>
  <conditionalFormatting sqref="AA564">
    <cfRule type="expression" dxfId="242" priority="302">
      <formula>$X$21&lt;&gt;"CUMPLIMIENTO_TOTAL"</formula>
    </cfRule>
  </conditionalFormatting>
  <conditionalFormatting sqref="AA565">
    <cfRule type="expression" dxfId="241" priority="301">
      <formula>$X$22&lt;&gt;"CUMPLIMIENTO_TOTAL"</formula>
    </cfRule>
  </conditionalFormatting>
  <conditionalFormatting sqref="AA566">
    <cfRule type="expression" dxfId="240" priority="300">
      <formula>$X$23&lt;&gt;"CUMPLIMIENTO_TOTAL"</formula>
    </cfRule>
  </conditionalFormatting>
  <conditionalFormatting sqref="AA567">
    <cfRule type="expression" dxfId="239" priority="299">
      <formula>$X$24&lt;&gt;"CUMPLIMIENTO_TOTAL"</formula>
    </cfRule>
  </conditionalFormatting>
  <conditionalFormatting sqref="AA568">
    <cfRule type="expression" dxfId="238" priority="298">
      <formula>$X$25&lt;&gt;"CUMPLIMIENTO_TOTAL"</formula>
    </cfRule>
  </conditionalFormatting>
  <conditionalFormatting sqref="AA569">
    <cfRule type="expression" dxfId="237" priority="297">
      <formula>$X$26&lt;&gt;"CUMPLIMIENTO_TOTAL"</formula>
    </cfRule>
  </conditionalFormatting>
  <conditionalFormatting sqref="AA570">
    <cfRule type="expression" dxfId="236" priority="296">
      <formula>$X$27&lt;&gt;"CUMPLIMIENTO_TOTAL"</formula>
    </cfRule>
  </conditionalFormatting>
  <conditionalFormatting sqref="AA573">
    <cfRule type="expression" dxfId="235" priority="295">
      <formula>$X$30&lt;&gt;"CUMPLIMIENTO_TOTAL"</formula>
    </cfRule>
  </conditionalFormatting>
  <conditionalFormatting sqref="Y343">
    <cfRule type="expression" dxfId="234" priority="163">
      <formula>U343="ASUMIR"</formula>
    </cfRule>
  </conditionalFormatting>
  <conditionalFormatting sqref="Y566">
    <cfRule type="expression" dxfId="233" priority="287">
      <formula>U566="ASUMIR"</formula>
    </cfRule>
  </conditionalFormatting>
  <conditionalFormatting sqref="AB574:AB588">
    <cfRule type="containsText" dxfId="232" priority="278" operator="containsText" text="CONTINUA LA ACCIÓN ANTERIOR">
      <formula>NOT(ISERROR(SEARCH("CONTINUA LA ACCIÓN ANTERIOR",AB574)))</formula>
    </cfRule>
    <cfRule type="containsText" dxfId="231" priority="279" operator="containsText" text="REQUIERE NUEVA ACCIÓN">
      <formula>NOT(ISERROR(SEARCH("REQUIERE NUEVA ACCIÓN",AB574)))</formula>
    </cfRule>
    <cfRule type="containsText" dxfId="230" priority="280" operator="containsText" text="RIESGO CONTROLADO">
      <formula>NOT(ISERROR(SEARCH("RIESGO CONTROLADO",AB574)))</formula>
    </cfRule>
  </conditionalFormatting>
  <conditionalFormatting sqref="Z574:Z576 Z579:Z588 Z598:Z600">
    <cfRule type="beginsWith" dxfId="229" priority="277" operator="beginsWith" text="No eficaz">
      <formula>LEFT(Z574,LEN("No eficaz"))="No eficaz"</formula>
    </cfRule>
  </conditionalFormatting>
  <conditionalFormatting sqref="Z574:Z576 Z579:Z588 Z598:Z600">
    <cfRule type="beginsWith" dxfId="228" priority="276" operator="beginsWith" text="Eficaz">
      <formula>LEFT(Z574,LEN("Eficaz"))="Eficaz"</formula>
    </cfRule>
  </conditionalFormatting>
  <conditionalFormatting sqref="X574:X588">
    <cfRule type="expression" dxfId="227" priority="273">
      <formula>U574="ASUMIR"</formula>
    </cfRule>
  </conditionalFormatting>
  <conditionalFormatting sqref="Z574:Z576 Z579:Z588 Z598:Z600">
    <cfRule type="expression" dxfId="226" priority="272">
      <formula>U574="ASUMIR"</formula>
    </cfRule>
  </conditionalFormatting>
  <conditionalFormatting sqref="Y574:Y576 Y579:Y588 Y598:Y600">
    <cfRule type="expression" dxfId="225" priority="271">
      <formula>U574="ASUMIR"</formula>
    </cfRule>
  </conditionalFormatting>
  <conditionalFormatting sqref="AA574:AA588">
    <cfRule type="expression" dxfId="224" priority="270">
      <formula>U574="ASUMIR"</formula>
    </cfRule>
  </conditionalFormatting>
  <conditionalFormatting sqref="X574:X588">
    <cfRule type="cellIs" dxfId="223" priority="267" operator="equal">
      <formula>"NO_CUMPLIDA"</formula>
    </cfRule>
  </conditionalFormatting>
  <conditionalFormatting sqref="X575:X588">
    <cfRule type="cellIs" dxfId="222" priority="266" operator="equal">
      <formula>"NO_CUMPLIDA"</formula>
    </cfRule>
  </conditionalFormatting>
  <conditionalFormatting sqref="AA574">
    <cfRule type="expression" dxfId="221" priority="265">
      <formula>$X$10&lt;&gt;"CUMPLIMIENTO_TOTAL"</formula>
    </cfRule>
  </conditionalFormatting>
  <conditionalFormatting sqref="AA575">
    <cfRule type="expression" dxfId="220" priority="264">
      <formula>$X$11&lt;&gt;"CUMPLIMIENTO_TOTAL"</formula>
    </cfRule>
  </conditionalFormatting>
  <conditionalFormatting sqref="AA576">
    <cfRule type="expression" dxfId="219" priority="263">
      <formula>$X$12&lt;&gt;"CUMPLIMIENTO_TOTAL"</formula>
    </cfRule>
  </conditionalFormatting>
  <conditionalFormatting sqref="AA577">
    <cfRule type="expression" dxfId="218" priority="262">
      <formula>$X$13&lt;&gt;"CUMPLIMIENTO_TOTAL"</formula>
    </cfRule>
  </conditionalFormatting>
  <conditionalFormatting sqref="AA578">
    <cfRule type="expression" dxfId="217" priority="261">
      <formula>$X$14&lt;&gt;"CUMPLIMIENTO_TOTAL"</formula>
    </cfRule>
  </conditionalFormatting>
  <conditionalFormatting sqref="AA579">
    <cfRule type="expression" dxfId="216" priority="260">
      <formula>$X$15&lt;&gt;"CUMPLIMIENTO_TOTAL"</formula>
    </cfRule>
  </conditionalFormatting>
  <conditionalFormatting sqref="AA580">
    <cfRule type="expression" dxfId="215" priority="259">
      <formula>$X$16&lt;&gt;"CUMPLIMIENTO_TOTAL"</formula>
    </cfRule>
  </conditionalFormatting>
  <conditionalFormatting sqref="AA581">
    <cfRule type="expression" dxfId="214" priority="258">
      <formula>$X$17&lt;&gt;"CUMPLIMIENTO_TOTAL"</formula>
    </cfRule>
  </conditionalFormatting>
  <conditionalFormatting sqref="AA582">
    <cfRule type="expression" dxfId="213" priority="257">
      <formula>$X$18&lt;&gt;"CUMPLIMIENTO_TOTAL"</formula>
    </cfRule>
  </conditionalFormatting>
  <conditionalFormatting sqref="AA583">
    <cfRule type="expression" dxfId="212" priority="256">
      <formula>$X$19&lt;&gt;"CUMPLIMIENTO_TOTAL"</formula>
    </cfRule>
  </conditionalFormatting>
  <conditionalFormatting sqref="AA584">
    <cfRule type="expression" dxfId="211" priority="255">
      <formula>$X$20&lt;&gt;"CUMPLIMIENTO_TOTAL"</formula>
    </cfRule>
  </conditionalFormatting>
  <conditionalFormatting sqref="AA585">
    <cfRule type="expression" dxfId="210" priority="254">
      <formula>$X$21&lt;&gt;"CUMPLIMIENTO_TOTAL"</formula>
    </cfRule>
  </conditionalFormatting>
  <conditionalFormatting sqref="AA586">
    <cfRule type="expression" dxfId="209" priority="253">
      <formula>$X$22&lt;&gt;"CUMPLIMIENTO_TOTAL"</formula>
    </cfRule>
  </conditionalFormatting>
  <conditionalFormatting sqref="AA587">
    <cfRule type="expression" dxfId="208" priority="252">
      <formula>$X$23&lt;&gt;"CUMPLIMIENTO_TOTAL"</formula>
    </cfRule>
  </conditionalFormatting>
  <conditionalFormatting sqref="AA588">
    <cfRule type="expression" dxfId="207" priority="251">
      <formula>$X$24&lt;&gt;"CUMPLIMIENTO_TOTAL"</formula>
    </cfRule>
  </conditionalFormatting>
  <conditionalFormatting sqref="Z577:Z578">
    <cfRule type="beginsWith" dxfId="206" priority="245" operator="beginsWith" text="No eficaz">
      <formula>LEFT(Z577,LEN("No eficaz"))="No eficaz"</formula>
    </cfRule>
  </conditionalFormatting>
  <conditionalFormatting sqref="Z577:Z578">
    <cfRule type="beginsWith" dxfId="205" priority="244" operator="beginsWith" text="Eficaz">
      <formula>LEFT(Z577,LEN("Eficaz"))="Eficaz"</formula>
    </cfRule>
  </conditionalFormatting>
  <conditionalFormatting sqref="Z577:Z578">
    <cfRule type="expression" dxfId="204" priority="243">
      <formula>U577="ASUMIR"</formula>
    </cfRule>
  </conditionalFormatting>
  <conditionalFormatting sqref="Y547:Y549">
    <cfRule type="expression" dxfId="203" priority="128">
      <formula>U547="ASUMIR"</formula>
    </cfRule>
  </conditionalFormatting>
  <conditionalFormatting sqref="AB589:AB627">
    <cfRule type="containsText" dxfId="202" priority="237" operator="containsText" text="CONTINUA LA ACCIÓN ANTERIOR">
      <formula>NOT(ISERROR(SEARCH("CONTINUA LA ACCIÓN ANTERIOR",AB589)))</formula>
    </cfRule>
    <cfRule type="containsText" dxfId="201" priority="238" operator="containsText" text="REQUIERE NUEVA ACCIÓN">
      <formula>NOT(ISERROR(SEARCH("REQUIERE NUEVA ACCIÓN",AB589)))</formula>
    </cfRule>
    <cfRule type="containsText" dxfId="200" priority="239" operator="containsText" text="RIESGO CONTROLADO">
      <formula>NOT(ISERROR(SEARCH("RIESGO CONTROLADO",AB589)))</formula>
    </cfRule>
  </conditionalFormatting>
  <conditionalFormatting sqref="Z589:Z597">
    <cfRule type="beginsWith" dxfId="199" priority="236" operator="beginsWith" text="No eficaz">
      <formula>LEFT(Z589,LEN("No eficaz"))="No eficaz"</formula>
    </cfRule>
  </conditionalFormatting>
  <conditionalFormatting sqref="Z589:Z597">
    <cfRule type="beginsWith" dxfId="198" priority="235" operator="beginsWith" text="Eficaz">
      <formula>LEFT(Z589,LEN("Eficaz"))="Eficaz"</formula>
    </cfRule>
  </conditionalFormatting>
  <conditionalFormatting sqref="X589:X597">
    <cfRule type="expression" dxfId="197" priority="232">
      <formula>U589="ASUMIR"</formula>
    </cfRule>
  </conditionalFormatting>
  <conditionalFormatting sqref="Z589:Z597">
    <cfRule type="expression" dxfId="196" priority="231">
      <formula>U589="ASUMIR"</formula>
    </cfRule>
  </conditionalFormatting>
  <conditionalFormatting sqref="Y589:Y594 Y597">
    <cfRule type="expression" dxfId="195" priority="230">
      <formula>U589="ASUMIR"</formula>
    </cfRule>
  </conditionalFormatting>
  <conditionalFormatting sqref="AA589:AA597">
    <cfRule type="expression" dxfId="194" priority="229">
      <formula>U589="ASUMIR"</formula>
    </cfRule>
  </conditionalFormatting>
  <conditionalFormatting sqref="X589:X597">
    <cfRule type="cellIs" dxfId="193" priority="226" operator="equal">
      <formula>"NO_CUMPLIDA"</formula>
    </cfRule>
  </conditionalFormatting>
  <conditionalFormatting sqref="X590:X597">
    <cfRule type="cellIs" dxfId="192" priority="225" operator="equal">
      <formula>"NO_CUMPLIDA"</formula>
    </cfRule>
  </conditionalFormatting>
  <conditionalFormatting sqref="AA589">
    <cfRule type="expression" dxfId="191" priority="224">
      <formula>$X$10&lt;&gt;"CUMPLIMIENTO_TOTAL"</formula>
    </cfRule>
  </conditionalFormatting>
  <conditionalFormatting sqref="AA590">
    <cfRule type="expression" dxfId="190" priority="223">
      <formula>$X$11&lt;&gt;"CUMPLIMIENTO_TOTAL"</formula>
    </cfRule>
  </conditionalFormatting>
  <conditionalFormatting sqref="AA591">
    <cfRule type="expression" dxfId="189" priority="222">
      <formula>$X$12&lt;&gt;"CUMPLIMIENTO_TOTAL"</formula>
    </cfRule>
  </conditionalFormatting>
  <conditionalFormatting sqref="AA592">
    <cfRule type="expression" dxfId="188" priority="221">
      <formula>$X$13&lt;&gt;"CUMPLIMIENTO_TOTAL"</formula>
    </cfRule>
  </conditionalFormatting>
  <conditionalFormatting sqref="AA593">
    <cfRule type="expression" dxfId="187" priority="220">
      <formula>$X$14&lt;&gt;"CUMPLIMIENTO_TOTAL"</formula>
    </cfRule>
  </conditionalFormatting>
  <conditionalFormatting sqref="AA594">
    <cfRule type="expression" dxfId="186" priority="219">
      <formula>$X$15&lt;&gt;"CUMPLIMIENTO_TOTAL"</formula>
    </cfRule>
  </conditionalFormatting>
  <conditionalFormatting sqref="AA595">
    <cfRule type="expression" dxfId="185" priority="218">
      <formula>$X$16&lt;&gt;"CUMPLIMIENTO_TOTAL"</formula>
    </cfRule>
  </conditionalFormatting>
  <conditionalFormatting sqref="AA596">
    <cfRule type="expression" dxfId="184" priority="217">
      <formula>$X$17&lt;&gt;"CUMPLIMIENTO_TOTAL"</formula>
    </cfRule>
  </conditionalFormatting>
  <conditionalFormatting sqref="AA597">
    <cfRule type="expression" dxfId="183" priority="216">
      <formula>$X$18&lt;&gt;"CUMPLIMIENTO_TOTAL"</formula>
    </cfRule>
  </conditionalFormatting>
  <conditionalFormatting sqref="Z601:Z602">
    <cfRule type="beginsWith" dxfId="182" priority="207" operator="beginsWith" text="No eficaz">
      <formula>LEFT((Z601),LEN("No eficaz"))=("No eficaz")</formula>
    </cfRule>
  </conditionalFormatting>
  <conditionalFormatting sqref="Z601:Z602">
    <cfRule type="beginsWith" dxfId="181" priority="208" operator="beginsWith" text="Eficaz">
      <formula>LEFT((Z601),LEN("Eficaz"))=("Eficaz")</formula>
    </cfRule>
  </conditionalFormatting>
  <conditionalFormatting sqref="Z601:Z602">
    <cfRule type="expression" dxfId="180" priority="209">
      <formula>U601="ASUMIR"</formula>
    </cfRule>
  </conditionalFormatting>
  <conditionalFormatting sqref="W118">
    <cfRule type="expression" dxfId="179" priority="202">
      <formula>U118="ASUMIR"</formula>
    </cfRule>
  </conditionalFormatting>
  <conditionalFormatting sqref="W121:W123">
    <cfRule type="expression" dxfId="178" priority="201">
      <formula>U121="ASUMIR"</formula>
    </cfRule>
  </conditionalFormatting>
  <conditionalFormatting sqref="Y55:Y56">
    <cfRule type="expression" dxfId="177" priority="200">
      <formula>U55="ASUMIR"</formula>
    </cfRule>
  </conditionalFormatting>
  <conditionalFormatting sqref="AA55:AA56">
    <cfRule type="expression" dxfId="176" priority="195">
      <formula>U55="ASUMIR"</formula>
    </cfRule>
  </conditionalFormatting>
  <conditionalFormatting sqref="AA55:AA56">
    <cfRule type="expression" dxfId="175" priority="194">
      <formula>$X55&lt;&gt;"CUMPLIMIENTO_TOTAL"</formula>
    </cfRule>
  </conditionalFormatting>
  <conditionalFormatting sqref="Y88:Y92">
    <cfRule type="expression" dxfId="174" priority="193">
      <formula>U88="ASUMIR"</formula>
    </cfRule>
  </conditionalFormatting>
  <conditionalFormatting sqref="Y94:Y100">
    <cfRule type="expression" dxfId="173" priority="192">
      <formula>U94="ASUMIR"</formula>
    </cfRule>
  </conditionalFormatting>
  <conditionalFormatting sqref="AA93:AA95">
    <cfRule type="expression" dxfId="172" priority="191">
      <formula>$X$23&lt;&gt;"CUMPLIMIENTO_TOTAL"</formula>
    </cfRule>
  </conditionalFormatting>
  <conditionalFormatting sqref="AA79">
    <cfRule type="expression" dxfId="171" priority="190">
      <formula>U79="ASUMIR"</formula>
    </cfRule>
  </conditionalFormatting>
  <conditionalFormatting sqref="AA79">
    <cfRule type="expression" dxfId="170" priority="189">
      <formula>$X79&lt;&gt;"CUMPLIMIENTO_TOTAL"</formula>
    </cfRule>
  </conditionalFormatting>
  <conditionalFormatting sqref="AA103">
    <cfRule type="expression" dxfId="169" priority="188">
      <formula>U103="ASUMIR"</formula>
    </cfRule>
  </conditionalFormatting>
  <conditionalFormatting sqref="AA103">
    <cfRule type="expression" dxfId="168" priority="187">
      <formula>$X103&lt;&gt;"CUMPLIMIENTO_TOTAL"</formula>
    </cfRule>
  </conditionalFormatting>
  <conditionalFormatting sqref="AA104">
    <cfRule type="expression" dxfId="167" priority="186">
      <formula>U104="ASUMIR"</formula>
    </cfRule>
  </conditionalFormatting>
  <conditionalFormatting sqref="AA104">
    <cfRule type="expression" dxfId="166" priority="185">
      <formula>$X104&lt;&gt;"CUMPLIMIENTO_TOTAL"</formula>
    </cfRule>
  </conditionalFormatting>
  <conditionalFormatting sqref="AA106">
    <cfRule type="expression" dxfId="165" priority="184">
      <formula>U106="ASUMIR"</formula>
    </cfRule>
  </conditionalFormatting>
  <conditionalFormatting sqref="AA106">
    <cfRule type="expression" dxfId="164" priority="183">
      <formula>$X106&lt;&gt;"CUMPLIMIENTO_TOTAL"</formula>
    </cfRule>
  </conditionalFormatting>
  <conditionalFormatting sqref="AA107:AA186 AA188:AA333 AA335:AA336 AA338:AA406">
    <cfRule type="expression" dxfId="163" priority="182">
      <formula>U107="ASUMIR"</formula>
    </cfRule>
  </conditionalFormatting>
  <conditionalFormatting sqref="AA107:AA186 AA188:AA333 AA335:AA336 AA338:AA406">
    <cfRule type="expression" dxfId="162" priority="181">
      <formula>$X107&lt;&gt;"CUMPLIMIENTO_TOTAL"</formula>
    </cfRule>
  </conditionalFormatting>
  <conditionalFormatting sqref="Y142:Y143">
    <cfRule type="expression" dxfId="161" priority="180">
      <formula>U142="ASUMIR"</formula>
    </cfRule>
  </conditionalFormatting>
  <conditionalFormatting sqref="Y145:Y149">
    <cfRule type="expression" dxfId="160" priority="179">
      <formula>U145="ASUMIR"</formula>
    </cfRule>
  </conditionalFormatting>
  <conditionalFormatting sqref="Y151:Y152">
    <cfRule type="expression" dxfId="159" priority="178">
      <formula>U151="ASUMIR"</formula>
    </cfRule>
  </conditionalFormatting>
  <conditionalFormatting sqref="Y169:Y170">
    <cfRule type="expression" dxfId="158" priority="177">
      <formula>U169="ASUMIR"</formula>
    </cfRule>
  </conditionalFormatting>
  <conditionalFormatting sqref="Y187">
    <cfRule type="expression" dxfId="157" priority="176">
      <formula>U187="ASUMIR"</formula>
    </cfRule>
  </conditionalFormatting>
  <conditionalFormatting sqref="AA187">
    <cfRule type="expression" dxfId="156" priority="175">
      <formula>U187="ASUMIR"</formula>
    </cfRule>
  </conditionalFormatting>
  <conditionalFormatting sqref="AA187">
    <cfRule type="expression" dxfId="155" priority="174">
      <formula>$X$25&lt;&gt;"CUMPLIMIENTO_TOTAL"</formula>
    </cfRule>
  </conditionalFormatting>
  <conditionalFormatting sqref="Y196:Y200">
    <cfRule type="expression" dxfId="154" priority="173">
      <formula>U196="ASUMIR"</formula>
    </cfRule>
  </conditionalFormatting>
  <conditionalFormatting sqref="Y316:Y318">
    <cfRule type="expression" dxfId="153" priority="172">
      <formula>U316="ASUMIR"</formula>
    </cfRule>
  </conditionalFormatting>
  <conditionalFormatting sqref="Y334">
    <cfRule type="expression" dxfId="152" priority="171">
      <formula>U334="ASUMIR"</formula>
    </cfRule>
  </conditionalFormatting>
  <conditionalFormatting sqref="AA334">
    <cfRule type="expression" dxfId="151" priority="170">
      <formula>U334="ASUMIR"</formula>
    </cfRule>
  </conditionalFormatting>
  <conditionalFormatting sqref="AA334">
    <cfRule type="expression" dxfId="150" priority="169">
      <formula>$X$25&lt;&gt;"CUMPLIMIENTO_TOTAL"</formula>
    </cfRule>
  </conditionalFormatting>
  <conditionalFormatting sqref="Y337">
    <cfRule type="expression" dxfId="149" priority="168">
      <formula>U337="ASUMIR"</formula>
    </cfRule>
  </conditionalFormatting>
  <conditionalFormatting sqref="AA337">
    <cfRule type="expression" dxfId="148" priority="165">
      <formula>U337="ASUMIR"</formula>
    </cfRule>
  </conditionalFormatting>
  <conditionalFormatting sqref="AA337">
    <cfRule type="expression" dxfId="147" priority="164">
      <formula>$X$25&lt;&gt;"CUMPLIMIENTO_TOTAL"</formula>
    </cfRule>
  </conditionalFormatting>
  <conditionalFormatting sqref="Y349">
    <cfRule type="expression" dxfId="146" priority="162">
      <formula>U349="ASUMIR"</formula>
    </cfRule>
  </conditionalFormatting>
  <conditionalFormatting sqref="Y424:Y426">
    <cfRule type="expression" dxfId="145" priority="160">
      <formula>U424="ASUMIR"</formula>
    </cfRule>
  </conditionalFormatting>
  <conditionalFormatting sqref="Y13:Y15">
    <cfRule type="expression" dxfId="144" priority="155">
      <formula>U13="ASUMIR"</formula>
    </cfRule>
  </conditionalFormatting>
  <conditionalFormatting sqref="Y19:Y21">
    <cfRule type="expression" dxfId="143" priority="154">
      <formula>U19="ASUMIR"</formula>
    </cfRule>
  </conditionalFormatting>
  <conditionalFormatting sqref="Y427">
    <cfRule type="expression" dxfId="142" priority="153">
      <formula>U427="ASUMIR"</formula>
    </cfRule>
  </conditionalFormatting>
  <conditionalFormatting sqref="AA614:AA615">
    <cfRule type="expression" dxfId="141" priority="2">
      <formula>U614="ASUMIR"</formula>
    </cfRule>
  </conditionalFormatting>
  <conditionalFormatting sqref="AA427">
    <cfRule type="expression" dxfId="140" priority="150">
      <formula>U427="ASUMIR"</formula>
    </cfRule>
  </conditionalFormatting>
  <conditionalFormatting sqref="AA427">
    <cfRule type="expression" dxfId="139" priority="149">
      <formula>$X$19&lt;&gt;"CUMPLIMIENTO_TOTAL"</formula>
    </cfRule>
  </conditionalFormatting>
  <conditionalFormatting sqref="Y466">
    <cfRule type="expression" dxfId="138" priority="148">
      <formula>U466="ASUMIR"</formula>
    </cfRule>
  </conditionalFormatting>
  <conditionalFormatting sqref="AA466">
    <cfRule type="expression" dxfId="137" priority="147">
      <formula>U466="ASUMIR"</formula>
    </cfRule>
  </conditionalFormatting>
  <conditionalFormatting sqref="AA466">
    <cfRule type="expression" dxfId="136" priority="146">
      <formula>$X$19&lt;&gt;"CUMPLIMIENTO_TOTAL"</formula>
    </cfRule>
  </conditionalFormatting>
  <conditionalFormatting sqref="Y472:Y477">
    <cfRule type="expression" dxfId="135" priority="145">
      <formula>U472="ASUMIR"</formula>
    </cfRule>
  </conditionalFormatting>
  <conditionalFormatting sqref="AA472:AA473">
    <cfRule type="expression" dxfId="134" priority="144">
      <formula>$X$12&lt;&gt;"CUMPLIMIENTO_TOTAL"</formula>
    </cfRule>
  </conditionalFormatting>
  <conditionalFormatting sqref="Y481:Y482">
    <cfRule type="expression" dxfId="133" priority="143">
      <formula>U481="ASUMIR"</formula>
    </cfRule>
  </conditionalFormatting>
  <conditionalFormatting sqref="Z483">
    <cfRule type="beginsWith" dxfId="132" priority="141" operator="beginsWith" text="No eficaz">
      <formula>LEFT(Z483,LEN("No eficaz"))="No eficaz"</formula>
    </cfRule>
  </conditionalFormatting>
  <conditionalFormatting sqref="Z483">
    <cfRule type="beginsWith" dxfId="131" priority="140" operator="beginsWith" text="Eficaz">
      <formula>LEFT(Z483,LEN("Eficaz"))="Eficaz"</formula>
    </cfRule>
  </conditionalFormatting>
  <conditionalFormatting sqref="Z483">
    <cfRule type="expression" dxfId="130" priority="139">
      <formula>U483="ASUMIR"</formula>
    </cfRule>
  </conditionalFormatting>
  <conditionalFormatting sqref="Y483">
    <cfRule type="expression" dxfId="129" priority="138">
      <formula>U483="ASUMIR"</formula>
    </cfRule>
  </conditionalFormatting>
  <conditionalFormatting sqref="Y484">
    <cfRule type="expression" dxfId="128" priority="137">
      <formula>U484="ASUMIR"</formula>
    </cfRule>
  </conditionalFormatting>
  <conditionalFormatting sqref="AA496:AA497">
    <cfRule type="expression" dxfId="127" priority="136">
      <formula>$X$18&lt;&gt;"CUMPLIMIENTO_TOTAL"</formula>
    </cfRule>
  </conditionalFormatting>
  <conditionalFormatting sqref="AA514">
    <cfRule type="expression" dxfId="126" priority="135">
      <formula>U514="ASUMIR"</formula>
    </cfRule>
  </conditionalFormatting>
  <conditionalFormatting sqref="AA514">
    <cfRule type="expression" dxfId="125" priority="134">
      <formula>$X$14&lt;&gt;"CUMPLIMIENTO_TOTAL"</formula>
    </cfRule>
  </conditionalFormatting>
  <conditionalFormatting sqref="AA517">
    <cfRule type="expression" dxfId="124" priority="133">
      <formula>$X$17&lt;&gt;"CUMPLIMIENTO_TOTAL"</formula>
    </cfRule>
  </conditionalFormatting>
  <conditionalFormatting sqref="AA511:AA512">
    <cfRule type="expression" dxfId="123" priority="132">
      <formula>$X$19&lt;&gt;"CUMPLIMIENTO_TOTAL"</formula>
    </cfRule>
  </conditionalFormatting>
  <conditionalFormatting sqref="AA511:AA512">
    <cfRule type="expression" dxfId="122" priority="131">
      <formula>$X$17&lt;&gt;"CUMPLIMIENTO_TOTAL"</formula>
    </cfRule>
  </conditionalFormatting>
  <conditionalFormatting sqref="Y523:Y524">
    <cfRule type="expression" dxfId="121" priority="130">
      <formula>U523="ASUMIR"</formula>
    </cfRule>
  </conditionalFormatting>
  <conditionalFormatting sqref="AA523">
    <cfRule type="expression" dxfId="120" priority="129">
      <formula>$X$26&lt;&gt;"CUMPLIMIENTO_TOTAL"</formula>
    </cfRule>
  </conditionalFormatting>
  <conditionalFormatting sqref="Y553:Y555">
    <cfRule type="expression" dxfId="119" priority="127">
      <formula>U553="ASUMIR"</formula>
    </cfRule>
  </conditionalFormatting>
  <conditionalFormatting sqref="Y556:Y557">
    <cfRule type="expression" dxfId="118" priority="126">
      <formula>U556="ASUMIR"</formula>
    </cfRule>
  </conditionalFormatting>
  <conditionalFormatting sqref="AA554">
    <cfRule type="expression" dxfId="117" priority="123">
      <formula>U554="ASUMIR"</formula>
    </cfRule>
  </conditionalFormatting>
  <conditionalFormatting sqref="AA554">
    <cfRule type="expression" dxfId="116" priority="122">
      <formula>$X$13&lt;&gt;"CUMPLIMIENTO_TOTAL"</formula>
    </cfRule>
  </conditionalFormatting>
  <conditionalFormatting sqref="AA557">
    <cfRule type="expression" dxfId="115" priority="121">
      <formula>U557="ASUMIR"</formula>
    </cfRule>
  </conditionalFormatting>
  <conditionalFormatting sqref="AA557">
    <cfRule type="expression" dxfId="114" priority="120">
      <formula>$X$13&lt;&gt;"CUMPLIMIENTO_TOTAL"</formula>
    </cfRule>
  </conditionalFormatting>
  <conditionalFormatting sqref="AA556">
    <cfRule type="expression" dxfId="113" priority="119">
      <formula>$X$12&lt;&gt;"CUMPLIMIENTO_TOTAL"</formula>
    </cfRule>
  </conditionalFormatting>
  <conditionalFormatting sqref="Y565">
    <cfRule type="expression" dxfId="112" priority="118">
      <formula>U565="ASUMIR"</formula>
    </cfRule>
  </conditionalFormatting>
  <conditionalFormatting sqref="Y571:Y572">
    <cfRule type="expression" dxfId="111" priority="117">
      <formula>U571="ASUMIR"</formula>
    </cfRule>
  </conditionalFormatting>
  <conditionalFormatting sqref="AA571:AA572">
    <cfRule type="expression" dxfId="110" priority="116">
      <formula>U571="ASUMIR"</formula>
    </cfRule>
  </conditionalFormatting>
  <conditionalFormatting sqref="AA571:AA572">
    <cfRule type="expression" dxfId="109" priority="115">
      <formula>$X$13&lt;&gt;"CUMPLIMIENTO_TOTAL"</formula>
    </cfRule>
  </conditionalFormatting>
  <conditionalFormatting sqref="Y577:Y578">
    <cfRule type="expression" dxfId="108" priority="114">
      <formula>U577="ASUMIR"</formula>
    </cfRule>
  </conditionalFormatting>
  <conditionalFormatting sqref="Y595:Y596">
    <cfRule type="expression" dxfId="107" priority="113">
      <formula>U595="ASUMIR"</formula>
    </cfRule>
  </conditionalFormatting>
  <conditionalFormatting sqref="Y601:Y602">
    <cfRule type="expression" dxfId="106" priority="112">
      <formula>U601="ASUMIR"</formula>
    </cfRule>
  </conditionalFormatting>
  <conditionalFormatting sqref="I704:I732">
    <cfRule type="cellIs" dxfId="105" priority="107" stopIfTrue="1" operator="equal">
      <formula>1</formula>
    </cfRule>
    <cfRule type="cellIs" dxfId="104" priority="108" stopIfTrue="1" operator="between">
      <formula>1.9</formula>
      <formula>3.1</formula>
    </cfRule>
    <cfRule type="cellIs" dxfId="103" priority="109" stopIfTrue="1" operator="equal">
      <formula>4</formula>
    </cfRule>
  </conditionalFormatting>
  <conditionalFormatting sqref="I704:I732">
    <cfRule type="cellIs" dxfId="102" priority="104" operator="equal">
      <formula>"LEVE"</formula>
    </cfRule>
    <cfRule type="cellIs" dxfId="101" priority="105" operator="equal">
      <formula>"MODERADO"</formula>
    </cfRule>
    <cfRule type="cellIs" dxfId="100" priority="106" operator="equal">
      <formula>"GRAVE"</formula>
    </cfRule>
  </conditionalFormatting>
  <conditionalFormatting sqref="Z704:Z732">
    <cfRule type="beginsWith" dxfId="99" priority="103" operator="beginsWith" text="No eficaz">
      <formula>LEFT(Z704,LEN("No eficaz"))="No eficaz"</formula>
    </cfRule>
  </conditionalFormatting>
  <conditionalFormatting sqref="Z704:Z732">
    <cfRule type="beginsWith" dxfId="98" priority="102" operator="beginsWith" text="Eficaz">
      <formula>LEFT(Z704,LEN("Eficaz"))="Eficaz"</formula>
    </cfRule>
  </conditionalFormatting>
  <conditionalFormatting sqref="V704:V732">
    <cfRule type="expression" dxfId="97" priority="101">
      <formula>U704="ASUMIR"</formula>
    </cfRule>
  </conditionalFormatting>
  <conditionalFormatting sqref="W704:W732">
    <cfRule type="expression" dxfId="96" priority="100">
      <formula>U704="ASUMIR"</formula>
    </cfRule>
  </conditionalFormatting>
  <conditionalFormatting sqref="X704:X732">
    <cfRule type="expression" dxfId="95" priority="99">
      <formula>U704="ASUMIR"</formula>
    </cfRule>
  </conditionalFormatting>
  <conditionalFormatting sqref="Z704:Z732">
    <cfRule type="expression" dxfId="94" priority="98">
      <formula>U704="ASUMIR"</formula>
    </cfRule>
  </conditionalFormatting>
  <conditionalFormatting sqref="Y704:Y732">
    <cfRule type="expression" dxfId="93" priority="97">
      <formula>U704="ASUMIR"</formula>
    </cfRule>
  </conditionalFormatting>
  <conditionalFormatting sqref="AA704:AA732">
    <cfRule type="expression" dxfId="92" priority="96">
      <formula>U704="ASUMIR"</formula>
    </cfRule>
  </conditionalFormatting>
  <conditionalFormatting sqref="R704 R707 R710 R713 R716 R719 R722 R725 R728 R731 Q704:Q732">
    <cfRule type="expression" dxfId="91" priority="95">
      <formula>#REF!="No existe control para el riesgo"</formula>
    </cfRule>
  </conditionalFormatting>
  <conditionalFormatting sqref="X704:X732">
    <cfRule type="cellIs" dxfId="90" priority="94" operator="equal">
      <formula>"NO_CUMPLIDA"</formula>
    </cfRule>
  </conditionalFormatting>
  <conditionalFormatting sqref="AA704:AA732">
    <cfRule type="expression" dxfId="89" priority="93">
      <formula>$X$24&lt;&gt;"CUMPLIMIENTO_TOTAL"</formula>
    </cfRule>
  </conditionalFormatting>
  <conditionalFormatting sqref="R704:R732">
    <cfRule type="cellIs" dxfId="88" priority="89" operator="equal">
      <formula>"INEXISTENTE"</formula>
    </cfRule>
    <cfRule type="cellIs" dxfId="87" priority="90" operator="equal">
      <formula>"ACEPTABLE"</formula>
    </cfRule>
    <cfRule type="cellIs" dxfId="86" priority="91" operator="equal">
      <formula>"FUERTE"</formula>
    </cfRule>
    <cfRule type="cellIs" dxfId="85" priority="92" operator="equal">
      <formula>"DÉBIL"</formula>
    </cfRule>
  </conditionalFormatting>
  <conditionalFormatting sqref="P704:P732">
    <cfRule type="expression" dxfId="84" priority="111">
      <formula>#REF!="No existe control para el riesgo"</formula>
    </cfRule>
  </conditionalFormatting>
  <conditionalFormatting sqref="AB704:AB732">
    <cfRule type="containsText" dxfId="83" priority="86" operator="containsText" text="CONTINUA LA ACCIÓN ANTERIOR">
      <formula>NOT(ISERROR(SEARCH("CONTINUA LA ACCIÓN ANTERIOR",AB704)))</formula>
    </cfRule>
    <cfRule type="containsText" dxfId="82" priority="87" operator="containsText" text="REQUIERE NUEVA ACCIÓN">
      <formula>NOT(ISERROR(SEARCH("REQUIERE NUEVA ACCIÓN",AB704)))</formula>
    </cfRule>
    <cfRule type="containsText" dxfId="81" priority="88" operator="containsText" text="RIESGO CONTROLADO">
      <formula>NOT(ISERROR(SEARCH("RIESGO CONTROLADO",AB704)))</formula>
    </cfRule>
  </conditionalFormatting>
  <conditionalFormatting sqref="Y610:Y615">
    <cfRule type="expression" dxfId="80" priority="7">
      <formula>U610="ASUMIR"</formula>
    </cfRule>
  </conditionalFormatting>
  <conditionalFormatting sqref="AA613">
    <cfRule type="expression" dxfId="79" priority="5">
      <formula>$W$13&lt;&gt;"CUMPLIMIENTO_TOTAL"</formula>
    </cfRule>
  </conditionalFormatting>
  <conditionalFormatting sqref="AA613">
    <cfRule type="expression" dxfId="78" priority="6">
      <formula>U613="ASUMIR"</formula>
    </cfRule>
  </conditionalFormatting>
  <conditionalFormatting sqref="AA614:AA615">
    <cfRule type="expression" dxfId="77" priority="1">
      <formula>$X$13&lt;&gt;"CUMPLIMIENTO_TOTAL"</formula>
    </cfRule>
  </conditionalFormatting>
  <dataValidations xWindow="731" yWindow="670" count="12">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24 Z34:Z468 Z484:Z627">
      <formula1>INDIRECT(X10)</formula1>
    </dataValidation>
    <dataValidation type="list" allowBlank="1" showInputMessage="1" showErrorMessage="1" sqref="Z25:Z33">
      <formula1>INDIRECT(X25)</formula1>
    </dataValidation>
    <dataValidation allowBlank="1" showInputMessage="1" showErrorMessage="1" promptTitle="Análisis del indicador" prompt="Describa brevemente el comportamiento del indicador" sqref="L10:L102 L133:L627"/>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60 S62:T102 S124:T627"/>
    <dataValidation type="decimal" allowBlank="1" showInputMessage="1" showErrorMessage="1" promptTitle="% De medición del indicador" prompt="Sólo permite números" sqref="K10:K102 K133:K627">
      <formula1>-2E+22</formula1>
      <formula2>2E+21</formula2>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69:Z483">
      <formula1>"EFICAZ, NO EFICAZ, PENDIENTE EVALUACIÓN, SIN EVALUACIÓN POR VENCIMIENTO"</formula1>
    </dataValidation>
    <dataValidation type="decimal" allowBlank="1" showInputMessage="1" showErrorMessage="1" prompt="% De medición del indicador - Sólo permite números" sqref="K103 K106 K109 K112 K115 K118 K121 K124 K127 K130">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627">
      <formula1>X10="CUMPLIMIENTO_TOTAL"</formula1>
    </dataValidation>
    <dataValidation allowBlank="1" showInputMessage="1" showErrorMessage="1" promptTitle="FACTORES DE RIESGO" prompt="Seleccione el factor de riesgo interno o externo" sqref="D10:D627"/>
    <dataValidation allowBlank="1" showInputMessage="1" showErrorMessage="1" promptTitle="Acción" prompt="Describa la forma en la cual se ha cumplido con la acción (oportunidad de mejora) que se implementó para tratar el riesgo" sqref="Y10:Y62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627">
      <formula1>"RIESGO CONTROLADO, REQUIERE NUEVA ACCIÓN, CONTINUA LA ACCIÓN ANTERIOR"</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627">
      <formula1>INDIRECT(U10)</formula1>
    </dataValidation>
  </dataValidations>
  <hyperlinks>
    <hyperlink ref="AA571" r:id="rId1"/>
    <hyperlink ref="AA572" r:id="rId2" location="gid=1872872909"/>
  </hyperlinks>
  <pageMargins left="1.3779527559055118" right="0.15748031496062992" top="0.59055118110236227" bottom="0.39370078740157483" header="0" footer="0"/>
  <pageSetup paperSize="125" scale="60" fitToHeight="10" orientation="landscape" horizontalDpi="1200" verticalDpi="1200" r:id="rId3"/>
  <headerFooter alignWithMargins="0"/>
  <drawing r:id="rId4"/>
  <legacyDrawing r:id="rId5"/>
  <extLst>
    <ext xmlns:x14="http://schemas.microsoft.com/office/spreadsheetml/2009/9/main" uri="{78C0D931-6437-407d-A8EE-F0AAD7539E65}">
      <x14:conditionalFormattings>
        <x14:conditionalFormatting xmlns:xm="http://schemas.microsoft.com/office/excel/2006/main">
          <x14:cfRule type="containsText" priority="1857" operator="containsText" id="{5FF8A8BD-18FC-417B-850F-ACA90835F62D}">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859" operator="containsText" id="{13013706-2595-4270-A379-FEE68B7EE3BE}">
            <xm:f>NOT(ISERROR(SEARCH(#REF!,X10)))</xm:f>
            <xm:f>#REF!</xm:f>
            <x14:dxf>
              <font>
                <color rgb="FF9C0006"/>
              </font>
              <fill>
                <patternFill>
                  <bgColor rgb="FFFFC7CE"/>
                </patternFill>
              </fill>
            </x14:dxf>
          </x14:cfRule>
          <xm:sqref>X10:X24 Z603:Z627 X598:X627</xm:sqref>
        </x14:conditionalFormatting>
        <x14:conditionalFormatting xmlns:xm="http://schemas.microsoft.com/office/excel/2006/main">
          <x14:cfRule type="containsText" priority="1722" operator="containsText" id="{08A00A18-F5B2-4BF2-B78E-405D98742289}">
            <xm:f>NOT(ISERROR(SEARCH(#REF!,X25)))</xm:f>
            <xm:f>#REF!</xm:f>
            <x14:dxf>
              <font>
                <color rgb="FF9C0006"/>
              </font>
              <fill>
                <patternFill>
                  <bgColor rgb="FFFFC7CE"/>
                </patternFill>
              </fill>
            </x14:dxf>
          </x14:cfRule>
          <xm:sqref>X25:X33</xm:sqref>
        </x14:conditionalFormatting>
        <x14:conditionalFormatting xmlns:xm="http://schemas.microsoft.com/office/excel/2006/main">
          <x14:cfRule type="containsText" priority="1703" operator="containsText" id="{76702913-F07B-4B03-961A-793A646A5D05}">
            <xm:f>NOT(ISERROR(SEARCH(#REF!,Z25)))</xm:f>
            <xm:f>#REF!</xm:f>
            <x14:dxf>
              <font>
                <color rgb="FF9C0006"/>
              </font>
              <fill>
                <patternFill>
                  <bgColor rgb="FFFFC7CE"/>
                </patternFill>
              </fill>
            </x14:dxf>
          </x14:cfRule>
          <xm:sqref>Z25:Z33</xm:sqref>
        </x14:conditionalFormatting>
        <x14:conditionalFormatting xmlns:xm="http://schemas.microsoft.com/office/excel/2006/main">
          <x14:cfRule type="containsText" priority="1698" operator="containsText" id="{36ED7CE0-F87C-4DBA-9C04-C6A010F50955}">
            <xm:f>NOT(ISERROR(SEARCH(#REF!,Z34)))</xm:f>
            <xm:f>#REF!</xm:f>
            <x14:dxf>
              <font>
                <color rgb="FF9C0006"/>
              </font>
              <fill>
                <patternFill>
                  <bgColor rgb="FFFFC7CE"/>
                </patternFill>
              </fill>
            </x14:dxf>
          </x14:cfRule>
          <xm:sqref>Z34:Z60</xm:sqref>
        </x14:conditionalFormatting>
        <x14:conditionalFormatting xmlns:xm="http://schemas.microsoft.com/office/excel/2006/main">
          <x14:cfRule type="containsText" priority="1699" operator="containsText" id="{8FCA6A88-A842-4655-9D3D-50EAB42E2FBE}">
            <xm:f>NOT(ISERROR(SEARCH(#REF!,X34)))</xm:f>
            <xm:f>#REF!</xm:f>
            <x14:dxf>
              <font>
                <color rgb="FF9C0006"/>
              </font>
              <fill>
                <patternFill>
                  <bgColor rgb="FFFFC7CE"/>
                </patternFill>
              </fill>
            </x14:dxf>
          </x14:cfRule>
          <xm:sqref>X34:X60</xm:sqref>
        </x14:conditionalFormatting>
        <x14:conditionalFormatting xmlns:xm="http://schemas.microsoft.com/office/excel/2006/main">
          <x14:cfRule type="containsText" priority="1648" operator="containsText" id="{9B98B4CE-AD6A-457C-8FA1-F887A81A4DD4}">
            <xm:f>NOT(ISERROR(SEARCH(#REF!,Z61)))</xm:f>
            <xm:f>#REF!</xm:f>
            <x14:dxf>
              <font>
                <color rgb="FF9C0006"/>
              </font>
              <fill>
                <patternFill>
                  <bgColor rgb="FFFFC7CE"/>
                </patternFill>
              </fill>
            </x14:dxf>
          </x14:cfRule>
          <xm:sqref>Z61:Z66 Z68:Z72 Z74:Z78</xm:sqref>
        </x14:conditionalFormatting>
        <x14:conditionalFormatting xmlns:xm="http://schemas.microsoft.com/office/excel/2006/main">
          <x14:cfRule type="containsText" priority="1649" operator="containsText" id="{B9C904DC-038E-4627-9305-5521EB85F96F}">
            <xm:f>NOT(ISERROR(SEARCH(#REF!,X61)))</xm:f>
            <xm:f>#REF!</xm:f>
            <x14:dxf>
              <font>
                <color rgb="FF9C0006"/>
              </font>
              <fill>
                <patternFill>
                  <bgColor rgb="FFFFC7CE"/>
                </patternFill>
              </fill>
            </x14:dxf>
          </x14:cfRule>
          <xm:sqref>X61:X78</xm:sqref>
        </x14:conditionalFormatting>
        <x14:conditionalFormatting xmlns:xm="http://schemas.microsoft.com/office/excel/2006/main">
          <x14:cfRule type="containsText" priority="1628" operator="containsText" id="{C0D1C4FC-7EB3-439E-A2D5-1FCB70233A58}">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1620" operator="containsText" id="{3D2FF51B-F2C5-4FDD-906E-E29AD9D55F39}">
            <xm:f>NOT(ISERROR(SEARCH(#REF!,Z67)))</xm:f>
            <xm:f>#REF!</xm:f>
            <x14:dxf>
              <font>
                <color rgb="FF9C0006"/>
              </font>
              <fill>
                <patternFill>
                  <bgColor rgb="FFFFC7CE"/>
                </patternFill>
              </fill>
            </x14:dxf>
          </x14:cfRule>
          <xm:sqref>Z67</xm:sqref>
        </x14:conditionalFormatting>
        <x14:conditionalFormatting xmlns:xm="http://schemas.microsoft.com/office/excel/2006/main">
          <x14:cfRule type="containsText" priority="1582" operator="containsText" id="{D4D6D85B-92B5-4E36-A2E1-D71CA42D41C4}">
            <xm:f>NOT(ISERROR(SEARCH(#REF!,Z79)))</xm:f>
            <xm:f>#REF!</xm:f>
            <x14:dxf>
              <font>
                <color rgb="FF9C0006"/>
              </font>
              <fill>
                <patternFill>
                  <bgColor rgb="FFFFC7CE"/>
                </patternFill>
              </fill>
            </x14:dxf>
          </x14:cfRule>
          <xm:sqref>Z79:Z102</xm:sqref>
        </x14:conditionalFormatting>
        <x14:conditionalFormatting xmlns:xm="http://schemas.microsoft.com/office/excel/2006/main">
          <x14:cfRule type="containsText" priority="1583" operator="containsText" id="{836FC5A2-0EA6-4502-A95B-614276AB3EFD}">
            <xm:f>NOT(ISERROR(SEARCH(#REF!,X79)))</xm:f>
            <xm:f>#REF!</xm:f>
            <x14:dxf>
              <font>
                <color rgb="FF9C0006"/>
              </font>
              <fill>
                <patternFill>
                  <bgColor rgb="FFFFC7CE"/>
                </patternFill>
              </fill>
            </x14:dxf>
          </x14:cfRule>
          <xm:sqref>X79:X102</xm:sqref>
        </x14:conditionalFormatting>
        <x14:conditionalFormatting xmlns:xm="http://schemas.microsoft.com/office/excel/2006/main">
          <x14:cfRule type="containsText" priority="1479" operator="containsText" id="{41F6229C-BDF6-4C5F-93DE-9B9AAD6309B8}">
            <xm:f>NOT(ISERROR(SEARCH(#REF!,Z103)))</xm:f>
            <xm:f>#REF!</xm:f>
            <x14:dxf>
              <font>
                <color rgb="FF9C0006"/>
              </font>
              <fill>
                <patternFill>
                  <bgColor rgb="FFFFC7CE"/>
                </patternFill>
              </fill>
            </x14:dxf>
          </x14:cfRule>
          <xm:sqref>Z103:Z132</xm:sqref>
        </x14:conditionalFormatting>
        <x14:conditionalFormatting xmlns:xm="http://schemas.microsoft.com/office/excel/2006/main">
          <x14:cfRule type="containsText" priority="1480" operator="containsText" id="{5B800B96-3AA1-43E0-BD9A-2C18FAED3F5D}">
            <xm:f>NOT(ISERROR(SEARCH(#REF!,X103)))</xm:f>
            <xm:f>#REF!</xm:f>
            <x14:dxf>
              <font>
                <color rgb="FF9C0006"/>
              </font>
              <fill>
                <patternFill>
                  <bgColor rgb="FFFFC7CE"/>
                </patternFill>
              </fill>
            </x14:dxf>
          </x14:cfRule>
          <xm:sqref>X103:X132</xm:sqref>
        </x14:conditionalFormatting>
        <x14:conditionalFormatting xmlns:xm="http://schemas.microsoft.com/office/excel/2006/main">
          <x14:cfRule type="containsText" priority="1423" operator="containsText" id="{943D7176-05D4-4596-B811-11F94288D3A7}">
            <xm:f>NOT(ISERROR(SEARCH(#REF!,Z133)))</xm:f>
            <xm:f>#REF!</xm:f>
            <x14:dxf>
              <font>
                <color rgb="FF9C0006"/>
              </font>
              <fill>
                <patternFill>
                  <bgColor rgb="FFFFC7CE"/>
                </patternFill>
              </fill>
            </x14:dxf>
          </x14:cfRule>
          <xm:sqref>Z133:Z153</xm:sqref>
        </x14:conditionalFormatting>
        <x14:conditionalFormatting xmlns:xm="http://schemas.microsoft.com/office/excel/2006/main">
          <x14:cfRule type="containsText" priority="1424" operator="containsText" id="{D74EA9CE-F6DC-429E-AEF0-435DB87EC213}">
            <xm:f>NOT(ISERROR(SEARCH(#REF!,X133)))</xm:f>
            <xm:f>#REF!</xm:f>
            <x14:dxf>
              <font>
                <color rgb="FF9C0006"/>
              </font>
              <fill>
                <patternFill>
                  <bgColor rgb="FFFFC7CE"/>
                </patternFill>
              </fill>
            </x14:dxf>
          </x14:cfRule>
          <xm:sqref>X133:X153</xm:sqref>
        </x14:conditionalFormatting>
        <x14:conditionalFormatting xmlns:xm="http://schemas.microsoft.com/office/excel/2006/main">
          <x14:cfRule type="containsText" priority="1376" operator="containsText" id="{10766369-3A80-4B52-9B82-16D51EE0E0E6}">
            <xm:f>NOT(ISERROR(SEARCH(#REF!,Z154)))</xm:f>
            <xm:f>#REF!</xm:f>
            <x14:dxf>
              <font>
                <color rgb="FF9C0006"/>
              </font>
              <fill>
                <patternFill>
                  <bgColor rgb="FFFFC7CE"/>
                </patternFill>
              </fill>
            </x14:dxf>
          </x14:cfRule>
          <xm:sqref>Z154:Z171</xm:sqref>
        </x14:conditionalFormatting>
        <x14:conditionalFormatting xmlns:xm="http://schemas.microsoft.com/office/excel/2006/main">
          <x14:cfRule type="containsText" priority="1377" operator="containsText" id="{EBB7D671-092E-4E17-AA67-A22AAEF296D9}">
            <xm:f>NOT(ISERROR(SEARCH(#REF!,X154)))</xm:f>
            <xm:f>#REF!</xm:f>
            <x14:dxf>
              <font>
                <color rgb="FF9C0006"/>
              </font>
              <fill>
                <patternFill>
                  <bgColor rgb="FFFFC7CE"/>
                </patternFill>
              </fill>
            </x14:dxf>
          </x14:cfRule>
          <xm:sqref>X154:X171</xm:sqref>
        </x14:conditionalFormatting>
        <x14:conditionalFormatting xmlns:xm="http://schemas.microsoft.com/office/excel/2006/main">
          <x14:cfRule type="containsText" priority="1335" operator="containsText" id="{85DE0AE3-9200-4966-A5A2-5F0F489B0E4B}">
            <xm:f>NOT(ISERROR(SEARCH(#REF!,Z172)))</xm:f>
            <xm:f>#REF!</xm:f>
            <x14:dxf>
              <font>
                <color rgb="FF9C0006"/>
              </font>
              <fill>
                <patternFill>
                  <bgColor rgb="FFFFC7CE"/>
                </patternFill>
              </fill>
            </x14:dxf>
          </x14:cfRule>
          <xm:sqref>Z172:Z189</xm:sqref>
        </x14:conditionalFormatting>
        <x14:conditionalFormatting xmlns:xm="http://schemas.microsoft.com/office/excel/2006/main">
          <x14:cfRule type="containsText" priority="1336" operator="containsText" id="{5761F1F3-060E-43FA-97E3-D709D48E2D35}">
            <xm:f>NOT(ISERROR(SEARCH(#REF!,X172)))</xm:f>
            <xm:f>#REF!</xm:f>
            <x14:dxf>
              <font>
                <color rgb="FF9C0006"/>
              </font>
              <fill>
                <patternFill>
                  <bgColor rgb="FFFFC7CE"/>
                </patternFill>
              </fill>
            </x14:dxf>
          </x14:cfRule>
          <xm:sqref>X172:X189</xm:sqref>
        </x14:conditionalFormatting>
        <x14:conditionalFormatting xmlns:xm="http://schemas.microsoft.com/office/excel/2006/main">
          <x14:cfRule type="containsText" priority="1294" operator="containsText" id="{9D9A82ED-D5DA-4366-BD65-49841A0FD675}">
            <xm:f>NOT(ISERROR(SEARCH(#REF!,Z190)))</xm:f>
            <xm:f>#REF!</xm:f>
            <x14:dxf>
              <font>
                <color rgb="FF9C0006"/>
              </font>
              <fill>
                <patternFill>
                  <bgColor rgb="FFFFC7CE"/>
                </patternFill>
              </fill>
            </x14:dxf>
          </x14:cfRule>
          <xm:sqref>Z190:Z201</xm:sqref>
        </x14:conditionalFormatting>
        <x14:conditionalFormatting xmlns:xm="http://schemas.microsoft.com/office/excel/2006/main">
          <x14:cfRule type="containsText" priority="1295" operator="containsText" id="{DC6D22ED-96DC-4647-A363-84F15A591D45}">
            <xm:f>NOT(ISERROR(SEARCH(#REF!,X190)))</xm:f>
            <xm:f>#REF!</xm:f>
            <x14:dxf>
              <font>
                <color rgb="FF9C0006"/>
              </font>
              <fill>
                <patternFill>
                  <bgColor rgb="FFFFC7CE"/>
                </patternFill>
              </fill>
            </x14:dxf>
          </x14:cfRule>
          <xm:sqref>X190:X201</xm:sqref>
        </x14:conditionalFormatting>
        <x14:conditionalFormatting xmlns:xm="http://schemas.microsoft.com/office/excel/2006/main">
          <x14:cfRule type="containsText" priority="1259" operator="containsText" id="{E933DE1C-8DAD-46F4-A454-D02CA0D80F2D}">
            <xm:f>NOT(ISERROR(SEARCH(#REF!,Z202)))</xm:f>
            <xm:f>#REF!</xm:f>
            <x14:dxf>
              <font>
                <color rgb="FF9C0006"/>
              </font>
              <fill>
                <patternFill>
                  <bgColor rgb="FFFFC7CE"/>
                </patternFill>
              </fill>
            </x14:dxf>
          </x14:cfRule>
          <xm:sqref>Z202:Z225</xm:sqref>
        </x14:conditionalFormatting>
        <x14:conditionalFormatting xmlns:xm="http://schemas.microsoft.com/office/excel/2006/main">
          <x14:cfRule type="containsText" priority="1260" operator="containsText" id="{EC30AEDF-E9B7-4C4A-A1CE-535E74DCFC94}">
            <xm:f>NOT(ISERROR(SEARCH(#REF!,X202)))</xm:f>
            <xm:f>#REF!</xm:f>
            <x14:dxf>
              <font>
                <color rgb="FF9C0006"/>
              </font>
              <fill>
                <patternFill>
                  <bgColor rgb="FFFFC7CE"/>
                </patternFill>
              </fill>
            </x14:dxf>
          </x14:cfRule>
          <xm:sqref>X202:X225</xm:sqref>
        </x14:conditionalFormatting>
        <x14:conditionalFormatting xmlns:xm="http://schemas.microsoft.com/office/excel/2006/main">
          <x14:cfRule type="containsText" priority="1214" operator="containsText" id="{93574FB0-B9DB-475C-BB6A-C1E7EF215F41}">
            <xm:f>NOT(ISERROR(SEARCH(#REF!,Z226)))</xm:f>
            <xm:f>#REF!</xm:f>
            <x14:dxf>
              <font>
                <color rgb="FF9C0006"/>
              </font>
              <fill>
                <patternFill>
                  <bgColor rgb="FFFFC7CE"/>
                </patternFill>
              </fill>
            </x14:dxf>
          </x14:cfRule>
          <xm:sqref>Z226:Z267</xm:sqref>
        </x14:conditionalFormatting>
        <x14:conditionalFormatting xmlns:xm="http://schemas.microsoft.com/office/excel/2006/main">
          <x14:cfRule type="containsText" priority="1215" operator="containsText" id="{699B5DFA-1979-4FDC-8C6B-256EC28CE413}">
            <xm:f>NOT(ISERROR(SEARCH(#REF!,X226)))</xm:f>
            <xm:f>#REF!</xm:f>
            <x14:dxf>
              <font>
                <color rgb="FF9C0006"/>
              </font>
              <fill>
                <patternFill>
                  <bgColor rgb="FFFFC7CE"/>
                </patternFill>
              </fill>
            </x14:dxf>
          </x14:cfRule>
          <xm:sqref>X226:X267</xm:sqref>
        </x14:conditionalFormatting>
        <x14:conditionalFormatting xmlns:xm="http://schemas.microsoft.com/office/excel/2006/main">
          <x14:cfRule type="containsText" priority="1150" operator="containsText" id="{6EC7C645-3AF4-4271-9698-5582F1048DE9}">
            <xm:f>NOT(ISERROR(SEARCH(#REF!,Z268)))</xm:f>
            <xm:f>#REF!</xm:f>
            <x14:dxf>
              <font>
                <color rgb="FF9C0006"/>
              </font>
              <fill>
                <patternFill>
                  <bgColor rgb="FFFFC7CE"/>
                </patternFill>
              </fill>
            </x14:dxf>
          </x14:cfRule>
          <xm:sqref>Z268:Z273 Z275:Z279 Z281:Z291</xm:sqref>
        </x14:conditionalFormatting>
        <x14:conditionalFormatting xmlns:xm="http://schemas.microsoft.com/office/excel/2006/main">
          <x14:cfRule type="containsText" priority="1151" operator="containsText" id="{6481DAF2-8DE9-43EB-B54D-9A0D583D9481}">
            <xm:f>NOT(ISERROR(SEARCH(#REF!,X268)))</xm:f>
            <xm:f>#REF!</xm:f>
            <x14:dxf>
              <font>
                <color rgb="FF9C0006"/>
              </font>
              <fill>
                <patternFill>
                  <bgColor rgb="FFFFC7CE"/>
                </patternFill>
              </fill>
            </x14:dxf>
          </x14:cfRule>
          <xm:sqref>X268:X291</xm:sqref>
        </x14:conditionalFormatting>
        <x14:conditionalFormatting xmlns:xm="http://schemas.microsoft.com/office/excel/2006/main">
          <x14:cfRule type="containsText" priority="1106" operator="containsText" id="{0224D328-CDB9-4984-98C9-96A8BFB9786E}">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1101" operator="containsText" id="{C919F51E-EC95-4E6A-B85C-5E224AE9830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095" operator="containsText" id="{CEFDE80C-004A-475B-9D0D-9D925DD72784}">
            <xm:f>NOT(ISERROR(SEARCH(#REF!,Z292)))</xm:f>
            <xm:f>#REF!</xm:f>
            <x14:dxf>
              <font>
                <color rgb="FF9C0006"/>
              </font>
              <fill>
                <patternFill>
                  <bgColor rgb="FFFFC7CE"/>
                </patternFill>
              </fill>
            </x14:dxf>
          </x14:cfRule>
          <xm:sqref>Z292:Z318</xm:sqref>
        </x14:conditionalFormatting>
        <x14:conditionalFormatting xmlns:xm="http://schemas.microsoft.com/office/excel/2006/main">
          <x14:cfRule type="containsText" priority="1096" operator="containsText" id="{C34FD4CF-E0F5-4509-80DD-7A6A1422D9C0}">
            <xm:f>NOT(ISERROR(SEARCH(#REF!,X292)))</xm:f>
            <xm:f>#REF!</xm:f>
            <x14:dxf>
              <font>
                <color rgb="FF9C0006"/>
              </font>
              <fill>
                <patternFill>
                  <bgColor rgb="FFFFC7CE"/>
                </patternFill>
              </fill>
            </x14:dxf>
          </x14:cfRule>
          <xm:sqref>X292:X318</xm:sqref>
        </x14:conditionalFormatting>
        <x14:conditionalFormatting xmlns:xm="http://schemas.microsoft.com/office/excel/2006/main">
          <x14:cfRule type="containsText" priority="955" operator="containsText" id="{C95966FD-61B2-46DC-BD83-98306F89DA0B}">
            <xm:f>NOT(ISERROR(SEARCH(#REF!,Z355)))</xm:f>
            <xm:f>#REF!</xm:f>
            <x14:dxf>
              <font>
                <color rgb="FF9C0006"/>
              </font>
              <fill>
                <patternFill>
                  <bgColor rgb="FFFFC7CE"/>
                </patternFill>
              </fill>
            </x14:dxf>
          </x14:cfRule>
          <xm:sqref>Z355:Z372</xm:sqref>
        </x14:conditionalFormatting>
        <x14:conditionalFormatting xmlns:xm="http://schemas.microsoft.com/office/excel/2006/main">
          <x14:cfRule type="containsText" priority="956" operator="containsText" id="{106085D5-048D-4249-9139-1F9FD202A9AF}">
            <xm:f>NOT(ISERROR(SEARCH(#REF!,X355)))</xm:f>
            <xm:f>#REF!</xm:f>
            <x14:dxf>
              <font>
                <color rgb="FF9C0006"/>
              </font>
              <fill>
                <patternFill>
                  <bgColor rgb="FFFFC7CE"/>
                </patternFill>
              </fill>
            </x14:dxf>
          </x14:cfRule>
          <xm:sqref>X355:X372</xm:sqref>
        </x14:conditionalFormatting>
        <x14:conditionalFormatting xmlns:xm="http://schemas.microsoft.com/office/excel/2006/main">
          <x14:cfRule type="containsText" priority="916" operator="containsText" id="{46226EC1-16B6-496C-8B96-4C445A49127D}">
            <xm:f>NOT(ISERROR(SEARCH(#REF!,Z373)))</xm:f>
            <xm:f>#REF!</xm:f>
            <x14:dxf>
              <font>
                <color rgb="FF9C0006"/>
              </font>
              <fill>
                <patternFill>
                  <bgColor rgb="FFFFC7CE"/>
                </patternFill>
              </fill>
            </x14:dxf>
          </x14:cfRule>
          <xm:sqref>Z373:Z405</xm:sqref>
        </x14:conditionalFormatting>
        <x14:conditionalFormatting xmlns:xm="http://schemas.microsoft.com/office/excel/2006/main">
          <x14:cfRule type="containsText" priority="917" operator="containsText" id="{D614FEA0-635F-45E1-A203-E6E28A93644C}">
            <xm:f>NOT(ISERROR(SEARCH(#REF!,X373)))</xm:f>
            <xm:f>#REF!</xm:f>
            <x14:dxf>
              <font>
                <color rgb="FF9C0006"/>
              </font>
              <fill>
                <patternFill>
                  <bgColor rgb="FFFFC7CE"/>
                </patternFill>
              </fill>
            </x14:dxf>
          </x14:cfRule>
          <xm:sqref>X373:X405</xm:sqref>
        </x14:conditionalFormatting>
        <x14:conditionalFormatting xmlns:xm="http://schemas.microsoft.com/office/excel/2006/main">
          <x14:cfRule type="containsText" priority="863" operator="containsText" id="{3805F94F-EEC8-4960-B433-6425443DADEA}">
            <xm:f>NOT(ISERROR(SEARCH(#REF!,X319)))</xm:f>
            <xm:f>#REF!</xm:f>
            <x14:dxf>
              <font>
                <color rgb="FF9C0006"/>
              </font>
              <fill>
                <patternFill>
                  <bgColor rgb="FFFFC7CE"/>
                </patternFill>
              </fill>
            </x14:dxf>
          </x14:cfRule>
          <xm:sqref>X319:X354</xm:sqref>
        </x14:conditionalFormatting>
        <x14:conditionalFormatting xmlns:xm="http://schemas.microsoft.com/office/excel/2006/main">
          <x14:cfRule type="containsText" priority="862" operator="containsText" id="{82BD785C-3E82-4C30-A2D1-FD8F0EBFD506}">
            <xm:f>NOT(ISERROR(SEARCH(#REF!,Z319)))</xm:f>
            <xm:f>#REF!</xm:f>
            <x14:dxf>
              <font>
                <color rgb="FF9C0006"/>
              </font>
              <fill>
                <patternFill>
                  <bgColor rgb="FFFFC7CE"/>
                </patternFill>
              </fill>
            </x14:dxf>
          </x14:cfRule>
          <xm:sqref>Z319:Z354</xm:sqref>
        </x14:conditionalFormatting>
        <x14:conditionalFormatting xmlns:xm="http://schemas.microsoft.com/office/excel/2006/main">
          <x14:cfRule type="containsText" priority="806" operator="containsText" id="{4F45ABBC-CE1C-4694-8493-420771381F2A}">
            <xm:f>NOT(ISERROR(SEARCH(#REF!,Z406)))</xm:f>
            <xm:f>#REF!</xm:f>
            <x14:dxf>
              <font>
                <color rgb="FF9C0006"/>
              </font>
              <fill>
                <patternFill>
                  <bgColor rgb="FFFFC7CE"/>
                </patternFill>
              </fill>
            </x14:dxf>
          </x14:cfRule>
          <xm:sqref>Z406:Z408</xm:sqref>
        </x14:conditionalFormatting>
        <x14:conditionalFormatting xmlns:xm="http://schemas.microsoft.com/office/excel/2006/main">
          <x14:cfRule type="containsText" priority="807" operator="containsText" id="{7E4788C6-4DBC-466F-ACA9-F8F6D6B96284}">
            <xm:f>NOT(ISERROR(SEARCH(#REF!,X406)))</xm:f>
            <xm:f>#REF!</xm:f>
            <x14:dxf>
              <font>
                <color rgb="FF9C0006"/>
              </font>
              <fill>
                <patternFill>
                  <bgColor rgb="FFFFC7CE"/>
                </patternFill>
              </fill>
            </x14:dxf>
          </x14:cfRule>
          <xm:sqref>X406:X408</xm:sqref>
        </x14:conditionalFormatting>
        <x14:conditionalFormatting xmlns:xm="http://schemas.microsoft.com/office/excel/2006/main">
          <x14:cfRule type="containsText" priority="782" operator="containsText" id="{540219C9-B290-4FB5-B055-8D23BAE13D38}">
            <xm:f>NOT(ISERROR(SEARCH(#REF!,Z409)))</xm:f>
            <xm:f>#REF!</xm:f>
            <x14:dxf>
              <font>
                <color rgb="FF9C0006"/>
              </font>
              <fill>
                <patternFill>
                  <bgColor rgb="FFFFC7CE"/>
                </patternFill>
              </fill>
            </x14:dxf>
          </x14:cfRule>
          <xm:sqref>Z409:Z411</xm:sqref>
        </x14:conditionalFormatting>
        <x14:conditionalFormatting xmlns:xm="http://schemas.microsoft.com/office/excel/2006/main">
          <x14:cfRule type="containsText" priority="783" operator="containsText" id="{7F91789A-F6C2-4133-AAB3-9C08ED1B632C}">
            <xm:f>NOT(ISERROR(SEARCH(#REF!,X409)))</xm:f>
            <xm:f>#REF!</xm:f>
            <x14:dxf>
              <font>
                <color rgb="FF9C0006"/>
              </font>
              <fill>
                <patternFill>
                  <bgColor rgb="FFFFC7CE"/>
                </patternFill>
              </fill>
            </x14:dxf>
          </x14:cfRule>
          <xm:sqref>X409:X411</xm:sqref>
        </x14:conditionalFormatting>
        <x14:conditionalFormatting xmlns:xm="http://schemas.microsoft.com/office/excel/2006/main">
          <x14:cfRule type="containsText" priority="758" operator="containsText" id="{CDDD1B11-80F8-49CC-A8EA-22FCF56E216A}">
            <xm:f>NOT(ISERROR(SEARCH(#REF!,Z412)))</xm:f>
            <xm:f>#REF!</xm:f>
            <x14:dxf>
              <font>
                <color rgb="FF9C0006"/>
              </font>
              <fill>
                <patternFill>
                  <bgColor rgb="FFFFC7CE"/>
                </patternFill>
              </fill>
            </x14:dxf>
          </x14:cfRule>
          <xm:sqref>Z412:Z423</xm:sqref>
        </x14:conditionalFormatting>
        <x14:conditionalFormatting xmlns:xm="http://schemas.microsoft.com/office/excel/2006/main">
          <x14:cfRule type="containsText" priority="759" operator="containsText" id="{50DA366D-0450-400F-8BEA-11CC887A497E}">
            <xm:f>NOT(ISERROR(SEARCH(#REF!,X412)))</xm:f>
            <xm:f>#REF!</xm:f>
            <x14:dxf>
              <font>
                <color rgb="FF9C0006"/>
              </font>
              <fill>
                <patternFill>
                  <bgColor rgb="FFFFC7CE"/>
                </patternFill>
              </fill>
            </x14:dxf>
          </x14:cfRule>
          <xm:sqref>X412:X423</xm:sqref>
        </x14:conditionalFormatting>
        <x14:conditionalFormatting xmlns:xm="http://schemas.microsoft.com/office/excel/2006/main">
          <x14:cfRule type="containsText" priority="723" operator="containsText" id="{C60D5B66-D132-437F-94A1-06886C7452DB}">
            <xm:f>NOT(ISERROR(SEARCH(#REF!,Z424)))</xm:f>
            <xm:f>#REF!</xm:f>
            <x14:dxf>
              <font>
                <color rgb="FF9C0006"/>
              </font>
              <fill>
                <patternFill>
                  <bgColor rgb="FFFFC7CE"/>
                </patternFill>
              </fill>
            </x14:dxf>
          </x14:cfRule>
          <xm:sqref>Z424:Z426</xm:sqref>
        </x14:conditionalFormatting>
        <x14:conditionalFormatting xmlns:xm="http://schemas.microsoft.com/office/excel/2006/main">
          <x14:cfRule type="containsText" priority="724" operator="containsText" id="{79483270-EB3D-4C67-97EB-7408945C13FB}">
            <xm:f>NOT(ISERROR(SEARCH(#REF!,X424)))</xm:f>
            <xm:f>#REF!</xm:f>
            <x14:dxf>
              <font>
                <color rgb="FF9C0006"/>
              </font>
              <fill>
                <patternFill>
                  <bgColor rgb="FFFFC7CE"/>
                </patternFill>
              </fill>
            </x14:dxf>
          </x14:cfRule>
          <xm:sqref>X424:X426</xm:sqref>
        </x14:conditionalFormatting>
        <x14:conditionalFormatting xmlns:xm="http://schemas.microsoft.com/office/excel/2006/main">
          <x14:cfRule type="containsText" priority="699" operator="containsText" id="{949EA7A9-FE4A-4CE5-AF81-1B7188B0CED6}">
            <xm:f>NOT(ISERROR(SEARCH(#REF!,Z427)))</xm:f>
            <xm:f>#REF!</xm:f>
            <x14:dxf>
              <font>
                <color rgb="FF9C0006"/>
              </font>
              <fill>
                <patternFill>
                  <bgColor rgb="FFFFC7CE"/>
                </patternFill>
              </fill>
            </x14:dxf>
          </x14:cfRule>
          <xm:sqref>Z427:Z429</xm:sqref>
        </x14:conditionalFormatting>
        <x14:conditionalFormatting xmlns:xm="http://schemas.microsoft.com/office/excel/2006/main">
          <x14:cfRule type="containsText" priority="700" operator="containsText" id="{67C79389-7305-4F86-A168-3293C8077907}">
            <xm:f>NOT(ISERROR(SEARCH(#REF!,X427)))</xm:f>
            <xm:f>#REF!</xm:f>
            <x14:dxf>
              <font>
                <color rgb="FF9C0006"/>
              </font>
              <fill>
                <patternFill>
                  <bgColor rgb="FFFFC7CE"/>
                </patternFill>
              </fill>
            </x14:dxf>
          </x14:cfRule>
          <xm:sqref>X427:X429</xm:sqref>
        </x14:conditionalFormatting>
        <x14:conditionalFormatting xmlns:xm="http://schemas.microsoft.com/office/excel/2006/main">
          <x14:cfRule type="containsText" priority="675" operator="containsText" id="{6BF58563-B13F-4CB3-8B3B-EB889EEFE908}">
            <xm:f>NOT(ISERROR(SEARCH(#REF!,Z430)))</xm:f>
            <xm:f>#REF!</xm:f>
            <x14:dxf>
              <font>
                <color rgb="FF9C0006"/>
              </font>
              <fill>
                <patternFill>
                  <bgColor rgb="FFFFC7CE"/>
                </patternFill>
              </fill>
            </x14:dxf>
          </x14:cfRule>
          <xm:sqref>Z430:Z432</xm:sqref>
        </x14:conditionalFormatting>
        <x14:conditionalFormatting xmlns:xm="http://schemas.microsoft.com/office/excel/2006/main">
          <x14:cfRule type="containsText" priority="676" operator="containsText" id="{315230B4-F81C-4EA5-9C22-C8EC72E42239}">
            <xm:f>NOT(ISERROR(SEARCH(#REF!,X430)))</xm:f>
            <xm:f>#REF!</xm:f>
            <x14:dxf>
              <font>
                <color rgb="FF9C0006"/>
              </font>
              <fill>
                <patternFill>
                  <bgColor rgb="FFFFC7CE"/>
                </patternFill>
              </fill>
            </x14:dxf>
          </x14:cfRule>
          <xm:sqref>X430:X432</xm:sqref>
        </x14:conditionalFormatting>
        <x14:conditionalFormatting xmlns:xm="http://schemas.microsoft.com/office/excel/2006/main">
          <x14:cfRule type="containsText" priority="651" operator="containsText" id="{44B17C89-15BF-4E64-A1C1-41449C43725E}">
            <xm:f>NOT(ISERROR(SEARCH(#REF!,Z433)))</xm:f>
            <xm:f>#REF!</xm:f>
            <x14:dxf>
              <font>
                <color rgb="FF9C0006"/>
              </font>
              <fill>
                <patternFill>
                  <bgColor rgb="FFFFC7CE"/>
                </patternFill>
              </fill>
            </x14:dxf>
          </x14:cfRule>
          <xm:sqref>Z433:Z447</xm:sqref>
        </x14:conditionalFormatting>
        <x14:conditionalFormatting xmlns:xm="http://schemas.microsoft.com/office/excel/2006/main">
          <x14:cfRule type="containsText" priority="652" operator="containsText" id="{98C0DD64-0F5C-4236-91AB-E6FEE614E77B}">
            <xm:f>NOT(ISERROR(SEARCH(#REF!,X433)))</xm:f>
            <xm:f>#REF!</xm:f>
            <x14:dxf>
              <font>
                <color rgb="FF9C0006"/>
              </font>
              <fill>
                <patternFill>
                  <bgColor rgb="FFFFC7CE"/>
                </patternFill>
              </fill>
            </x14:dxf>
          </x14:cfRule>
          <xm:sqref>X433:X447</xm:sqref>
        </x14:conditionalFormatting>
        <x14:conditionalFormatting xmlns:xm="http://schemas.microsoft.com/office/excel/2006/main">
          <x14:cfRule type="containsText" priority="615" operator="containsText" id="{EBB9BBC4-065C-49FE-93E0-46AA423B168A}">
            <xm:f>NOT(ISERROR(SEARCH(#REF!,Z448)))</xm:f>
            <xm:f>#REF!</xm:f>
            <x14:dxf>
              <font>
                <color rgb="FF9C0006"/>
              </font>
              <fill>
                <patternFill>
                  <bgColor rgb="FFFFC7CE"/>
                </patternFill>
              </fill>
            </x14:dxf>
          </x14:cfRule>
          <xm:sqref>Z448:Z453</xm:sqref>
        </x14:conditionalFormatting>
        <x14:conditionalFormatting xmlns:xm="http://schemas.microsoft.com/office/excel/2006/main">
          <x14:cfRule type="containsText" priority="616" operator="containsText" id="{39DD5AAC-E65E-4F31-9F07-6BD6841223A3}">
            <xm:f>NOT(ISERROR(SEARCH(#REF!,X448)))</xm:f>
            <xm:f>#REF!</xm:f>
            <x14:dxf>
              <font>
                <color rgb="FF9C0006"/>
              </font>
              <fill>
                <patternFill>
                  <bgColor rgb="FFFFC7CE"/>
                </patternFill>
              </fill>
            </x14:dxf>
          </x14:cfRule>
          <xm:sqref>X448:X453</xm:sqref>
        </x14:conditionalFormatting>
        <x14:conditionalFormatting xmlns:xm="http://schemas.microsoft.com/office/excel/2006/main">
          <x14:cfRule type="containsText" priority="588" operator="containsText" id="{93D91FDB-D357-47B7-8A23-0FFF50190164}">
            <xm:f>NOT(ISERROR(SEARCH(#REF!,Z454)))</xm:f>
            <xm:f>#REF!</xm:f>
            <x14:dxf>
              <font>
                <color rgb="FF9C0006"/>
              </font>
              <fill>
                <patternFill>
                  <bgColor rgb="FFFFC7CE"/>
                </patternFill>
              </fill>
            </x14:dxf>
          </x14:cfRule>
          <xm:sqref>Z454:Z468</xm:sqref>
        </x14:conditionalFormatting>
        <x14:conditionalFormatting xmlns:xm="http://schemas.microsoft.com/office/excel/2006/main">
          <x14:cfRule type="containsText" priority="589" operator="containsText" id="{93D55DF9-E31F-4D9C-9E0E-8AD571F7F90D}">
            <xm:f>NOT(ISERROR(SEARCH(#REF!,X454)))</xm:f>
            <xm:f>#REF!</xm:f>
            <x14:dxf>
              <font>
                <color rgb="FF9C0006"/>
              </font>
              <fill>
                <patternFill>
                  <bgColor rgb="FFFFC7CE"/>
                </patternFill>
              </fill>
            </x14:dxf>
          </x14:cfRule>
          <xm:sqref>X454:X468</xm:sqref>
        </x14:conditionalFormatting>
        <x14:conditionalFormatting xmlns:xm="http://schemas.microsoft.com/office/excel/2006/main">
          <x14:cfRule type="containsText" priority="551" operator="containsText" id="{0948962A-1DF7-4617-BAC8-5C4551332FCF}">
            <xm:f>NOT(ISERROR(SEARCH(#REF!,Z469)))</xm:f>
            <xm:f>#REF!</xm:f>
            <x14:dxf>
              <font>
                <color rgb="FF9C0006"/>
              </font>
              <fill>
                <patternFill>
                  <bgColor rgb="FFFFC7CE"/>
                </patternFill>
              </fill>
            </x14:dxf>
          </x14:cfRule>
          <xm:sqref>Z469:Z482</xm:sqref>
        </x14:conditionalFormatting>
        <x14:conditionalFormatting xmlns:xm="http://schemas.microsoft.com/office/excel/2006/main">
          <x14:cfRule type="containsText" priority="552" operator="containsText" id="{30050BCF-F2EF-4FCB-BC3D-477875D0324C}">
            <xm:f>NOT(ISERROR(SEARCH(#REF!,X469)))</xm:f>
            <xm:f>#REF!</xm:f>
            <x14:dxf>
              <font>
                <color rgb="FF9C0006"/>
              </font>
              <fill>
                <patternFill>
                  <bgColor rgb="FFFFC7CE"/>
                </patternFill>
              </fill>
            </x14:dxf>
          </x14:cfRule>
          <xm:sqref>X469:X483</xm:sqref>
        </x14:conditionalFormatting>
        <x14:conditionalFormatting xmlns:xm="http://schemas.microsoft.com/office/excel/2006/main">
          <x14:cfRule type="containsText" priority="509" operator="containsText" id="{534B89EE-A94F-46E0-BE27-42F688E04F9C}">
            <xm:f>NOT(ISERROR(SEARCH(#REF!,Z484)))</xm:f>
            <xm:f>#REF!</xm:f>
            <x14:dxf>
              <font>
                <color rgb="FF9C0006"/>
              </font>
              <fill>
                <patternFill>
                  <bgColor rgb="FFFFC7CE"/>
                </patternFill>
              </fill>
            </x14:dxf>
          </x14:cfRule>
          <xm:sqref>Z484:Z492</xm:sqref>
        </x14:conditionalFormatting>
        <x14:conditionalFormatting xmlns:xm="http://schemas.microsoft.com/office/excel/2006/main">
          <x14:cfRule type="containsText" priority="510" operator="containsText" id="{23A934AF-BE20-45AB-9A22-9C1385F2FE4B}">
            <xm:f>NOT(ISERROR(SEARCH(#REF!,X484)))</xm:f>
            <xm:f>#REF!</xm:f>
            <x14:dxf>
              <font>
                <color rgb="FF9C0006"/>
              </font>
              <fill>
                <patternFill>
                  <bgColor rgb="FFFFC7CE"/>
                </patternFill>
              </fill>
            </x14:dxf>
          </x14:cfRule>
          <xm:sqref>X484:X492</xm:sqref>
        </x14:conditionalFormatting>
        <x14:conditionalFormatting xmlns:xm="http://schemas.microsoft.com/office/excel/2006/main">
          <x14:cfRule type="containsText" priority="478" operator="containsText" id="{646B066C-0830-437E-8AC3-D954340B412F}">
            <xm:f>NOT(ISERROR(SEARCH(#REF!,Z493)))</xm:f>
            <xm:f>#REF!</xm:f>
            <x14:dxf>
              <font>
                <color rgb="FF9C0006"/>
              </font>
              <fill>
                <patternFill>
                  <bgColor rgb="FFFFC7CE"/>
                </patternFill>
              </fill>
            </x14:dxf>
          </x14:cfRule>
          <xm:sqref>Z493:Z507</xm:sqref>
        </x14:conditionalFormatting>
        <x14:conditionalFormatting xmlns:xm="http://schemas.microsoft.com/office/excel/2006/main">
          <x14:cfRule type="containsText" priority="479" operator="containsText" id="{E70FD38C-E5D2-4EB6-9433-29A7576EC787}">
            <xm:f>NOT(ISERROR(SEARCH(#REF!,X493)))</xm:f>
            <xm:f>#REF!</xm:f>
            <x14:dxf>
              <font>
                <color rgb="FF9C0006"/>
              </font>
              <fill>
                <patternFill>
                  <bgColor rgb="FFFFC7CE"/>
                </patternFill>
              </fill>
            </x14:dxf>
          </x14:cfRule>
          <xm:sqref>X493:X507</xm:sqref>
        </x14:conditionalFormatting>
        <x14:conditionalFormatting xmlns:xm="http://schemas.microsoft.com/office/excel/2006/main">
          <x14:cfRule type="containsText" priority="441" operator="containsText" id="{CCA5DA49-BB0A-4CE1-A96E-CC132AEDDF68}">
            <xm:f>NOT(ISERROR(SEARCH(#REF!,Z508)))</xm:f>
            <xm:f>#REF!</xm:f>
            <x14:dxf>
              <font>
                <color rgb="FF9C0006"/>
              </font>
              <fill>
                <patternFill>
                  <bgColor rgb="FFFFC7CE"/>
                </patternFill>
              </fill>
            </x14:dxf>
          </x14:cfRule>
          <xm:sqref>Z508:Z528</xm:sqref>
        </x14:conditionalFormatting>
        <x14:conditionalFormatting xmlns:xm="http://schemas.microsoft.com/office/excel/2006/main">
          <x14:cfRule type="containsText" priority="442" operator="containsText" id="{232C4FEB-AC50-4949-BBF0-55FA8431CB2C}">
            <xm:f>NOT(ISERROR(SEARCH(#REF!,X508)))</xm:f>
            <xm:f>#REF!</xm:f>
            <x14:dxf>
              <font>
                <color rgb="FF9C0006"/>
              </font>
              <fill>
                <patternFill>
                  <bgColor rgb="FFFFC7CE"/>
                </patternFill>
              </fill>
            </x14:dxf>
          </x14:cfRule>
          <xm:sqref>X508:X528</xm:sqref>
        </x14:conditionalFormatting>
        <x14:conditionalFormatting xmlns:xm="http://schemas.microsoft.com/office/excel/2006/main">
          <x14:cfRule type="containsText" priority="395" operator="containsText" id="{B70619E3-5F46-471F-A318-6C3D0E1CA5C4}">
            <xm:f>NOT(ISERROR(SEARCH(#REF!,Z529)))</xm:f>
            <xm:f>#REF!</xm:f>
            <x14:dxf>
              <font>
                <color rgb="FF9C0006"/>
              </font>
              <fill>
                <patternFill>
                  <bgColor rgb="FFFFC7CE"/>
                </patternFill>
              </fill>
            </x14:dxf>
          </x14:cfRule>
          <xm:sqref>Z529:Z543</xm:sqref>
        </x14:conditionalFormatting>
        <x14:conditionalFormatting xmlns:xm="http://schemas.microsoft.com/office/excel/2006/main">
          <x14:cfRule type="containsText" priority="396" operator="containsText" id="{9846034C-5CCA-4EEF-8B0E-F780FC1E7B2E}">
            <xm:f>NOT(ISERROR(SEARCH(#REF!,X529)))</xm:f>
            <xm:f>#REF!</xm:f>
            <x14:dxf>
              <font>
                <color rgb="FF9C0006"/>
              </font>
              <fill>
                <patternFill>
                  <bgColor rgb="FFFFC7CE"/>
                </patternFill>
              </fill>
            </x14:dxf>
          </x14:cfRule>
          <xm:sqref>X529:X543</xm:sqref>
        </x14:conditionalFormatting>
        <x14:conditionalFormatting xmlns:xm="http://schemas.microsoft.com/office/excel/2006/main">
          <x14:cfRule type="containsText" priority="359" operator="containsText" id="{7EC0720B-F61B-4F8B-A71A-A6A271F24BBB}">
            <xm:f>NOT(ISERROR(SEARCH(#REF!,Z544)))</xm:f>
            <xm:f>#REF!</xm:f>
            <x14:dxf>
              <font>
                <color rgb="FF9C0006"/>
              </font>
              <fill>
                <patternFill>
                  <bgColor rgb="FFFFC7CE"/>
                </patternFill>
              </fill>
            </x14:dxf>
          </x14:cfRule>
          <xm:sqref>Z544:Z552</xm:sqref>
        </x14:conditionalFormatting>
        <x14:conditionalFormatting xmlns:xm="http://schemas.microsoft.com/office/excel/2006/main">
          <x14:cfRule type="containsText" priority="360" operator="containsText" id="{8B586B19-1E17-4A43-AACF-2A2C1EA0A37E}">
            <xm:f>NOT(ISERROR(SEARCH(#REF!,X544)))</xm:f>
            <xm:f>#REF!</xm:f>
            <x14:dxf>
              <font>
                <color rgb="FF9C0006"/>
              </font>
              <fill>
                <patternFill>
                  <bgColor rgb="FFFFC7CE"/>
                </patternFill>
              </fill>
            </x14:dxf>
          </x14:cfRule>
          <xm:sqref>X544:X552</xm:sqref>
        </x14:conditionalFormatting>
        <x14:conditionalFormatting xmlns:xm="http://schemas.microsoft.com/office/excel/2006/main">
          <x14:cfRule type="containsText" priority="328" operator="containsText" id="{3CA91FEB-B83E-4571-B78F-280037975797}">
            <xm:f>NOT(ISERROR(SEARCH(#REF!,Z553)))</xm:f>
            <xm:f>#REF!</xm:f>
            <x14:dxf>
              <font>
                <color rgb="FF9C0006"/>
              </font>
              <fill>
                <patternFill>
                  <bgColor rgb="FFFFC7CE"/>
                </patternFill>
              </fill>
            </x14:dxf>
          </x14:cfRule>
          <xm:sqref>Z553:Z573</xm:sqref>
        </x14:conditionalFormatting>
        <x14:conditionalFormatting xmlns:xm="http://schemas.microsoft.com/office/excel/2006/main">
          <x14:cfRule type="containsText" priority="329" operator="containsText" id="{9753DFA5-9AF8-444F-B683-E63CFFF330B3}">
            <xm:f>NOT(ISERROR(SEARCH(#REF!,X553)))</xm:f>
            <xm:f>#REF!</xm:f>
            <x14:dxf>
              <font>
                <color rgb="FF9C0006"/>
              </font>
              <fill>
                <patternFill>
                  <bgColor rgb="FFFFC7CE"/>
                </patternFill>
              </fill>
            </x14:dxf>
          </x14:cfRule>
          <xm:sqref>X553:X573</xm:sqref>
        </x14:conditionalFormatting>
        <x14:conditionalFormatting xmlns:xm="http://schemas.microsoft.com/office/excel/2006/main">
          <x14:cfRule type="containsText" priority="281" operator="containsText" id="{7BB73C33-7C99-4D08-B4EF-1182C93E8C9F}">
            <xm:f>NOT(ISERROR(SEARCH(#REF!,Z574)))</xm:f>
            <xm:f>#REF!</xm:f>
            <x14:dxf>
              <font>
                <color rgb="FF9C0006"/>
              </font>
              <fill>
                <patternFill>
                  <bgColor rgb="FFFFC7CE"/>
                </patternFill>
              </fill>
            </x14:dxf>
          </x14:cfRule>
          <xm:sqref>Z574:Z576 Z579:Z588 Z598:Z600</xm:sqref>
        </x14:conditionalFormatting>
        <x14:conditionalFormatting xmlns:xm="http://schemas.microsoft.com/office/excel/2006/main">
          <x14:cfRule type="containsText" priority="282" operator="containsText" id="{6B6F0A45-7B27-4E5B-9D98-963A3410E993}">
            <xm:f>NOT(ISERROR(SEARCH(#REF!,X574)))</xm:f>
            <xm:f>#REF!</xm:f>
            <x14:dxf>
              <font>
                <color rgb="FF9C0006"/>
              </font>
              <fill>
                <patternFill>
                  <bgColor rgb="FFFFC7CE"/>
                </patternFill>
              </fill>
            </x14:dxf>
          </x14:cfRule>
          <xm:sqref>X574:X588</xm:sqref>
        </x14:conditionalFormatting>
        <x14:conditionalFormatting xmlns:xm="http://schemas.microsoft.com/office/excel/2006/main">
          <x14:cfRule type="containsText" priority="246" operator="containsText" id="{94EE7C7D-6DAB-476D-8247-0873545DD074}">
            <xm:f>NOT(ISERROR(SEARCH(#REF!,Z577)))</xm:f>
            <xm:f>#REF!</xm:f>
            <x14:dxf>
              <font>
                <color rgb="FF9C0006"/>
              </font>
              <fill>
                <patternFill>
                  <bgColor rgb="FFFFC7CE"/>
                </patternFill>
              </fill>
            </x14:dxf>
          </x14:cfRule>
          <xm:sqref>Z577:Z578</xm:sqref>
        </x14:conditionalFormatting>
        <x14:conditionalFormatting xmlns:xm="http://schemas.microsoft.com/office/excel/2006/main">
          <x14:cfRule type="containsText" priority="240" operator="containsText" id="{2F96010A-DC84-4A3F-9988-22033B22D8D7}">
            <xm:f>NOT(ISERROR(SEARCH(#REF!,Z589)))</xm:f>
            <xm:f>#REF!</xm:f>
            <x14:dxf>
              <font>
                <color rgb="FF9C0006"/>
              </font>
              <fill>
                <patternFill>
                  <bgColor rgb="FFFFC7CE"/>
                </patternFill>
              </fill>
            </x14:dxf>
          </x14:cfRule>
          <xm:sqref>Z589:Z597</xm:sqref>
        </x14:conditionalFormatting>
        <x14:conditionalFormatting xmlns:xm="http://schemas.microsoft.com/office/excel/2006/main">
          <x14:cfRule type="containsText" priority="241" operator="containsText" id="{BB004971-BF91-4BB9-A227-CB7B86F100DD}">
            <xm:f>NOT(ISERROR(SEARCH(#REF!,X589)))</xm:f>
            <xm:f>#REF!</xm:f>
            <x14:dxf>
              <font>
                <color rgb="FF9C0006"/>
              </font>
              <fill>
                <patternFill>
                  <bgColor rgb="FFFFC7CE"/>
                </patternFill>
              </fill>
            </x14:dxf>
          </x14:cfRule>
          <xm:sqref>X589:X597</xm:sqref>
        </x14:conditionalFormatting>
        <x14:conditionalFormatting xmlns:xm="http://schemas.microsoft.com/office/excel/2006/main">
          <x14:cfRule type="containsText" priority="142" operator="containsText" id="{06951825-470D-49F1-8082-9372CE31FFCF}">
            <xm:f>NOT(ISERROR(SEARCH(#REF!,Z483)))</xm:f>
            <xm:f>#REF!</xm:f>
            <x14:dxf>
              <font>
                <color rgb="FF9C0006"/>
              </font>
              <fill>
                <patternFill>
                  <bgColor rgb="FFFFC7CE"/>
                </patternFill>
              </fill>
            </x14:dxf>
          </x14:cfRule>
          <xm:sqref>Z483</xm:sqref>
        </x14:conditionalFormatting>
        <x14:conditionalFormatting xmlns:xm="http://schemas.microsoft.com/office/excel/2006/main">
          <x14:cfRule type="containsText" priority="110" operator="containsText" id="{EB47ED77-CA4B-4BEE-B9CF-50413F42C88D}">
            <xm:f>NOT(ISERROR(SEARCH(#REF!,X704)))</xm:f>
            <xm:f>#REF!</xm:f>
            <x14:dxf>
              <font>
                <color rgb="FF9C0006"/>
              </font>
              <fill>
                <patternFill>
                  <bgColor rgb="FFFFC7CE"/>
                </patternFill>
              </fill>
            </x14:dxf>
          </x14:cfRule>
          <xm:sqref>Z704:Z732 X704:X732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A67" zoomScale="90" zoomScaleNormal="90" workbookViewId="0">
      <selection activeCell="K76" sqref="K76:K78"/>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31" t="s">
        <v>68</v>
      </c>
      <c r="B1" s="532"/>
      <c r="C1" s="532"/>
      <c r="D1" s="532"/>
      <c r="E1" s="532"/>
      <c r="F1" s="532"/>
      <c r="G1" s="532"/>
      <c r="H1" s="532"/>
      <c r="I1" s="532"/>
      <c r="J1" s="532"/>
      <c r="K1" s="532"/>
      <c r="L1" s="532"/>
      <c r="M1" s="532"/>
      <c r="N1" s="532"/>
      <c r="O1" s="532"/>
      <c r="P1" s="532"/>
      <c r="Q1" s="532"/>
      <c r="R1" s="532"/>
      <c r="S1" s="532"/>
      <c r="T1" s="532"/>
      <c r="U1" s="2"/>
    </row>
    <row r="2" spans="1:34" ht="15.75" x14ac:dyDescent="0.25">
      <c r="A2" s="16"/>
      <c r="B2" s="17"/>
      <c r="C2" s="17"/>
      <c r="D2" s="17"/>
      <c r="E2" s="17"/>
      <c r="F2" s="17"/>
      <c r="G2" s="17"/>
      <c r="H2" s="17"/>
      <c r="I2" s="17"/>
      <c r="J2" s="17"/>
      <c r="K2" s="17"/>
      <c r="L2" s="17"/>
      <c r="M2" s="17"/>
      <c r="N2" s="17"/>
      <c r="O2" s="17"/>
      <c r="P2" s="17"/>
      <c r="Q2" s="17"/>
      <c r="R2" s="25"/>
      <c r="S2" s="25"/>
      <c r="T2" s="83"/>
      <c r="U2" s="2"/>
    </row>
    <row r="3" spans="1:34" ht="15.75" x14ac:dyDescent="0.25">
      <c r="A3" s="529" t="s">
        <v>67</v>
      </c>
      <c r="B3" s="530"/>
      <c r="C3" s="530"/>
      <c r="D3" s="530"/>
      <c r="E3" s="530"/>
      <c r="F3" s="530"/>
      <c r="G3" s="530"/>
      <c r="H3" s="530"/>
      <c r="I3" s="530"/>
      <c r="J3" s="530"/>
      <c r="K3" s="530"/>
      <c r="L3" s="530"/>
      <c r="M3" s="530"/>
      <c r="N3" s="530"/>
      <c r="O3" s="530"/>
      <c r="P3" s="530"/>
      <c r="Q3" s="530"/>
      <c r="R3" s="530"/>
      <c r="S3" s="530"/>
      <c r="T3" s="530"/>
      <c r="U3" s="2"/>
    </row>
    <row r="4" spans="1:34" x14ac:dyDescent="0.2">
      <c r="A4" s="13"/>
      <c r="B4" s="14"/>
      <c r="C4" s="15"/>
      <c r="D4" s="15"/>
      <c r="E4" s="15"/>
      <c r="F4" s="15"/>
      <c r="G4" s="15"/>
      <c r="H4" s="15"/>
      <c r="I4" s="15"/>
      <c r="J4" s="15"/>
      <c r="K4" s="15"/>
      <c r="L4" s="15"/>
      <c r="M4" s="15"/>
      <c r="N4" s="15"/>
      <c r="O4" s="15"/>
      <c r="P4" s="15"/>
      <c r="Q4" s="15"/>
      <c r="R4" s="15"/>
      <c r="S4" s="15"/>
      <c r="T4" s="15"/>
      <c r="U4" s="2"/>
    </row>
    <row r="5" spans="1:34" ht="13.5" thickBot="1" x14ac:dyDescent="0.25">
      <c r="A5" s="18"/>
      <c r="B5" s="18"/>
      <c r="C5" s="19"/>
      <c r="D5" s="19"/>
      <c r="E5" s="19"/>
      <c r="F5" s="19"/>
      <c r="G5" s="19"/>
      <c r="H5" s="19"/>
      <c r="I5" s="19"/>
      <c r="J5" s="19"/>
      <c r="K5" s="19"/>
      <c r="L5" s="19"/>
      <c r="M5" s="19"/>
      <c r="N5" s="19"/>
      <c r="O5" s="19"/>
      <c r="P5" s="19"/>
      <c r="Q5" s="19"/>
      <c r="R5" s="19"/>
      <c r="S5" s="19"/>
      <c r="T5" s="19"/>
    </row>
    <row r="6" spans="1:34" ht="24" customHeight="1" x14ac:dyDescent="0.2">
      <c r="A6" s="20" t="s">
        <v>20</v>
      </c>
      <c r="B6" s="538"/>
      <c r="C6" s="496" t="s">
        <v>83</v>
      </c>
      <c r="D6" s="496"/>
      <c r="E6" s="496"/>
      <c r="F6" s="496"/>
      <c r="G6" s="496"/>
      <c r="H6" s="496"/>
      <c r="I6" s="542"/>
      <c r="J6" s="522"/>
      <c r="K6" s="541" t="s">
        <v>82</v>
      </c>
      <c r="L6" s="541"/>
      <c r="M6" s="541"/>
      <c r="N6" s="541"/>
      <c r="O6" s="541"/>
      <c r="P6" s="541"/>
      <c r="Q6" s="541"/>
      <c r="R6" s="27"/>
      <c r="S6" s="27"/>
      <c r="T6" s="533"/>
    </row>
    <row r="7" spans="1:34" ht="15" customHeight="1" x14ac:dyDescent="0.2">
      <c r="A7" s="518" t="s">
        <v>22</v>
      </c>
      <c r="B7" s="539"/>
      <c r="C7" s="497"/>
      <c r="D7" s="497"/>
      <c r="E7" s="497"/>
      <c r="F7" s="497"/>
      <c r="G7" s="497"/>
      <c r="H7" s="497"/>
      <c r="I7" s="543"/>
      <c r="J7" s="523"/>
      <c r="K7" s="495" t="s">
        <v>96</v>
      </c>
      <c r="L7" s="495"/>
      <c r="M7" s="495"/>
      <c r="N7" s="495"/>
      <c r="O7" s="495"/>
      <c r="P7" s="495"/>
      <c r="Q7" s="495"/>
      <c r="R7" s="495"/>
      <c r="S7" s="495"/>
      <c r="T7" s="534"/>
    </row>
    <row r="8" spans="1:34" ht="15" customHeight="1" x14ac:dyDescent="0.2">
      <c r="A8" s="518"/>
      <c r="B8" s="539"/>
      <c r="C8" s="510" t="s">
        <v>21</v>
      </c>
      <c r="D8" s="510"/>
      <c r="E8" s="510"/>
      <c r="F8" s="510" t="s">
        <v>232</v>
      </c>
      <c r="G8" s="510"/>
      <c r="H8" s="510"/>
      <c r="I8" s="543"/>
      <c r="J8" s="523"/>
      <c r="K8" s="495"/>
      <c r="L8" s="495"/>
      <c r="M8" s="495"/>
      <c r="N8" s="495"/>
      <c r="O8" s="495"/>
      <c r="P8" s="495"/>
      <c r="Q8" s="495"/>
      <c r="R8" s="495"/>
      <c r="S8" s="495"/>
      <c r="T8" s="534"/>
    </row>
    <row r="9" spans="1:34" ht="15" customHeight="1" x14ac:dyDescent="0.2">
      <c r="A9" s="518"/>
      <c r="B9" s="539"/>
      <c r="C9" s="498" t="s">
        <v>34</v>
      </c>
      <c r="D9" s="498"/>
      <c r="E9" s="498"/>
      <c r="F9" s="498" t="s">
        <v>273</v>
      </c>
      <c r="G9" s="498"/>
      <c r="H9" s="498"/>
      <c r="I9" s="543"/>
      <c r="J9" s="523"/>
      <c r="K9" s="495" t="s">
        <v>422</v>
      </c>
      <c r="L9" s="495"/>
      <c r="M9" s="495"/>
      <c r="N9" s="495"/>
      <c r="O9" s="495"/>
      <c r="P9" s="495"/>
      <c r="Q9" s="495"/>
      <c r="R9" s="495"/>
      <c r="S9" s="495"/>
      <c r="T9" s="534"/>
      <c r="W9" s="2"/>
      <c r="X9" s="2"/>
      <c r="Y9" s="2"/>
      <c r="Z9" s="2"/>
      <c r="AA9" s="2"/>
      <c r="AB9" s="2"/>
      <c r="AC9" s="2"/>
      <c r="AD9" s="2"/>
      <c r="AE9" s="2"/>
      <c r="AF9" s="2"/>
      <c r="AG9" s="2"/>
      <c r="AH9" s="2"/>
    </row>
    <row r="10" spans="1:34" ht="12.75" customHeight="1" x14ac:dyDescent="0.2">
      <c r="A10" s="518"/>
      <c r="B10" s="539"/>
      <c r="C10" s="498" t="s">
        <v>35</v>
      </c>
      <c r="D10" s="498"/>
      <c r="E10" s="498"/>
      <c r="F10" s="498" t="s">
        <v>39</v>
      </c>
      <c r="G10" s="498"/>
      <c r="H10" s="498"/>
      <c r="I10" s="543"/>
      <c r="J10" s="523"/>
      <c r="K10" s="495"/>
      <c r="L10" s="495"/>
      <c r="M10" s="495"/>
      <c r="N10" s="495"/>
      <c r="O10" s="495"/>
      <c r="P10" s="495"/>
      <c r="Q10" s="495"/>
      <c r="R10" s="495"/>
      <c r="S10" s="495"/>
      <c r="T10" s="534"/>
      <c r="W10" s="545"/>
      <c r="X10" s="545"/>
      <c r="Y10" s="545"/>
      <c r="Z10" s="546"/>
      <c r="AA10" s="545"/>
      <c r="AB10" s="545"/>
      <c r="AC10" s="545"/>
      <c r="AD10" s="545"/>
      <c r="AE10" s="545"/>
      <c r="AF10" s="545"/>
      <c r="AG10" s="545"/>
      <c r="AH10" s="545"/>
    </row>
    <row r="11" spans="1:34" ht="15" customHeight="1" x14ac:dyDescent="0.2">
      <c r="A11" s="518"/>
      <c r="B11" s="539"/>
      <c r="C11" s="498" t="s">
        <v>36</v>
      </c>
      <c r="D11" s="498"/>
      <c r="E11" s="498"/>
      <c r="F11" s="498" t="s">
        <v>40</v>
      </c>
      <c r="G11" s="498"/>
      <c r="H11" s="498"/>
      <c r="I11" s="543"/>
      <c r="J11" s="523"/>
      <c r="K11" s="495"/>
      <c r="L11" s="495"/>
      <c r="M11" s="495"/>
      <c r="N11" s="495"/>
      <c r="O11" s="495"/>
      <c r="P11" s="495"/>
      <c r="Q11" s="495"/>
      <c r="R11" s="495"/>
      <c r="S11" s="495"/>
      <c r="T11" s="534"/>
      <c r="W11" s="545"/>
      <c r="X11" s="545"/>
      <c r="Y11" s="545"/>
      <c r="Z11" s="546"/>
      <c r="AA11" s="545"/>
      <c r="AB11" s="545"/>
      <c r="AC11" s="545"/>
      <c r="AD11" s="545"/>
      <c r="AE11" s="545"/>
      <c r="AF11" s="545"/>
      <c r="AG11" s="545"/>
      <c r="AH11" s="545"/>
    </row>
    <row r="12" spans="1:34" ht="12.75" customHeight="1" x14ac:dyDescent="0.2">
      <c r="A12" s="518"/>
      <c r="B12" s="539"/>
      <c r="C12" s="498" t="s">
        <v>37</v>
      </c>
      <c r="D12" s="498"/>
      <c r="E12" s="498"/>
      <c r="F12" s="498" t="s">
        <v>41</v>
      </c>
      <c r="G12" s="498"/>
      <c r="H12" s="498"/>
      <c r="I12" s="543"/>
      <c r="J12" s="523"/>
      <c r="K12" s="495" t="s">
        <v>97</v>
      </c>
      <c r="L12" s="495"/>
      <c r="M12" s="495"/>
      <c r="N12" s="495"/>
      <c r="O12" s="495"/>
      <c r="P12" s="495"/>
      <c r="Q12" s="495"/>
      <c r="R12" s="495"/>
      <c r="S12" s="495"/>
      <c r="T12" s="534"/>
    </row>
    <row r="13" spans="1:34" ht="12.75" customHeight="1" x14ac:dyDescent="0.2">
      <c r="A13" s="518"/>
      <c r="B13" s="539"/>
      <c r="C13" s="498" t="s">
        <v>234</v>
      </c>
      <c r="D13" s="498"/>
      <c r="E13" s="498"/>
      <c r="F13" s="498" t="s">
        <v>233</v>
      </c>
      <c r="G13" s="498"/>
      <c r="H13" s="498"/>
      <c r="I13" s="543"/>
      <c r="J13" s="523"/>
      <c r="K13" s="495"/>
      <c r="L13" s="495"/>
      <c r="M13" s="495"/>
      <c r="N13" s="495"/>
      <c r="O13" s="495"/>
      <c r="P13" s="495"/>
      <c r="Q13" s="495"/>
      <c r="R13" s="495"/>
      <c r="S13" s="495"/>
      <c r="T13" s="534"/>
    </row>
    <row r="14" spans="1:34" ht="15" customHeight="1" x14ac:dyDescent="0.2">
      <c r="A14" s="518"/>
      <c r="B14" s="539"/>
      <c r="C14" s="498" t="s">
        <v>38</v>
      </c>
      <c r="D14" s="498"/>
      <c r="E14" s="498"/>
      <c r="F14" s="498" t="s">
        <v>480</v>
      </c>
      <c r="G14" s="498"/>
      <c r="H14" s="498"/>
      <c r="I14" s="543"/>
      <c r="J14" s="523"/>
      <c r="K14" s="495" t="s">
        <v>98</v>
      </c>
      <c r="L14" s="495"/>
      <c r="M14" s="495"/>
      <c r="N14" s="495"/>
      <c r="O14" s="495"/>
      <c r="P14" s="495"/>
      <c r="Q14" s="495"/>
      <c r="R14" s="495"/>
      <c r="S14" s="495"/>
      <c r="T14" s="534"/>
    </row>
    <row r="15" spans="1:34" ht="17.25" customHeight="1" x14ac:dyDescent="0.2">
      <c r="A15" s="518"/>
      <c r="B15" s="539"/>
      <c r="C15" s="84"/>
      <c r="D15" s="113" t="s">
        <v>148</v>
      </c>
      <c r="E15" s="84"/>
      <c r="F15" s="84"/>
      <c r="G15" s="84"/>
      <c r="H15" s="84"/>
      <c r="I15" s="543"/>
      <c r="J15" s="523"/>
      <c r="K15" s="82"/>
      <c r="L15" s="82"/>
      <c r="M15" s="82"/>
      <c r="N15" s="82"/>
      <c r="O15" s="82"/>
      <c r="P15" s="82"/>
      <c r="Q15" s="82"/>
      <c r="R15" s="82"/>
      <c r="S15" s="82"/>
      <c r="T15" s="534"/>
    </row>
    <row r="16" spans="1:34" ht="12.75" customHeight="1" x14ac:dyDescent="0.2">
      <c r="A16" s="518"/>
      <c r="B16" s="539"/>
      <c r="C16" s="498"/>
      <c r="D16" s="498"/>
      <c r="E16" s="498"/>
      <c r="F16" s="570"/>
      <c r="G16" s="570"/>
      <c r="H16" s="570"/>
      <c r="I16" s="543"/>
      <c r="J16" s="523"/>
      <c r="K16" s="495" t="s">
        <v>99</v>
      </c>
      <c r="L16" s="495"/>
      <c r="M16" s="495"/>
      <c r="N16" s="495"/>
      <c r="O16" s="495"/>
      <c r="P16" s="495"/>
      <c r="Q16" s="495"/>
      <c r="R16" s="495"/>
      <c r="S16" s="495"/>
      <c r="T16" s="534"/>
    </row>
    <row r="17" spans="1:21" ht="12.75" customHeight="1" x14ac:dyDescent="0.2">
      <c r="A17" s="518"/>
      <c r="B17" s="539"/>
      <c r="C17" s="498" t="s">
        <v>84</v>
      </c>
      <c r="D17" s="498"/>
      <c r="E17" s="498"/>
      <c r="F17" s="498"/>
      <c r="G17" s="498"/>
      <c r="H17" s="498"/>
      <c r="I17" s="543"/>
      <c r="J17" s="523"/>
      <c r="K17" s="495"/>
      <c r="L17" s="495"/>
      <c r="M17" s="495"/>
      <c r="N17" s="495"/>
      <c r="O17" s="495"/>
      <c r="P17" s="495"/>
      <c r="Q17" s="495"/>
      <c r="R17" s="495"/>
      <c r="S17" s="495"/>
      <c r="T17" s="534"/>
    </row>
    <row r="18" spans="1:21" ht="12.75" customHeight="1" x14ac:dyDescent="0.2">
      <c r="A18" s="518"/>
      <c r="B18" s="539"/>
      <c r="C18" s="498"/>
      <c r="D18" s="498"/>
      <c r="E18" s="498"/>
      <c r="F18" s="498"/>
      <c r="G18" s="498"/>
      <c r="H18" s="498"/>
      <c r="I18" s="543"/>
      <c r="J18" s="523"/>
      <c r="K18" s="495"/>
      <c r="L18" s="495"/>
      <c r="M18" s="495"/>
      <c r="N18" s="495"/>
      <c r="O18" s="495"/>
      <c r="P18" s="495"/>
      <c r="Q18" s="495"/>
      <c r="R18" s="495"/>
      <c r="S18" s="495"/>
      <c r="T18" s="534"/>
    </row>
    <row r="19" spans="1:21" ht="13.5" thickBot="1" x14ac:dyDescent="0.25">
      <c r="A19" s="519"/>
      <c r="B19" s="540"/>
      <c r="C19" s="536"/>
      <c r="D19" s="536"/>
      <c r="E19" s="536"/>
      <c r="F19" s="536"/>
      <c r="G19" s="536"/>
      <c r="H19" s="536"/>
      <c r="I19" s="544"/>
      <c r="J19" s="524"/>
      <c r="K19" s="537"/>
      <c r="L19" s="537"/>
      <c r="M19" s="537"/>
      <c r="N19" s="537"/>
      <c r="O19" s="537"/>
      <c r="P19" s="537"/>
      <c r="Q19" s="537"/>
      <c r="R19" s="26"/>
      <c r="S19" s="26"/>
      <c r="T19" s="535"/>
    </row>
    <row r="20" spans="1:21" ht="24" customHeight="1" x14ac:dyDescent="0.2">
      <c r="A20" s="21" t="s">
        <v>23</v>
      </c>
      <c r="B20" s="503"/>
      <c r="C20" s="496" t="s">
        <v>50</v>
      </c>
      <c r="D20" s="496"/>
      <c r="E20" s="496"/>
      <c r="F20" s="496"/>
      <c r="G20" s="496"/>
      <c r="H20" s="496"/>
      <c r="I20" s="505"/>
      <c r="J20" s="522"/>
      <c r="K20" s="47"/>
      <c r="L20" s="47"/>
      <c r="M20" s="47"/>
      <c r="N20" s="47"/>
      <c r="O20" s="47"/>
      <c r="P20" s="47"/>
      <c r="Q20" s="47"/>
      <c r="R20" s="47"/>
      <c r="S20" s="47"/>
      <c r="T20" s="547"/>
    </row>
    <row r="21" spans="1:21" ht="12.75" customHeight="1" x14ac:dyDescent="0.2">
      <c r="A21" s="518" t="s">
        <v>24</v>
      </c>
      <c r="B21" s="504"/>
      <c r="C21" s="527"/>
      <c r="D21" s="527"/>
      <c r="E21" s="527"/>
      <c r="F21" s="527"/>
      <c r="G21" s="527"/>
      <c r="H21" s="527"/>
      <c r="I21" s="506"/>
      <c r="J21" s="523"/>
      <c r="K21" s="550" t="s">
        <v>208</v>
      </c>
      <c r="L21" s="550"/>
      <c r="M21" s="550"/>
      <c r="N21" s="550"/>
      <c r="O21" s="550"/>
      <c r="P21" s="550"/>
      <c r="Q21" s="550"/>
      <c r="R21" s="550"/>
      <c r="S21" s="550"/>
      <c r="T21" s="548"/>
      <c r="U21" s="3"/>
    </row>
    <row r="22" spans="1:21" ht="12.75" customHeight="1" x14ac:dyDescent="0.2">
      <c r="A22" s="518"/>
      <c r="B22" s="504"/>
      <c r="C22" s="520" t="s">
        <v>100</v>
      </c>
      <c r="D22" s="520"/>
      <c r="E22" s="520"/>
      <c r="F22" s="520"/>
      <c r="G22" s="520"/>
      <c r="H22" s="520"/>
      <c r="I22" s="506"/>
      <c r="J22" s="523"/>
      <c r="K22" s="554" t="s">
        <v>25</v>
      </c>
      <c r="L22" s="29" t="s">
        <v>209</v>
      </c>
      <c r="M22" s="30" t="s">
        <v>149</v>
      </c>
      <c r="N22" s="30">
        <v>5</v>
      </c>
      <c r="O22" s="31">
        <v>5</v>
      </c>
      <c r="P22" s="32">
        <v>10</v>
      </c>
      <c r="Q22" s="32">
        <v>15</v>
      </c>
      <c r="R22" s="32">
        <v>20</v>
      </c>
      <c r="S22" s="32">
        <v>25</v>
      </c>
      <c r="T22" s="548"/>
      <c r="U22" s="2"/>
    </row>
    <row r="23" spans="1:21" x14ac:dyDescent="0.2">
      <c r="A23" s="518"/>
      <c r="B23" s="504"/>
      <c r="C23" s="520" t="s">
        <v>222</v>
      </c>
      <c r="D23" s="520"/>
      <c r="E23" s="520"/>
      <c r="F23" s="520"/>
      <c r="G23" s="520"/>
      <c r="H23" s="520"/>
      <c r="I23" s="506"/>
      <c r="J23" s="523"/>
      <c r="K23" s="555"/>
      <c r="L23" s="33" t="s">
        <v>210</v>
      </c>
      <c r="M23" s="30" t="s">
        <v>211</v>
      </c>
      <c r="N23" s="30">
        <v>4</v>
      </c>
      <c r="O23" s="31">
        <v>4</v>
      </c>
      <c r="P23" s="31">
        <v>8</v>
      </c>
      <c r="Q23" s="32">
        <v>12</v>
      </c>
      <c r="R23" s="32">
        <v>16</v>
      </c>
      <c r="S23" s="32">
        <v>20</v>
      </c>
      <c r="T23" s="548"/>
      <c r="U23" s="2"/>
    </row>
    <row r="24" spans="1:21" x14ac:dyDescent="0.2">
      <c r="A24" s="518"/>
      <c r="B24" s="504"/>
      <c r="C24" s="520" t="s">
        <v>223</v>
      </c>
      <c r="D24" s="520"/>
      <c r="E24" s="520"/>
      <c r="F24" s="520"/>
      <c r="G24" s="520"/>
      <c r="H24" s="520"/>
      <c r="I24" s="506"/>
      <c r="J24" s="523"/>
      <c r="K24" s="555"/>
      <c r="L24" s="33" t="s">
        <v>212</v>
      </c>
      <c r="M24" s="30" t="s">
        <v>105</v>
      </c>
      <c r="N24" s="30">
        <v>3</v>
      </c>
      <c r="O24" s="34">
        <v>3</v>
      </c>
      <c r="P24" s="31">
        <v>6</v>
      </c>
      <c r="Q24" s="31">
        <v>9</v>
      </c>
      <c r="R24" s="32">
        <v>12</v>
      </c>
      <c r="S24" s="32">
        <v>15</v>
      </c>
      <c r="T24" s="548"/>
      <c r="U24" s="2"/>
    </row>
    <row r="25" spans="1:21" x14ac:dyDescent="0.2">
      <c r="A25" s="518"/>
      <c r="B25" s="504"/>
      <c r="C25" s="520" t="s">
        <v>226</v>
      </c>
      <c r="D25" s="520"/>
      <c r="E25" s="520"/>
      <c r="F25" s="520"/>
      <c r="G25" s="520"/>
      <c r="H25" s="520"/>
      <c r="I25" s="506"/>
      <c r="J25" s="523"/>
      <c r="K25" s="555"/>
      <c r="L25" s="33" t="s">
        <v>213</v>
      </c>
      <c r="M25" s="30" t="s">
        <v>214</v>
      </c>
      <c r="N25" s="30">
        <v>2</v>
      </c>
      <c r="O25" s="34">
        <v>2</v>
      </c>
      <c r="P25" s="31">
        <v>4</v>
      </c>
      <c r="Q25" s="31">
        <v>6</v>
      </c>
      <c r="R25" s="31">
        <v>8</v>
      </c>
      <c r="S25" s="32">
        <v>10</v>
      </c>
      <c r="T25" s="548"/>
      <c r="U25" s="2"/>
    </row>
    <row r="26" spans="1:21" x14ac:dyDescent="0.2">
      <c r="A26" s="518"/>
      <c r="B26" s="504"/>
      <c r="C26" s="520" t="s">
        <v>227</v>
      </c>
      <c r="D26" s="520"/>
      <c r="E26" s="520"/>
      <c r="F26" s="520"/>
      <c r="G26" s="520"/>
      <c r="H26" s="520"/>
      <c r="I26" s="506"/>
      <c r="J26" s="523"/>
      <c r="K26" s="556"/>
      <c r="L26" s="33" t="s">
        <v>215</v>
      </c>
      <c r="M26" s="30" t="s">
        <v>128</v>
      </c>
      <c r="N26" s="30">
        <v>1</v>
      </c>
      <c r="O26" s="35">
        <v>1</v>
      </c>
      <c r="P26" s="35">
        <v>2</v>
      </c>
      <c r="Q26" s="35">
        <v>3</v>
      </c>
      <c r="R26" s="36">
        <v>4</v>
      </c>
      <c r="S26" s="31">
        <v>5</v>
      </c>
      <c r="T26" s="548"/>
      <c r="U26" s="2"/>
    </row>
    <row r="27" spans="1:21" ht="12.75" customHeight="1" x14ac:dyDescent="0.2">
      <c r="A27" s="518"/>
      <c r="B27" s="504"/>
      <c r="C27" s="520" t="s">
        <v>224</v>
      </c>
      <c r="D27" s="520"/>
      <c r="E27" s="520"/>
      <c r="F27" s="520"/>
      <c r="G27" s="520"/>
      <c r="H27" s="520"/>
      <c r="I27" s="506"/>
      <c r="J27" s="523"/>
      <c r="K27" s="37"/>
      <c r="L27" s="37"/>
      <c r="M27" s="37"/>
      <c r="N27" s="37"/>
      <c r="O27" s="30">
        <v>1</v>
      </c>
      <c r="P27" s="30">
        <v>2</v>
      </c>
      <c r="Q27" s="30">
        <v>3</v>
      </c>
      <c r="R27" s="38">
        <v>4</v>
      </c>
      <c r="S27" s="30">
        <v>5</v>
      </c>
      <c r="T27" s="548"/>
    </row>
    <row r="28" spans="1:21" ht="12.75" customHeight="1" x14ac:dyDescent="0.2">
      <c r="A28" s="518"/>
      <c r="B28" s="504"/>
      <c r="C28" s="2"/>
      <c r="D28" s="2"/>
      <c r="E28" s="2"/>
      <c r="F28" s="2"/>
      <c r="G28" s="2"/>
      <c r="H28" s="2"/>
      <c r="I28" s="506"/>
      <c r="J28" s="523"/>
      <c r="K28" s="39"/>
      <c r="L28" s="39"/>
      <c r="M28" s="40"/>
      <c r="N28" s="40"/>
      <c r="O28" s="30" t="s">
        <v>142</v>
      </c>
      <c r="P28" s="30" t="s">
        <v>216</v>
      </c>
      <c r="Q28" s="30" t="s">
        <v>141</v>
      </c>
      <c r="R28" s="30" t="s">
        <v>217</v>
      </c>
      <c r="S28" s="30" t="s">
        <v>140</v>
      </c>
      <c r="T28" s="548"/>
    </row>
    <row r="29" spans="1:21" ht="12.75" customHeight="1" x14ac:dyDescent="0.2">
      <c r="A29" s="518"/>
      <c r="B29" s="504"/>
      <c r="C29" s="527" t="s">
        <v>423</v>
      </c>
      <c r="D29" s="527"/>
      <c r="E29" s="527"/>
      <c r="F29" s="527"/>
      <c r="G29" s="527"/>
      <c r="H29" s="527"/>
      <c r="I29" s="506"/>
      <c r="J29" s="523"/>
      <c r="K29" s="39"/>
      <c r="L29" s="39"/>
      <c r="M29" s="40"/>
      <c r="N29" s="40"/>
      <c r="O29" s="41" t="s">
        <v>218</v>
      </c>
      <c r="P29" s="41" t="s">
        <v>219</v>
      </c>
      <c r="Q29" s="41" t="s">
        <v>88</v>
      </c>
      <c r="R29" s="41" t="s">
        <v>220</v>
      </c>
      <c r="S29" s="41" t="s">
        <v>221</v>
      </c>
      <c r="T29" s="548"/>
    </row>
    <row r="30" spans="1:21" ht="25.5" customHeight="1" x14ac:dyDescent="0.2">
      <c r="A30" s="518"/>
      <c r="B30" s="504"/>
      <c r="C30" s="520" t="s">
        <v>225</v>
      </c>
      <c r="D30" s="520"/>
      <c r="E30" s="520"/>
      <c r="F30" s="520"/>
      <c r="G30" s="520"/>
      <c r="H30" s="520"/>
      <c r="I30" s="506"/>
      <c r="J30" s="523"/>
      <c r="K30" s="42"/>
      <c r="L30" s="39"/>
      <c r="M30" s="43"/>
      <c r="N30" s="43"/>
      <c r="O30" s="551" t="s">
        <v>26</v>
      </c>
      <c r="P30" s="552"/>
      <c r="Q30" s="552"/>
      <c r="R30" s="552"/>
      <c r="S30" s="552"/>
      <c r="T30" s="548"/>
    </row>
    <row r="31" spans="1:21" ht="12.75" customHeight="1" x14ac:dyDescent="0.2">
      <c r="A31" s="518"/>
      <c r="B31" s="504"/>
      <c r="C31" s="520" t="s">
        <v>228</v>
      </c>
      <c r="D31" s="520"/>
      <c r="E31" s="520"/>
      <c r="F31" s="520"/>
      <c r="G31" s="520"/>
      <c r="H31" s="520"/>
      <c r="I31" s="506"/>
      <c r="J31" s="523"/>
      <c r="K31" s="48"/>
      <c r="L31" s="48"/>
      <c r="M31" s="48"/>
      <c r="N31" s="48"/>
      <c r="O31" s="48"/>
      <c r="P31" s="48"/>
      <c r="Q31" s="48"/>
      <c r="R31" s="48"/>
      <c r="S31" s="48"/>
      <c r="T31" s="548"/>
    </row>
    <row r="32" spans="1:21" ht="12.75" customHeight="1" x14ac:dyDescent="0.2">
      <c r="A32" s="518"/>
      <c r="B32" s="504"/>
      <c r="C32" s="520" t="s">
        <v>229</v>
      </c>
      <c r="D32" s="520"/>
      <c r="E32" s="520"/>
      <c r="F32" s="520"/>
      <c r="G32" s="520"/>
      <c r="H32" s="520"/>
      <c r="I32" s="506"/>
      <c r="J32" s="523"/>
      <c r="K32" s="553" t="s">
        <v>43</v>
      </c>
      <c r="L32" s="553"/>
      <c r="M32" s="553"/>
      <c r="N32" s="553"/>
      <c r="O32" s="553"/>
      <c r="P32" s="553"/>
      <c r="Q32" s="553"/>
      <c r="R32" s="553"/>
      <c r="S32" s="553"/>
      <c r="T32" s="548"/>
    </row>
    <row r="33" spans="1:20" ht="12.75" customHeight="1" x14ac:dyDescent="0.2">
      <c r="A33" s="518"/>
      <c r="B33" s="504"/>
      <c r="C33" s="520" t="s">
        <v>230</v>
      </c>
      <c r="D33" s="520"/>
      <c r="E33" s="520"/>
      <c r="F33" s="520"/>
      <c r="G33" s="520"/>
      <c r="H33" s="520"/>
      <c r="I33" s="506"/>
      <c r="J33" s="523"/>
      <c r="K33" s="48"/>
      <c r="L33" s="48"/>
      <c r="M33" s="48"/>
      <c r="N33" s="48"/>
      <c r="O33" s="48"/>
      <c r="P33" s="48"/>
      <c r="Q33" s="48"/>
      <c r="R33" s="48"/>
      <c r="S33" s="48"/>
      <c r="T33" s="548"/>
    </row>
    <row r="34" spans="1:20" ht="12.75" customHeight="1" x14ac:dyDescent="0.2">
      <c r="A34" s="518"/>
      <c r="B34" s="504"/>
      <c r="C34" s="520" t="s">
        <v>231</v>
      </c>
      <c r="D34" s="520"/>
      <c r="E34" s="520"/>
      <c r="F34" s="520"/>
      <c r="G34" s="520"/>
      <c r="H34" s="520"/>
      <c r="I34" s="506"/>
      <c r="J34" s="523"/>
      <c r="K34" s="527" t="s">
        <v>425</v>
      </c>
      <c r="L34" s="527"/>
      <c r="M34" s="527"/>
      <c r="N34" s="527"/>
      <c r="O34" s="527"/>
      <c r="P34" s="527"/>
      <c r="Q34" s="527"/>
      <c r="R34" s="527"/>
      <c r="S34" s="527"/>
      <c r="T34" s="548"/>
    </row>
    <row r="35" spans="1:20" ht="12.75" customHeight="1" x14ac:dyDescent="0.2">
      <c r="A35" s="518"/>
      <c r="B35" s="504"/>
      <c r="C35" s="69"/>
      <c r="D35" s="69"/>
      <c r="E35" s="69"/>
      <c r="F35" s="69"/>
      <c r="G35" s="69"/>
      <c r="H35" s="69"/>
      <c r="I35" s="506"/>
      <c r="J35" s="523"/>
      <c r="K35" s="527"/>
      <c r="L35" s="527"/>
      <c r="M35" s="527"/>
      <c r="N35" s="527"/>
      <c r="O35" s="527"/>
      <c r="P35" s="527"/>
      <c r="Q35" s="527"/>
      <c r="R35" s="527"/>
      <c r="S35" s="527"/>
      <c r="T35" s="548"/>
    </row>
    <row r="36" spans="1:20" ht="30" customHeight="1" x14ac:dyDescent="0.2">
      <c r="A36" s="518"/>
      <c r="B36" s="504"/>
      <c r="C36" s="510" t="s">
        <v>424</v>
      </c>
      <c r="D36" s="510"/>
      <c r="E36" s="510"/>
      <c r="F36" s="510"/>
      <c r="G36" s="510"/>
      <c r="H36" s="510"/>
      <c r="I36" s="506"/>
      <c r="J36" s="523"/>
      <c r="K36" s="527"/>
      <c r="L36" s="527"/>
      <c r="M36" s="527"/>
      <c r="N36" s="527"/>
      <c r="O36" s="527"/>
      <c r="P36" s="527"/>
      <c r="Q36" s="527"/>
      <c r="R36" s="527"/>
      <c r="S36" s="527"/>
      <c r="T36" s="548"/>
    </row>
    <row r="37" spans="1:20" ht="13.5" thickBot="1" x14ac:dyDescent="0.25">
      <c r="A37" s="519"/>
      <c r="B37" s="512"/>
      <c r="C37" s="513"/>
      <c r="D37" s="513"/>
      <c r="E37" s="513"/>
      <c r="F37" s="513"/>
      <c r="G37" s="513"/>
      <c r="H37" s="513"/>
      <c r="I37" s="521"/>
      <c r="J37" s="524"/>
      <c r="K37" s="514"/>
      <c r="L37" s="514"/>
      <c r="M37" s="514"/>
      <c r="N37" s="514"/>
      <c r="O37" s="514"/>
      <c r="P37" s="514"/>
      <c r="Q37" s="514"/>
      <c r="R37" s="28"/>
      <c r="S37" s="28"/>
      <c r="T37" s="549"/>
    </row>
    <row r="38" spans="1:20" ht="24" customHeight="1" x14ac:dyDescent="0.2">
      <c r="A38" s="21" t="s">
        <v>27</v>
      </c>
      <c r="B38" s="503"/>
      <c r="I38" s="505"/>
      <c r="J38" s="500"/>
      <c r="K38" s="46"/>
      <c r="L38" s="46"/>
      <c r="M38" s="46"/>
      <c r="N38" s="46"/>
      <c r="O38" s="46"/>
      <c r="P38" s="46"/>
      <c r="Q38" s="46"/>
      <c r="R38" s="44"/>
      <c r="S38" s="44"/>
      <c r="T38" s="509"/>
    </row>
    <row r="39" spans="1:20" ht="21" customHeight="1" x14ac:dyDescent="0.2">
      <c r="A39" s="525" t="s">
        <v>47</v>
      </c>
      <c r="B39" s="504"/>
      <c r="C39" s="497" t="s">
        <v>481</v>
      </c>
      <c r="D39" s="497"/>
      <c r="E39" s="497"/>
      <c r="F39" s="497"/>
      <c r="G39" s="497"/>
      <c r="H39" s="497"/>
      <c r="I39" s="506"/>
      <c r="J39" s="501"/>
      <c r="K39" s="71"/>
      <c r="L39" s="571"/>
      <c r="M39" s="571"/>
      <c r="N39" s="571"/>
      <c r="O39" s="571"/>
      <c r="P39" s="571"/>
      <c r="Q39" s="571"/>
      <c r="R39" s="571"/>
      <c r="S39" s="571"/>
      <c r="T39" s="509"/>
    </row>
    <row r="40" spans="1:20" ht="15.75" customHeight="1" x14ac:dyDescent="0.2">
      <c r="A40" s="525"/>
      <c r="B40" s="504"/>
      <c r="C40" s="497"/>
      <c r="D40" s="497"/>
      <c r="E40" s="497"/>
      <c r="F40" s="497"/>
      <c r="G40" s="497"/>
      <c r="H40" s="497"/>
      <c r="I40" s="506"/>
      <c r="J40" s="501"/>
      <c r="K40" s="72"/>
      <c r="L40" s="572"/>
      <c r="M40" s="73"/>
      <c r="N40" s="74"/>
      <c r="O40" s="75"/>
      <c r="P40" s="75"/>
      <c r="Q40" s="75"/>
      <c r="R40" s="75"/>
      <c r="S40" s="75"/>
      <c r="T40" s="509"/>
    </row>
    <row r="41" spans="1:20" ht="12.75" customHeight="1" x14ac:dyDescent="0.2">
      <c r="A41" s="525"/>
      <c r="B41" s="504"/>
      <c r="I41" s="506"/>
      <c r="J41" s="501"/>
      <c r="K41" s="72"/>
      <c r="L41" s="572"/>
      <c r="M41" s="76"/>
      <c r="N41" s="74"/>
      <c r="O41" s="75"/>
      <c r="P41" s="75"/>
      <c r="Q41" s="75"/>
      <c r="R41" s="75"/>
      <c r="S41" s="75"/>
      <c r="T41" s="509"/>
    </row>
    <row r="42" spans="1:20" x14ac:dyDescent="0.2">
      <c r="A42" s="525"/>
      <c r="B42" s="504"/>
      <c r="C42" s="495" t="s">
        <v>101</v>
      </c>
      <c r="D42" s="495"/>
      <c r="E42" s="495"/>
      <c r="F42" s="495"/>
      <c r="G42" s="495"/>
      <c r="H42" s="495"/>
      <c r="I42" s="506"/>
      <c r="J42" s="501"/>
      <c r="K42" s="72"/>
      <c r="L42" s="572"/>
      <c r="M42" s="76"/>
      <c r="N42" s="74"/>
      <c r="O42" s="75"/>
      <c r="P42" s="75"/>
      <c r="Q42" s="75"/>
      <c r="R42" s="75"/>
      <c r="S42" s="75"/>
      <c r="T42" s="509"/>
    </row>
    <row r="43" spans="1:20" x14ac:dyDescent="0.2">
      <c r="A43" s="525"/>
      <c r="B43" s="504"/>
      <c r="C43" s="495"/>
      <c r="D43" s="495"/>
      <c r="E43" s="495"/>
      <c r="F43" s="495"/>
      <c r="G43" s="495"/>
      <c r="H43" s="495"/>
      <c r="I43" s="506"/>
      <c r="J43" s="501"/>
      <c r="K43" s="72"/>
      <c r="L43" s="572"/>
      <c r="M43" s="76"/>
      <c r="N43" s="74"/>
      <c r="O43" s="75"/>
      <c r="P43" s="75"/>
      <c r="Q43" s="75"/>
      <c r="R43" s="75"/>
      <c r="S43" s="75"/>
      <c r="T43" s="509"/>
    </row>
    <row r="44" spans="1:20" ht="12.75" customHeight="1" x14ac:dyDescent="0.2">
      <c r="A44" s="525"/>
      <c r="B44" s="504"/>
      <c r="C44" s="495"/>
      <c r="D44" s="495"/>
      <c r="E44" s="495"/>
      <c r="F44" s="495"/>
      <c r="G44" s="495"/>
      <c r="H44" s="495"/>
      <c r="I44" s="506"/>
      <c r="J44" s="501"/>
      <c r="K44" s="72"/>
      <c r="L44" s="572"/>
      <c r="M44" s="76"/>
      <c r="N44" s="74"/>
      <c r="O44" s="75"/>
      <c r="P44" s="75"/>
      <c r="Q44" s="75"/>
      <c r="R44" s="75"/>
      <c r="S44" s="75"/>
      <c r="T44" s="509"/>
    </row>
    <row r="45" spans="1:20" ht="12.75" customHeight="1" x14ac:dyDescent="0.2">
      <c r="A45" s="525"/>
      <c r="B45" s="504"/>
      <c r="C45" s="495"/>
      <c r="D45" s="495"/>
      <c r="E45" s="495"/>
      <c r="F45" s="495"/>
      <c r="G45" s="495"/>
      <c r="H45" s="495"/>
      <c r="I45" s="506"/>
      <c r="J45" s="501"/>
      <c r="K45" s="72"/>
      <c r="L45" s="572"/>
      <c r="M45" s="76"/>
      <c r="N45" s="74"/>
      <c r="O45" s="75"/>
      <c r="P45" s="75"/>
      <c r="Q45" s="75"/>
      <c r="R45" s="75"/>
      <c r="S45" s="75"/>
      <c r="T45" s="509"/>
    </row>
    <row r="46" spans="1:20" ht="12.75" customHeight="1" x14ac:dyDescent="0.2">
      <c r="A46" s="525"/>
      <c r="B46" s="504"/>
      <c r="C46" s="19"/>
      <c r="D46" s="23"/>
      <c r="E46" s="23"/>
      <c r="F46" s="23"/>
      <c r="G46" s="23"/>
      <c r="H46" s="23"/>
      <c r="I46" s="506"/>
      <c r="J46" s="501"/>
      <c r="K46" s="72"/>
      <c r="L46" s="572"/>
      <c r="M46" s="76"/>
      <c r="N46" s="74"/>
      <c r="O46" s="75"/>
      <c r="P46" s="75"/>
      <c r="Q46" s="75"/>
      <c r="R46" s="75"/>
      <c r="S46" s="75"/>
      <c r="T46" s="509"/>
    </row>
    <row r="47" spans="1:20" ht="12.75" customHeight="1" x14ac:dyDescent="0.2">
      <c r="A47" s="525"/>
      <c r="B47" s="504"/>
      <c r="C47" s="497" t="s">
        <v>426</v>
      </c>
      <c r="D47" s="497"/>
      <c r="E47" s="497"/>
      <c r="F47" s="497"/>
      <c r="G47" s="497"/>
      <c r="H47" s="497"/>
      <c r="I47" s="506"/>
      <c r="J47" s="501"/>
      <c r="K47" s="72"/>
      <c r="L47" s="572"/>
      <c r="M47" s="76"/>
      <c r="N47" s="74"/>
      <c r="O47" s="75"/>
      <c r="P47" s="75"/>
      <c r="Q47" s="75"/>
      <c r="R47" s="75"/>
      <c r="S47" s="75"/>
      <c r="T47" s="509"/>
    </row>
    <row r="48" spans="1:20" ht="12.75" customHeight="1" x14ac:dyDescent="0.2">
      <c r="A48" s="525"/>
      <c r="B48" s="504"/>
      <c r="C48" s="497"/>
      <c r="D48" s="497"/>
      <c r="E48" s="497"/>
      <c r="F48" s="497"/>
      <c r="G48" s="497"/>
      <c r="H48" s="497"/>
      <c r="I48" s="506"/>
      <c r="J48" s="501"/>
      <c r="K48" s="72"/>
      <c r="L48" s="572"/>
      <c r="M48" s="76"/>
      <c r="N48" s="74"/>
      <c r="O48" s="75"/>
      <c r="P48" s="75"/>
      <c r="Q48" s="75"/>
      <c r="R48" s="75"/>
      <c r="S48" s="75"/>
      <c r="T48" s="509"/>
    </row>
    <row r="49" spans="1:20" ht="12.75" customHeight="1" x14ac:dyDescent="0.2">
      <c r="A49" s="525"/>
      <c r="B49" s="504"/>
      <c r="C49" s="497"/>
      <c r="D49" s="497"/>
      <c r="E49" s="497"/>
      <c r="F49" s="497"/>
      <c r="G49" s="497"/>
      <c r="H49" s="497"/>
      <c r="I49" s="506"/>
      <c r="J49" s="501"/>
      <c r="K49" s="72"/>
      <c r="L49" s="572"/>
      <c r="M49" s="76"/>
      <c r="N49" s="74"/>
      <c r="O49" s="75"/>
      <c r="P49" s="75"/>
      <c r="Q49" s="75"/>
      <c r="R49" s="75"/>
      <c r="S49" s="75"/>
      <c r="T49" s="509"/>
    </row>
    <row r="50" spans="1:20" ht="12.75" customHeight="1" x14ac:dyDescent="0.2">
      <c r="A50" s="525"/>
      <c r="B50" s="504"/>
      <c r="C50" s="497"/>
      <c r="D50" s="497"/>
      <c r="E50" s="497"/>
      <c r="F50" s="497"/>
      <c r="G50" s="497"/>
      <c r="H50" s="497"/>
      <c r="I50" s="506"/>
      <c r="J50" s="501"/>
      <c r="K50" s="72"/>
      <c r="L50" s="572"/>
      <c r="M50" s="76"/>
      <c r="N50" s="74"/>
      <c r="O50" s="75"/>
      <c r="P50" s="75"/>
      <c r="Q50" s="75"/>
      <c r="R50" s="75"/>
      <c r="S50" s="75"/>
      <c r="T50" s="509"/>
    </row>
    <row r="51" spans="1:20" ht="12.75" customHeight="1" x14ac:dyDescent="0.2">
      <c r="A51" s="525"/>
      <c r="B51" s="504"/>
      <c r="C51" s="497"/>
      <c r="D51" s="497"/>
      <c r="E51" s="497"/>
      <c r="F51" s="497"/>
      <c r="G51" s="497"/>
      <c r="H51" s="497"/>
      <c r="I51" s="506"/>
      <c r="J51" s="501"/>
      <c r="K51" s="72"/>
      <c r="L51" s="572"/>
      <c r="M51" s="76"/>
      <c r="N51" s="74"/>
      <c r="O51" s="75"/>
      <c r="P51" s="75"/>
      <c r="Q51" s="75"/>
      <c r="R51" s="75"/>
      <c r="S51" s="75"/>
      <c r="T51" s="509"/>
    </row>
    <row r="52" spans="1:20" ht="12.75" customHeight="1" x14ac:dyDescent="0.2">
      <c r="A52" s="525"/>
      <c r="B52" s="504"/>
      <c r="C52" s="497"/>
      <c r="D52" s="497"/>
      <c r="E52" s="497"/>
      <c r="F52" s="497"/>
      <c r="G52" s="497"/>
      <c r="H52" s="497"/>
      <c r="I52" s="506"/>
      <c r="J52" s="501"/>
      <c r="K52" s="72"/>
      <c r="L52" s="572"/>
      <c r="M52" s="76"/>
      <c r="N52" s="74"/>
      <c r="O52" s="75"/>
      <c r="P52" s="75"/>
      <c r="Q52" s="75"/>
      <c r="R52" s="75"/>
      <c r="S52" s="75"/>
      <c r="T52" s="509"/>
    </row>
    <row r="53" spans="1:20" ht="12.75" customHeight="1" x14ac:dyDescent="0.2">
      <c r="A53" s="525"/>
      <c r="B53" s="504"/>
      <c r="C53" s="497"/>
      <c r="D53" s="497"/>
      <c r="E53" s="497"/>
      <c r="F53" s="497"/>
      <c r="G53" s="497"/>
      <c r="H53" s="497"/>
      <c r="I53" s="506"/>
      <c r="J53" s="501"/>
      <c r="K53" s="72"/>
      <c r="L53" s="572"/>
      <c r="M53" s="76"/>
      <c r="N53" s="74"/>
      <c r="O53" s="75"/>
      <c r="P53" s="75"/>
      <c r="Q53" s="75"/>
      <c r="R53" s="75"/>
      <c r="S53" s="75"/>
      <c r="T53" s="509"/>
    </row>
    <row r="54" spans="1:20" ht="12.75" customHeight="1" x14ac:dyDescent="0.2">
      <c r="A54" s="525"/>
      <c r="B54" s="504"/>
      <c r="C54" s="497"/>
      <c r="D54" s="497"/>
      <c r="E54" s="497"/>
      <c r="F54" s="497"/>
      <c r="G54" s="497"/>
      <c r="H54" s="497"/>
      <c r="I54" s="506"/>
      <c r="J54" s="501"/>
      <c r="K54" s="72"/>
      <c r="L54" s="572"/>
      <c r="M54" s="76"/>
      <c r="N54" s="74"/>
      <c r="O54" s="75"/>
      <c r="P54" s="75"/>
      <c r="Q54" s="75"/>
      <c r="R54" s="75"/>
      <c r="S54" s="75"/>
      <c r="T54" s="509"/>
    </row>
    <row r="55" spans="1:20" ht="12.75" customHeight="1" x14ac:dyDescent="0.2">
      <c r="A55" s="525"/>
      <c r="B55" s="504"/>
      <c r="C55" s="497"/>
      <c r="D55" s="497"/>
      <c r="E55" s="497"/>
      <c r="F55" s="497"/>
      <c r="G55" s="497"/>
      <c r="H55" s="497"/>
      <c r="I55" s="506"/>
      <c r="J55" s="501"/>
      <c r="K55" s="72"/>
      <c r="L55" s="572"/>
      <c r="M55" s="76"/>
      <c r="N55" s="74"/>
      <c r="O55" s="75"/>
      <c r="P55" s="75"/>
      <c r="Q55" s="75"/>
      <c r="R55" s="75"/>
      <c r="S55" s="75"/>
      <c r="T55" s="509"/>
    </row>
    <row r="56" spans="1:20" ht="12.75" customHeight="1" x14ac:dyDescent="0.2">
      <c r="A56" s="525"/>
      <c r="B56" s="504"/>
      <c r="C56" s="497"/>
      <c r="D56" s="497"/>
      <c r="E56" s="497"/>
      <c r="F56" s="497"/>
      <c r="G56" s="497"/>
      <c r="H56" s="497"/>
      <c r="I56" s="506"/>
      <c r="J56" s="501"/>
      <c r="K56" s="72"/>
      <c r="L56" s="572"/>
      <c r="M56" s="76"/>
      <c r="N56" s="74"/>
      <c r="O56" s="75"/>
      <c r="P56" s="75"/>
      <c r="Q56" s="75"/>
      <c r="R56" s="75"/>
      <c r="S56" s="75"/>
      <c r="T56" s="509"/>
    </row>
    <row r="57" spans="1:20" ht="12.75" customHeight="1" x14ac:dyDescent="0.2">
      <c r="A57" s="525"/>
      <c r="B57" s="504"/>
      <c r="C57" s="70"/>
      <c r="D57" s="70"/>
      <c r="E57" s="70"/>
      <c r="F57" s="70"/>
      <c r="G57" s="70"/>
      <c r="H57" s="70"/>
      <c r="I57" s="506"/>
      <c r="J57" s="501"/>
      <c r="K57" s="72"/>
      <c r="L57" s="572"/>
      <c r="M57" s="76"/>
      <c r="N57" s="74"/>
      <c r="O57" s="75"/>
      <c r="P57" s="75"/>
      <c r="Q57" s="75"/>
      <c r="R57" s="75"/>
      <c r="S57" s="75"/>
      <c r="T57" s="509"/>
    </row>
    <row r="58" spans="1:20" ht="12.75" customHeight="1" x14ac:dyDescent="0.2">
      <c r="A58" s="525"/>
      <c r="B58" s="504"/>
      <c r="C58" s="497" t="s">
        <v>427</v>
      </c>
      <c r="D58" s="497"/>
      <c r="E58" s="497"/>
      <c r="F58" s="497"/>
      <c r="G58" s="497"/>
      <c r="H58" s="497"/>
      <c r="I58" s="506"/>
      <c r="J58" s="501"/>
      <c r="K58" s="72"/>
      <c r="L58" s="572"/>
      <c r="M58" s="76"/>
      <c r="N58" s="74"/>
      <c r="O58" s="75"/>
      <c r="P58" s="75"/>
      <c r="Q58" s="75"/>
      <c r="R58" s="75"/>
      <c r="S58" s="75"/>
      <c r="T58" s="509"/>
    </row>
    <row r="59" spans="1:20" ht="12.75" customHeight="1" x14ac:dyDescent="0.2">
      <c r="A59" s="525"/>
      <c r="B59" s="504"/>
      <c r="C59" s="497"/>
      <c r="D59" s="497"/>
      <c r="E59" s="497"/>
      <c r="F59" s="497"/>
      <c r="G59" s="497"/>
      <c r="H59" s="497"/>
      <c r="I59" s="506"/>
      <c r="J59" s="501"/>
      <c r="K59" s="72"/>
      <c r="L59" s="572"/>
      <c r="M59" s="76"/>
      <c r="N59" s="74"/>
      <c r="O59" s="75"/>
      <c r="P59" s="75"/>
      <c r="Q59" s="75"/>
      <c r="R59" s="75"/>
      <c r="S59" s="75"/>
      <c r="T59" s="509"/>
    </row>
    <row r="60" spans="1:20" ht="12.75" customHeight="1" x14ac:dyDescent="0.2">
      <c r="A60" s="525"/>
      <c r="B60" s="504"/>
      <c r="C60" s="497"/>
      <c r="D60" s="497"/>
      <c r="E60" s="497"/>
      <c r="F60" s="497"/>
      <c r="G60" s="497"/>
      <c r="H60" s="497"/>
      <c r="I60" s="506"/>
      <c r="J60" s="501"/>
      <c r="K60" s="72"/>
      <c r="L60" s="572"/>
      <c r="M60" s="76"/>
      <c r="N60" s="74"/>
      <c r="O60" s="75"/>
      <c r="P60" s="75"/>
      <c r="Q60" s="75"/>
      <c r="R60" s="75"/>
      <c r="S60" s="75"/>
      <c r="T60" s="509"/>
    </row>
    <row r="61" spans="1:20" ht="12.75" customHeight="1" x14ac:dyDescent="0.2">
      <c r="A61" s="525"/>
      <c r="B61" s="504"/>
      <c r="C61" s="497"/>
      <c r="D61" s="497"/>
      <c r="E61" s="497"/>
      <c r="F61" s="497"/>
      <c r="G61" s="497"/>
      <c r="H61" s="497"/>
      <c r="I61" s="506"/>
      <c r="J61" s="501"/>
      <c r="K61" s="72"/>
      <c r="L61" s="572"/>
      <c r="M61" s="76"/>
      <c r="N61" s="74"/>
      <c r="O61" s="75"/>
      <c r="P61" s="75"/>
      <c r="Q61" s="75"/>
      <c r="R61" s="75"/>
      <c r="S61" s="75"/>
      <c r="T61" s="509"/>
    </row>
    <row r="62" spans="1:20" ht="12.75" customHeight="1" x14ac:dyDescent="0.2">
      <c r="A62" s="525"/>
      <c r="B62" s="504"/>
      <c r="C62" s="497"/>
      <c r="D62" s="497"/>
      <c r="E62" s="497"/>
      <c r="F62" s="497"/>
      <c r="G62" s="497"/>
      <c r="H62" s="497"/>
      <c r="I62" s="506"/>
      <c r="J62" s="501"/>
      <c r="K62" s="72"/>
      <c r="L62" s="572"/>
      <c r="M62" s="76"/>
      <c r="N62" s="74"/>
      <c r="O62" s="75"/>
      <c r="P62" s="75"/>
      <c r="Q62" s="75"/>
      <c r="R62" s="75"/>
      <c r="S62" s="75"/>
      <c r="T62" s="509"/>
    </row>
    <row r="63" spans="1:20" ht="12.75" customHeight="1" x14ac:dyDescent="0.2">
      <c r="A63" s="525"/>
      <c r="B63" s="504"/>
      <c r="C63" s="497"/>
      <c r="D63" s="497"/>
      <c r="E63" s="497"/>
      <c r="F63" s="497"/>
      <c r="G63" s="497"/>
      <c r="H63" s="497"/>
      <c r="I63" s="506"/>
      <c r="J63" s="501"/>
      <c r="K63" s="72"/>
      <c r="L63" s="572"/>
      <c r="M63" s="76"/>
      <c r="N63" s="74"/>
      <c r="O63" s="75"/>
      <c r="P63" s="75"/>
      <c r="Q63" s="75"/>
      <c r="R63" s="75"/>
      <c r="S63" s="75"/>
      <c r="T63" s="509"/>
    </row>
    <row r="64" spans="1:20" ht="12.75" customHeight="1" x14ac:dyDescent="0.2">
      <c r="A64" s="525"/>
      <c r="B64" s="504"/>
      <c r="C64" s="50"/>
      <c r="D64" s="50"/>
      <c r="E64" s="50"/>
      <c r="F64" s="50"/>
      <c r="G64" s="50"/>
      <c r="H64" s="50"/>
      <c r="I64" s="506"/>
      <c r="J64" s="501"/>
      <c r="K64" s="72"/>
      <c r="L64" s="572"/>
      <c r="M64" s="76"/>
      <c r="N64" s="74"/>
      <c r="O64" s="75"/>
      <c r="P64" s="75"/>
      <c r="Q64" s="75"/>
      <c r="R64" s="75"/>
      <c r="S64" s="75"/>
      <c r="T64" s="509"/>
    </row>
    <row r="65" spans="1:20" ht="12.75" customHeight="1" x14ac:dyDescent="0.2">
      <c r="A65" s="525"/>
      <c r="B65" s="504"/>
      <c r="C65" s="510" t="s">
        <v>81</v>
      </c>
      <c r="D65" s="498"/>
      <c r="E65" s="498"/>
      <c r="F65" s="498"/>
      <c r="G65" s="498"/>
      <c r="H65" s="498"/>
      <c r="I65" s="506"/>
      <c r="J65" s="501"/>
      <c r="K65" s="72"/>
      <c r="L65" s="572"/>
      <c r="M65" s="76"/>
      <c r="N65" s="74"/>
      <c r="O65" s="75"/>
      <c r="P65" s="75"/>
      <c r="Q65" s="75"/>
      <c r="R65" s="75"/>
      <c r="S65" s="75"/>
      <c r="T65" s="509"/>
    </row>
    <row r="66" spans="1:20" ht="12.75" customHeight="1" x14ac:dyDescent="0.2">
      <c r="A66" s="525"/>
      <c r="B66" s="504"/>
      <c r="C66" s="51" t="s">
        <v>385</v>
      </c>
      <c r="D66" s="495" t="s">
        <v>428</v>
      </c>
      <c r="E66" s="495"/>
      <c r="F66" s="495"/>
      <c r="G66" s="495"/>
      <c r="H66" s="495"/>
      <c r="I66" s="506"/>
      <c r="J66" s="501"/>
      <c r="K66" s="72"/>
      <c r="L66" s="572"/>
      <c r="M66" s="76"/>
      <c r="N66" s="74"/>
      <c r="O66" s="75"/>
      <c r="P66" s="75"/>
      <c r="Q66" s="75"/>
      <c r="R66" s="75"/>
      <c r="S66" s="75"/>
      <c r="T66" s="509"/>
    </row>
    <row r="67" spans="1:20" ht="31.5" customHeight="1" x14ac:dyDescent="0.2">
      <c r="A67" s="525"/>
      <c r="B67" s="504"/>
      <c r="C67" s="52" t="s">
        <v>324</v>
      </c>
      <c r="D67" s="517" t="s">
        <v>390</v>
      </c>
      <c r="E67" s="517"/>
      <c r="F67" s="517"/>
      <c r="G67" s="517"/>
      <c r="H67" s="517"/>
      <c r="I67" s="506"/>
      <c r="J67" s="501"/>
      <c r="K67" s="72"/>
      <c r="L67" s="73"/>
      <c r="M67" s="73"/>
      <c r="N67" s="77"/>
      <c r="O67" s="78"/>
      <c r="P67" s="78"/>
      <c r="Q67" s="78"/>
      <c r="R67" s="78"/>
      <c r="S67" s="78"/>
      <c r="T67" s="509"/>
    </row>
    <row r="68" spans="1:20" ht="45" customHeight="1" x14ac:dyDescent="0.2">
      <c r="A68" s="525"/>
      <c r="B68" s="504"/>
      <c r="C68" s="53" t="s">
        <v>386</v>
      </c>
      <c r="D68" s="517" t="s">
        <v>395</v>
      </c>
      <c r="E68" s="517"/>
      <c r="F68" s="517"/>
      <c r="G68" s="517"/>
      <c r="H68" s="517"/>
      <c r="I68" s="506"/>
      <c r="J68" s="501"/>
      <c r="K68" s="72"/>
      <c r="L68" s="73"/>
      <c r="N68" s="77"/>
      <c r="O68" s="79"/>
      <c r="P68" s="79"/>
      <c r="Q68" s="360"/>
      <c r="R68" s="360"/>
      <c r="S68" s="79"/>
      <c r="T68" s="509"/>
    </row>
    <row r="69" spans="1:20" ht="36.75" customHeight="1" x14ac:dyDescent="0.2">
      <c r="A69" s="525"/>
      <c r="B69" s="504"/>
      <c r="C69" s="53" t="s">
        <v>387</v>
      </c>
      <c r="D69" s="517" t="s">
        <v>391</v>
      </c>
      <c r="E69" s="517"/>
      <c r="F69" s="517"/>
      <c r="G69" s="517"/>
      <c r="H69" s="517"/>
      <c r="I69" s="506"/>
      <c r="J69" s="501"/>
      <c r="K69" s="72"/>
      <c r="L69" s="510" t="s">
        <v>392</v>
      </c>
      <c r="M69" s="510"/>
      <c r="N69" s="510"/>
      <c r="O69" s="510"/>
      <c r="P69" s="510"/>
      <c r="Q69" s="510"/>
      <c r="R69" s="510"/>
      <c r="S69" s="510"/>
      <c r="T69" s="509"/>
    </row>
    <row r="70" spans="1:20" ht="36" customHeight="1" x14ac:dyDescent="0.2">
      <c r="A70" s="525"/>
      <c r="B70" s="504"/>
      <c r="C70" s="53" t="s">
        <v>388</v>
      </c>
      <c r="D70" s="517" t="s">
        <v>389</v>
      </c>
      <c r="E70" s="517"/>
      <c r="F70" s="517"/>
      <c r="G70" s="517"/>
      <c r="H70" s="517"/>
      <c r="I70" s="506"/>
      <c r="J70" s="501"/>
      <c r="K70" s="72"/>
      <c r="L70" s="510" t="s">
        <v>482</v>
      </c>
      <c r="M70" s="510"/>
      <c r="N70" s="510"/>
      <c r="O70" s="510"/>
      <c r="P70" s="510"/>
      <c r="Q70" s="510"/>
      <c r="R70" s="510"/>
      <c r="S70" s="510"/>
      <c r="T70" s="509"/>
    </row>
    <row r="71" spans="1:20" ht="11.25" customHeight="1" thickBot="1" x14ac:dyDescent="0.25">
      <c r="A71" s="526"/>
      <c r="B71" s="504"/>
      <c r="C71" s="511"/>
      <c r="D71" s="511"/>
      <c r="E71" s="511"/>
      <c r="F71" s="511"/>
      <c r="G71" s="511"/>
      <c r="H71" s="511"/>
      <c r="I71" s="506"/>
      <c r="J71" s="501"/>
      <c r="K71" s="507"/>
      <c r="L71" s="507"/>
      <c r="M71" s="507"/>
      <c r="N71" s="507"/>
      <c r="O71" s="507"/>
      <c r="P71" s="507"/>
      <c r="Q71" s="507"/>
      <c r="R71" s="507"/>
      <c r="S71" s="507"/>
      <c r="T71" s="508"/>
    </row>
    <row r="72" spans="1:20" ht="32.25" customHeight="1" x14ac:dyDescent="0.2">
      <c r="A72" s="22" t="s">
        <v>28</v>
      </c>
      <c r="B72" s="503"/>
      <c r="C72" s="496" t="s">
        <v>429</v>
      </c>
      <c r="D72" s="496"/>
      <c r="E72" s="496"/>
      <c r="F72" s="496"/>
      <c r="G72" s="496"/>
      <c r="H72" s="496"/>
      <c r="I72" s="562"/>
      <c r="J72" s="500"/>
      <c r="K72" s="515"/>
      <c r="L72" s="515"/>
      <c r="M72" s="515"/>
      <c r="N72" s="515"/>
      <c r="O72" s="515"/>
      <c r="P72" s="515"/>
      <c r="Q72" s="515"/>
      <c r="R72" s="45"/>
      <c r="S72" s="45"/>
      <c r="T72" s="560"/>
    </row>
    <row r="73" spans="1:20" ht="25.5" customHeight="1" x14ac:dyDescent="0.2">
      <c r="A73" s="518" t="s">
        <v>30</v>
      </c>
      <c r="B73" s="504"/>
      <c r="C73" s="528" t="s">
        <v>483</v>
      </c>
      <c r="D73" s="528"/>
      <c r="E73" s="528"/>
      <c r="F73" s="528"/>
      <c r="G73" s="528"/>
      <c r="H73" s="528"/>
      <c r="I73" s="563"/>
      <c r="J73" s="501"/>
      <c r="K73" s="557" t="s">
        <v>51</v>
      </c>
      <c r="L73" s="557"/>
      <c r="M73" s="557" t="s">
        <v>48</v>
      </c>
      <c r="N73" s="557"/>
      <c r="O73" s="557"/>
      <c r="P73" s="557" t="s">
        <v>49</v>
      </c>
      <c r="Q73" s="557"/>
      <c r="R73" s="557"/>
      <c r="S73" s="557"/>
      <c r="T73" s="509"/>
    </row>
    <row r="74" spans="1:20" ht="24.95" customHeight="1" x14ac:dyDescent="0.2">
      <c r="A74" s="518"/>
      <c r="B74" s="504"/>
      <c r="C74" s="516" t="s">
        <v>430</v>
      </c>
      <c r="D74" s="497"/>
      <c r="E74" s="497"/>
      <c r="F74" s="497"/>
      <c r="G74" s="497"/>
      <c r="H74" s="497"/>
      <c r="I74" s="563"/>
      <c r="J74" s="501"/>
      <c r="K74" s="557"/>
      <c r="L74" s="557"/>
      <c r="M74" s="557"/>
      <c r="N74" s="557"/>
      <c r="O74" s="557"/>
      <c r="P74" s="557"/>
      <c r="Q74" s="557"/>
      <c r="R74" s="557"/>
      <c r="S74" s="557"/>
      <c r="T74" s="509"/>
    </row>
    <row r="75" spans="1:20" ht="23.25" customHeight="1" x14ac:dyDescent="0.2">
      <c r="A75" s="518"/>
      <c r="B75" s="504"/>
      <c r="C75" s="495" t="s">
        <v>102</v>
      </c>
      <c r="D75" s="495"/>
      <c r="E75" s="495"/>
      <c r="F75" s="495"/>
      <c r="G75" s="495"/>
      <c r="H75" s="495"/>
      <c r="I75" s="563"/>
      <c r="J75" s="501"/>
      <c r="K75" s="565" t="s">
        <v>393</v>
      </c>
      <c r="L75" s="565"/>
      <c r="M75" s="559" t="s">
        <v>44</v>
      </c>
      <c r="N75" s="559"/>
      <c r="O75" s="559"/>
      <c r="P75" s="558" t="s">
        <v>484</v>
      </c>
      <c r="Q75" s="558"/>
      <c r="R75" s="558"/>
      <c r="S75" s="558"/>
      <c r="T75" s="509"/>
    </row>
    <row r="76" spans="1:20" ht="24.95" customHeight="1" x14ac:dyDescent="0.2">
      <c r="A76" s="518"/>
      <c r="B76" s="504"/>
      <c r="C76" s="516" t="s">
        <v>431</v>
      </c>
      <c r="D76" s="497"/>
      <c r="E76" s="497"/>
      <c r="F76" s="497"/>
      <c r="G76" s="497"/>
      <c r="H76" s="497"/>
      <c r="I76" s="563"/>
      <c r="J76" s="501"/>
      <c r="K76" s="565"/>
      <c r="L76" s="565"/>
      <c r="M76" s="559"/>
      <c r="N76" s="559"/>
      <c r="O76" s="559"/>
      <c r="P76" s="558"/>
      <c r="Q76" s="558"/>
      <c r="R76" s="558"/>
      <c r="S76" s="558"/>
      <c r="T76" s="509"/>
    </row>
    <row r="77" spans="1:20" ht="24.95" customHeight="1" x14ac:dyDescent="0.2">
      <c r="A77" s="518"/>
      <c r="B77" s="504"/>
      <c r="C77" s="497"/>
      <c r="D77" s="497"/>
      <c r="E77" s="497"/>
      <c r="F77" s="497"/>
      <c r="G77" s="497"/>
      <c r="H77" s="497"/>
      <c r="I77" s="563"/>
      <c r="J77" s="501"/>
      <c r="K77" s="565"/>
      <c r="L77" s="565"/>
      <c r="M77" s="559"/>
      <c r="N77" s="559"/>
      <c r="O77" s="559"/>
      <c r="P77" s="558"/>
      <c r="Q77" s="558"/>
      <c r="R77" s="558"/>
      <c r="S77" s="558"/>
      <c r="T77" s="509"/>
    </row>
    <row r="78" spans="1:20" ht="24.95" customHeight="1" x14ac:dyDescent="0.2">
      <c r="A78" s="518"/>
      <c r="B78" s="504"/>
      <c r="C78" s="497"/>
      <c r="D78" s="497"/>
      <c r="E78" s="497"/>
      <c r="F78" s="497"/>
      <c r="G78" s="497"/>
      <c r="H78" s="497"/>
      <c r="I78" s="563"/>
      <c r="J78" s="501"/>
      <c r="K78" s="565"/>
      <c r="L78" s="565"/>
      <c r="M78" s="559"/>
      <c r="N78" s="559"/>
      <c r="O78" s="559"/>
      <c r="P78" s="558"/>
      <c r="Q78" s="558"/>
      <c r="R78" s="558"/>
      <c r="S78" s="558"/>
      <c r="T78" s="509"/>
    </row>
    <row r="79" spans="1:20" ht="24.95" customHeight="1" x14ac:dyDescent="0.2">
      <c r="A79" s="518"/>
      <c r="B79" s="504"/>
      <c r="C79" s="510" t="s">
        <v>29</v>
      </c>
      <c r="D79" s="510"/>
      <c r="E79" s="510"/>
      <c r="F79" s="510"/>
      <c r="G79" s="510"/>
      <c r="H79" s="510"/>
      <c r="I79" s="563"/>
      <c r="J79" s="501"/>
      <c r="K79" s="565"/>
      <c r="L79" s="565"/>
      <c r="M79" s="559"/>
      <c r="N79" s="559"/>
      <c r="O79" s="559"/>
      <c r="P79" s="558"/>
      <c r="Q79" s="558"/>
      <c r="R79" s="558"/>
      <c r="S79" s="558"/>
      <c r="T79" s="509"/>
    </row>
    <row r="80" spans="1:20" ht="23.1" customHeight="1" x14ac:dyDescent="0.2">
      <c r="A80" s="518"/>
      <c r="B80" s="504"/>
      <c r="C80" s="497" t="s">
        <v>103</v>
      </c>
      <c r="D80" s="497"/>
      <c r="E80" s="497"/>
      <c r="F80" s="497"/>
      <c r="G80" s="497"/>
      <c r="H80" s="497"/>
      <c r="I80" s="563"/>
      <c r="J80" s="501"/>
      <c r="K80" s="565"/>
      <c r="L80" s="565"/>
      <c r="M80" s="559"/>
      <c r="N80" s="559"/>
      <c r="O80" s="559"/>
      <c r="P80" s="558"/>
      <c r="Q80" s="558"/>
      <c r="R80" s="558"/>
      <c r="S80" s="558"/>
      <c r="T80" s="509"/>
    </row>
    <row r="81" spans="1:20" ht="23.1" customHeight="1" x14ac:dyDescent="0.2">
      <c r="A81" s="518"/>
      <c r="B81" s="504"/>
      <c r="C81" s="497"/>
      <c r="D81" s="497"/>
      <c r="E81" s="497"/>
      <c r="F81" s="497"/>
      <c r="G81" s="497"/>
      <c r="H81" s="497"/>
      <c r="I81" s="563"/>
      <c r="J81" s="501"/>
      <c r="K81" s="567" t="s">
        <v>396</v>
      </c>
      <c r="L81" s="567"/>
      <c r="M81" s="559" t="s">
        <v>45</v>
      </c>
      <c r="N81" s="559"/>
      <c r="O81" s="559"/>
      <c r="P81" s="558" t="s">
        <v>485</v>
      </c>
      <c r="Q81" s="558"/>
      <c r="R81" s="558"/>
      <c r="S81" s="558"/>
      <c r="T81" s="509"/>
    </row>
    <row r="82" spans="1:20" ht="23.1" customHeight="1" x14ac:dyDescent="0.2">
      <c r="A82" s="518"/>
      <c r="B82" s="504"/>
      <c r="C82" s="497"/>
      <c r="D82" s="497"/>
      <c r="E82" s="497"/>
      <c r="F82" s="497"/>
      <c r="G82" s="497"/>
      <c r="H82" s="497"/>
      <c r="I82" s="563"/>
      <c r="J82" s="501"/>
      <c r="K82" s="567"/>
      <c r="L82" s="567"/>
      <c r="M82" s="559"/>
      <c r="N82" s="559"/>
      <c r="O82" s="559"/>
      <c r="P82" s="558"/>
      <c r="Q82" s="558"/>
      <c r="R82" s="558"/>
      <c r="S82" s="558"/>
      <c r="T82" s="509"/>
    </row>
    <row r="83" spans="1:20" ht="23.1" customHeight="1" x14ac:dyDescent="0.2">
      <c r="A83" s="518"/>
      <c r="B83" s="504"/>
      <c r="C83" s="510" t="s">
        <v>104</v>
      </c>
      <c r="D83" s="510"/>
      <c r="E83" s="510"/>
      <c r="F83" s="510"/>
      <c r="G83" s="510"/>
      <c r="H83" s="510"/>
      <c r="I83" s="563"/>
      <c r="J83" s="501"/>
      <c r="K83" s="567"/>
      <c r="L83" s="567"/>
      <c r="M83" s="559"/>
      <c r="N83" s="559"/>
      <c r="O83" s="559"/>
      <c r="P83" s="558"/>
      <c r="Q83" s="558"/>
      <c r="R83" s="558"/>
      <c r="S83" s="558"/>
      <c r="T83" s="509"/>
    </row>
    <row r="84" spans="1:20" ht="23.1" customHeight="1" x14ac:dyDescent="0.2">
      <c r="A84" s="518"/>
      <c r="B84" s="504"/>
      <c r="C84" s="516" t="s">
        <v>86</v>
      </c>
      <c r="D84" s="495"/>
      <c r="E84" s="495"/>
      <c r="F84" s="495"/>
      <c r="G84" s="495"/>
      <c r="H84" s="495"/>
      <c r="I84" s="563"/>
      <c r="J84" s="501"/>
      <c r="K84" s="567"/>
      <c r="L84" s="567"/>
      <c r="M84" s="559"/>
      <c r="N84" s="559"/>
      <c r="O84" s="559"/>
      <c r="P84" s="558"/>
      <c r="Q84" s="558"/>
      <c r="R84" s="558"/>
      <c r="S84" s="558"/>
      <c r="T84" s="509"/>
    </row>
    <row r="85" spans="1:20" ht="23.1" customHeight="1" x14ac:dyDescent="0.2">
      <c r="A85" s="518"/>
      <c r="B85" s="504"/>
      <c r="C85" s="495"/>
      <c r="D85" s="495"/>
      <c r="E85" s="495"/>
      <c r="F85" s="495"/>
      <c r="G85" s="495"/>
      <c r="H85" s="495"/>
      <c r="I85" s="563"/>
      <c r="J85" s="501"/>
      <c r="K85" s="567"/>
      <c r="L85" s="567"/>
      <c r="M85" s="559"/>
      <c r="N85" s="559"/>
      <c r="O85" s="559"/>
      <c r="P85" s="558"/>
      <c r="Q85" s="558"/>
      <c r="R85" s="558"/>
      <c r="S85" s="558"/>
      <c r="T85" s="509"/>
    </row>
    <row r="86" spans="1:20" ht="23.1" customHeight="1" x14ac:dyDescent="0.2">
      <c r="A86" s="518"/>
      <c r="B86" s="504"/>
      <c r="C86" s="510" t="s">
        <v>80</v>
      </c>
      <c r="D86" s="510"/>
      <c r="E86" s="510"/>
      <c r="F86" s="510"/>
      <c r="G86" s="510"/>
      <c r="H86" s="510"/>
      <c r="I86" s="563"/>
      <c r="J86" s="501"/>
      <c r="K86" s="567"/>
      <c r="L86" s="567"/>
      <c r="M86" s="559"/>
      <c r="N86" s="559"/>
      <c r="O86" s="559"/>
      <c r="P86" s="558"/>
      <c r="Q86" s="558"/>
      <c r="R86" s="558"/>
      <c r="S86" s="558"/>
      <c r="T86" s="509"/>
    </row>
    <row r="87" spans="1:20" ht="23.1" customHeight="1" x14ac:dyDescent="0.2">
      <c r="A87" s="518"/>
      <c r="B87" s="504"/>
      <c r="C87" s="498" t="s">
        <v>79</v>
      </c>
      <c r="D87" s="498"/>
      <c r="E87" s="498"/>
      <c r="F87" s="498"/>
      <c r="G87" s="498"/>
      <c r="H87" s="498"/>
      <c r="I87" s="563"/>
      <c r="J87" s="501"/>
      <c r="K87" s="566" t="s">
        <v>394</v>
      </c>
      <c r="L87" s="566"/>
      <c r="M87" s="569" t="s">
        <v>46</v>
      </c>
      <c r="N87" s="569"/>
      <c r="O87" s="569"/>
      <c r="P87" s="568" t="s">
        <v>74</v>
      </c>
      <c r="Q87" s="568"/>
      <c r="R87" s="568"/>
      <c r="S87" s="568"/>
      <c r="T87" s="509"/>
    </row>
    <row r="88" spans="1:20" ht="23.1" customHeight="1" x14ac:dyDescent="0.2">
      <c r="A88" s="518"/>
      <c r="B88" s="504"/>
      <c r="C88" s="498"/>
      <c r="D88" s="498"/>
      <c r="E88" s="498"/>
      <c r="F88" s="498"/>
      <c r="G88" s="498"/>
      <c r="H88" s="498"/>
      <c r="I88" s="563"/>
      <c r="J88" s="501"/>
      <c r="K88" s="566"/>
      <c r="L88" s="566"/>
      <c r="M88" s="569"/>
      <c r="N88" s="569"/>
      <c r="O88" s="569"/>
      <c r="P88" s="568"/>
      <c r="Q88" s="568"/>
      <c r="R88" s="568"/>
      <c r="S88" s="568"/>
      <c r="T88" s="509"/>
    </row>
    <row r="89" spans="1:20" ht="23.1" customHeight="1" x14ac:dyDescent="0.2">
      <c r="A89" s="518"/>
      <c r="B89" s="504"/>
      <c r="C89" s="510" t="s">
        <v>62</v>
      </c>
      <c r="D89" s="510"/>
      <c r="E89" s="510"/>
      <c r="F89" s="510"/>
      <c r="G89" s="510"/>
      <c r="H89" s="510"/>
      <c r="I89" s="563"/>
      <c r="J89" s="501"/>
      <c r="K89" s="566"/>
      <c r="L89" s="566"/>
      <c r="M89" s="569"/>
      <c r="N89" s="569"/>
      <c r="O89" s="569"/>
      <c r="P89" s="568"/>
      <c r="Q89" s="568"/>
      <c r="R89" s="568"/>
      <c r="S89" s="568"/>
      <c r="T89" s="509"/>
    </row>
    <row r="90" spans="1:20" ht="23.1" customHeight="1" x14ac:dyDescent="0.2">
      <c r="A90" s="518"/>
      <c r="B90" s="504"/>
      <c r="C90" s="498" t="s">
        <v>414</v>
      </c>
      <c r="D90" s="498"/>
      <c r="E90" s="498"/>
      <c r="F90" s="498"/>
      <c r="G90" s="498"/>
      <c r="H90" s="498"/>
      <c r="I90" s="563"/>
      <c r="J90" s="501"/>
      <c r="K90" s="566"/>
      <c r="L90" s="566"/>
      <c r="M90" s="569"/>
      <c r="N90" s="569"/>
      <c r="O90" s="569"/>
      <c r="P90" s="568"/>
      <c r="Q90" s="568"/>
      <c r="R90" s="568"/>
      <c r="S90" s="568"/>
      <c r="T90" s="509"/>
    </row>
    <row r="91" spans="1:20" ht="23.1" customHeight="1" x14ac:dyDescent="0.2">
      <c r="A91" s="518"/>
      <c r="B91" s="504"/>
      <c r="C91" s="498"/>
      <c r="D91" s="498"/>
      <c r="E91" s="498"/>
      <c r="F91" s="498"/>
      <c r="G91" s="498"/>
      <c r="H91" s="498"/>
      <c r="I91" s="563"/>
      <c r="J91" s="501"/>
      <c r="K91" s="566"/>
      <c r="L91" s="566"/>
      <c r="M91" s="569"/>
      <c r="N91" s="569"/>
      <c r="O91" s="569"/>
      <c r="P91" s="568"/>
      <c r="Q91" s="568"/>
      <c r="R91" s="568"/>
      <c r="S91" s="568"/>
      <c r="T91" s="509"/>
    </row>
    <row r="92" spans="1:20" ht="22.5" customHeight="1" x14ac:dyDescent="0.2">
      <c r="A92" s="518"/>
      <c r="B92" s="504"/>
      <c r="C92" s="498"/>
      <c r="D92" s="498"/>
      <c r="E92" s="498"/>
      <c r="F92" s="498"/>
      <c r="G92" s="498"/>
      <c r="H92" s="498"/>
      <c r="I92" s="563"/>
      <c r="J92" s="501"/>
      <c r="K92" s="566"/>
      <c r="L92" s="566"/>
      <c r="M92" s="569"/>
      <c r="N92" s="569"/>
      <c r="O92" s="569"/>
      <c r="P92" s="568"/>
      <c r="Q92" s="568"/>
      <c r="R92" s="568"/>
      <c r="S92" s="568"/>
      <c r="T92" s="509"/>
    </row>
    <row r="93" spans="1:20" ht="18" customHeight="1" thickBot="1" x14ac:dyDescent="0.25">
      <c r="A93" s="519"/>
      <c r="B93" s="512"/>
      <c r="C93" s="513"/>
      <c r="D93" s="513"/>
      <c r="E93" s="513"/>
      <c r="F93" s="513"/>
      <c r="G93" s="513"/>
      <c r="H93" s="513"/>
      <c r="I93" s="564"/>
      <c r="J93" s="502"/>
      <c r="K93" s="514"/>
      <c r="L93" s="514"/>
      <c r="M93" s="514"/>
      <c r="N93" s="514"/>
      <c r="O93" s="514"/>
      <c r="P93" s="514"/>
      <c r="Q93" s="514"/>
      <c r="R93" s="28"/>
      <c r="S93" s="28"/>
      <c r="T93" s="561"/>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499"/>
      <c r="K104" s="499"/>
      <c r="L104" s="499"/>
    </row>
    <row r="105" spans="1:12" ht="22.5" customHeight="1" x14ac:dyDescent="0.2">
      <c r="A105" s="4"/>
      <c r="B105" s="4"/>
      <c r="C105" s="4"/>
      <c r="D105" s="4"/>
      <c r="E105" s="4"/>
      <c r="F105" s="4"/>
      <c r="I105" s="8"/>
      <c r="J105" s="499"/>
      <c r="K105" s="499"/>
      <c r="L105" s="499"/>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S2J0wuJQv+QJmLJeSNfS71DfTn8Dgiu2csl2MXC+bYa3gqntnVPfINIfXRA+VTxRpU7Y+9KNoPmSL/iZSdpxSw==" saltValue="egym2eHNs0JED3afk/xBUw==" spinCount="100000" sheet="1" objects="1" scenarios="1"/>
  <mergeCells count="128">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K7:S8"/>
    <mergeCell ref="K9:S11"/>
    <mergeCell ref="K12:S13"/>
    <mergeCell ref="K14:S14"/>
    <mergeCell ref="K16:S18"/>
    <mergeCell ref="C6:H7"/>
    <mergeCell ref="C16:E16"/>
    <mergeCell ref="F14:H14"/>
    <mergeCell ref="C20:H20"/>
  </mergeCells>
  <pageMargins left="0.7" right="0.7" top="0.75" bottom="0.75" header="0.3" footer="0.3"/>
  <pageSetup scale="80" orientation="landscape" r:id="rId1"/>
  <rowBreaks count="2" manualBreakCount="2">
    <brk id="37" max="16383" man="1"/>
    <brk id="7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view="pageBreakPreview" topLeftCell="A16" zoomScale="75" zoomScaleNormal="100" zoomScaleSheetLayoutView="75" workbookViewId="0">
      <selection activeCell="K76" sqref="K76:K78"/>
    </sheetView>
  </sheetViews>
  <sheetFormatPr baseColWidth="10" defaultRowHeight="12.75" x14ac:dyDescent="0.2"/>
  <cols>
    <col min="1" max="1" width="16.140625" customWidth="1"/>
    <col min="2" max="4" width="19.7109375" customWidth="1"/>
    <col min="5" max="5" width="19.7109375" style="68" customWidth="1"/>
    <col min="6" max="6" width="19.7109375" customWidth="1"/>
    <col min="7" max="7" width="34.42578125" customWidth="1"/>
    <col min="8" max="10" width="19.7109375" customWidth="1"/>
    <col min="11" max="11" width="19.7109375" hidden="1" customWidth="1"/>
    <col min="12" max="13" width="19.7109375" customWidth="1"/>
  </cols>
  <sheetData>
    <row r="1" spans="1:13" ht="19.5" thickBot="1" x14ac:dyDescent="0.25">
      <c r="A1" s="586" t="s">
        <v>107</v>
      </c>
      <c r="B1" s="587"/>
      <c r="C1" s="587"/>
      <c r="D1" s="587"/>
      <c r="E1" s="587"/>
      <c r="F1" s="587"/>
      <c r="G1" s="587"/>
      <c r="H1" s="587"/>
      <c r="I1" s="587"/>
      <c r="J1" s="587"/>
      <c r="K1" s="587"/>
      <c r="L1" s="587"/>
      <c r="M1" s="588"/>
    </row>
    <row r="2" spans="1:13" ht="18" customHeight="1" x14ac:dyDescent="0.2">
      <c r="A2" s="589" t="s">
        <v>402</v>
      </c>
      <c r="B2" s="591" t="s">
        <v>108</v>
      </c>
      <c r="C2" s="579" t="s">
        <v>109</v>
      </c>
      <c r="D2" s="579" t="s">
        <v>106</v>
      </c>
      <c r="E2" s="593" t="s">
        <v>110</v>
      </c>
      <c r="F2" s="579" t="s">
        <v>111</v>
      </c>
      <c r="G2" s="579" t="s">
        <v>112</v>
      </c>
      <c r="H2" s="579" t="s">
        <v>113</v>
      </c>
      <c r="I2" s="579" t="s">
        <v>114</v>
      </c>
      <c r="J2" s="579" t="s">
        <v>143</v>
      </c>
      <c r="K2" s="579" t="s">
        <v>235</v>
      </c>
      <c r="L2" s="579" t="s">
        <v>115</v>
      </c>
      <c r="M2" s="579" t="s">
        <v>116</v>
      </c>
    </row>
    <row r="3" spans="1:13" ht="20.25" customHeight="1" thickBot="1" x14ac:dyDescent="0.25">
      <c r="A3" s="590"/>
      <c r="B3" s="592"/>
      <c r="C3" s="580"/>
      <c r="D3" s="580"/>
      <c r="E3" s="594"/>
      <c r="F3" s="580"/>
      <c r="G3" s="580"/>
      <c r="H3" s="580"/>
      <c r="I3" s="580"/>
      <c r="J3" s="580"/>
      <c r="K3" s="580"/>
      <c r="L3" s="580"/>
      <c r="M3" s="580"/>
    </row>
    <row r="4" spans="1:13" ht="57.75" customHeight="1" x14ac:dyDescent="0.2">
      <c r="A4" s="590"/>
      <c r="B4" s="575" t="s">
        <v>117</v>
      </c>
      <c r="C4" s="573" t="s">
        <v>403</v>
      </c>
      <c r="D4" s="573" t="s">
        <v>118</v>
      </c>
      <c r="E4" s="577" t="s">
        <v>236</v>
      </c>
      <c r="F4" s="573" t="s">
        <v>119</v>
      </c>
      <c r="G4" s="573" t="s">
        <v>120</v>
      </c>
      <c r="H4" s="573" t="s">
        <v>121</v>
      </c>
      <c r="I4" s="573" t="s">
        <v>122</v>
      </c>
      <c r="J4" s="573" t="s">
        <v>123</v>
      </c>
      <c r="K4" s="573" t="s">
        <v>334</v>
      </c>
      <c r="L4" s="573" t="s">
        <v>124</v>
      </c>
      <c r="M4" s="573" t="s">
        <v>125</v>
      </c>
    </row>
    <row r="5" spans="1:13" ht="120" customHeight="1" thickBot="1" x14ac:dyDescent="0.25">
      <c r="A5" s="55" t="s">
        <v>139</v>
      </c>
      <c r="B5" s="576"/>
      <c r="C5" s="574"/>
      <c r="D5" s="574"/>
      <c r="E5" s="578"/>
      <c r="F5" s="574"/>
      <c r="G5" s="574"/>
      <c r="H5" s="574"/>
      <c r="I5" s="574"/>
      <c r="J5" s="574"/>
      <c r="K5" s="574"/>
      <c r="L5" s="574"/>
      <c r="M5" s="574"/>
    </row>
    <row r="6" spans="1:13" ht="210" customHeight="1" thickBot="1" x14ac:dyDescent="0.25">
      <c r="A6" s="56" t="s">
        <v>140</v>
      </c>
      <c r="B6" s="54" t="s">
        <v>335</v>
      </c>
      <c r="C6" s="54" t="s">
        <v>127</v>
      </c>
      <c r="D6" s="54" t="s">
        <v>336</v>
      </c>
      <c r="E6" s="64" t="s">
        <v>409</v>
      </c>
      <c r="F6" s="54" t="s">
        <v>337</v>
      </c>
      <c r="G6" s="54" t="s">
        <v>338</v>
      </c>
      <c r="H6" s="54" t="s">
        <v>339</v>
      </c>
      <c r="I6" s="54" t="s">
        <v>340</v>
      </c>
      <c r="J6" s="54" t="s">
        <v>341</v>
      </c>
      <c r="K6" s="49" t="s">
        <v>342</v>
      </c>
      <c r="L6" s="54" t="s">
        <v>343</v>
      </c>
      <c r="M6" s="54" t="s">
        <v>344</v>
      </c>
    </row>
    <row r="7" spans="1:13" ht="189.75" customHeight="1" thickBot="1" x14ac:dyDescent="0.25">
      <c r="A7" s="57" t="s">
        <v>217</v>
      </c>
      <c r="B7" s="49" t="s">
        <v>345</v>
      </c>
      <c r="C7" s="49" t="s">
        <v>237</v>
      </c>
      <c r="D7" s="49" t="s">
        <v>346</v>
      </c>
      <c r="E7" s="64" t="s">
        <v>410</v>
      </c>
      <c r="F7" s="49" t="s">
        <v>347</v>
      </c>
      <c r="G7" s="49" t="s">
        <v>348</v>
      </c>
      <c r="H7" s="54" t="s">
        <v>349</v>
      </c>
      <c r="I7" s="49" t="s">
        <v>350</v>
      </c>
      <c r="J7" s="54" t="s">
        <v>238</v>
      </c>
      <c r="K7" s="58" t="s">
        <v>351</v>
      </c>
      <c r="L7" s="49" t="s">
        <v>352</v>
      </c>
      <c r="M7" s="49" t="s">
        <v>131</v>
      </c>
    </row>
    <row r="8" spans="1:13" ht="144.75" customHeight="1" thickBot="1" x14ac:dyDescent="0.25">
      <c r="A8" s="59" t="s">
        <v>141</v>
      </c>
      <c r="B8" s="49" t="s">
        <v>353</v>
      </c>
      <c r="C8" s="49" t="s">
        <v>239</v>
      </c>
      <c r="D8" s="49" t="s">
        <v>354</v>
      </c>
      <c r="E8" s="65" t="s">
        <v>411</v>
      </c>
      <c r="F8" s="49" t="s">
        <v>355</v>
      </c>
      <c r="G8" s="49" t="s">
        <v>356</v>
      </c>
      <c r="H8" s="54" t="s">
        <v>357</v>
      </c>
      <c r="I8" s="54" t="s">
        <v>358</v>
      </c>
      <c r="J8" s="49" t="s">
        <v>359</v>
      </c>
      <c r="K8" s="49" t="s">
        <v>360</v>
      </c>
      <c r="L8" s="49" t="s">
        <v>240</v>
      </c>
      <c r="M8" s="49" t="s">
        <v>361</v>
      </c>
    </row>
    <row r="9" spans="1:13" ht="108.75" customHeight="1" thickBot="1" x14ac:dyDescent="0.25">
      <c r="A9" s="60" t="s">
        <v>216</v>
      </c>
      <c r="B9" s="24" t="s">
        <v>362</v>
      </c>
      <c r="C9" s="24" t="s">
        <v>129</v>
      </c>
      <c r="D9" s="49" t="s">
        <v>363</v>
      </c>
      <c r="E9" s="66" t="s">
        <v>412</v>
      </c>
      <c r="F9" s="49" t="s">
        <v>364</v>
      </c>
      <c r="G9" s="24" t="s">
        <v>365</v>
      </c>
      <c r="H9" s="54" t="s">
        <v>366</v>
      </c>
      <c r="I9" s="49" t="s">
        <v>350</v>
      </c>
      <c r="J9" s="24" t="s">
        <v>130</v>
      </c>
      <c r="K9" s="58" t="s">
        <v>367</v>
      </c>
      <c r="L9" s="49" t="s">
        <v>241</v>
      </c>
      <c r="M9" s="49" t="s">
        <v>350</v>
      </c>
    </row>
    <row r="10" spans="1:13" ht="100.5" customHeight="1" thickBot="1" x14ac:dyDescent="0.25">
      <c r="A10" s="61" t="s">
        <v>142</v>
      </c>
      <c r="B10" s="24" t="s">
        <v>368</v>
      </c>
      <c r="C10" s="24" t="s">
        <v>242</v>
      </c>
      <c r="D10" s="49" t="s">
        <v>369</v>
      </c>
      <c r="E10" s="66" t="s">
        <v>413</v>
      </c>
      <c r="F10" s="49" t="s">
        <v>370</v>
      </c>
      <c r="G10" s="24" t="s">
        <v>371</v>
      </c>
      <c r="H10" s="49" t="s">
        <v>372</v>
      </c>
      <c r="I10" s="49" t="s">
        <v>373</v>
      </c>
      <c r="J10" s="24" t="s">
        <v>130</v>
      </c>
      <c r="K10" s="49" t="s">
        <v>374</v>
      </c>
      <c r="L10" s="49" t="s">
        <v>303</v>
      </c>
      <c r="M10" s="24" t="s">
        <v>350</v>
      </c>
    </row>
    <row r="11" spans="1:13" x14ac:dyDescent="0.2">
      <c r="A11" s="62"/>
      <c r="B11" s="62"/>
      <c r="C11" s="62"/>
      <c r="D11" s="62"/>
      <c r="E11" s="67"/>
      <c r="F11" s="62"/>
      <c r="G11" s="62"/>
      <c r="H11" s="62"/>
      <c r="I11" s="62"/>
      <c r="J11" s="62"/>
      <c r="K11" s="62"/>
      <c r="L11" s="62"/>
      <c r="M11" s="62"/>
    </row>
    <row r="12" spans="1:13" ht="13.5" thickBot="1" x14ac:dyDescent="0.25">
      <c r="A12" s="62"/>
      <c r="B12" s="62"/>
      <c r="C12" s="62"/>
      <c r="D12" s="62"/>
      <c r="E12" s="67"/>
      <c r="F12" s="62"/>
      <c r="G12" s="62"/>
      <c r="H12" s="62"/>
      <c r="I12" s="62"/>
      <c r="J12" s="62"/>
      <c r="K12" s="62"/>
      <c r="L12" s="62"/>
      <c r="M12" s="62"/>
    </row>
    <row r="13" spans="1:13" ht="19.5" thickBot="1" x14ac:dyDescent="0.25">
      <c r="A13" s="586" t="s">
        <v>132</v>
      </c>
      <c r="B13" s="587"/>
      <c r="C13" s="587"/>
      <c r="D13" s="587"/>
      <c r="E13" s="587"/>
      <c r="F13" s="587"/>
      <c r="G13" s="587"/>
      <c r="H13" s="587"/>
      <c r="I13" s="587"/>
      <c r="J13" s="587"/>
      <c r="K13" s="587"/>
      <c r="L13" s="587"/>
      <c r="M13" s="588"/>
    </row>
    <row r="14" spans="1:13" x14ac:dyDescent="0.2">
      <c r="A14" s="600" t="s">
        <v>133</v>
      </c>
      <c r="B14" s="581" t="s">
        <v>108</v>
      </c>
      <c r="C14" s="581" t="s">
        <v>109</v>
      </c>
      <c r="D14" s="581" t="s">
        <v>106</v>
      </c>
      <c r="E14" s="602" t="s">
        <v>110</v>
      </c>
      <c r="F14" s="581" t="s">
        <v>111</v>
      </c>
      <c r="G14" s="581" t="s">
        <v>112</v>
      </c>
      <c r="H14" s="581" t="s">
        <v>113</v>
      </c>
      <c r="I14" s="581" t="s">
        <v>114</v>
      </c>
      <c r="J14" s="581" t="s">
        <v>143</v>
      </c>
      <c r="K14" s="581" t="s">
        <v>235</v>
      </c>
      <c r="L14" s="581" t="s">
        <v>115</v>
      </c>
      <c r="M14" s="583" t="s">
        <v>116</v>
      </c>
    </row>
    <row r="15" spans="1:13" x14ac:dyDescent="0.2">
      <c r="A15" s="601"/>
      <c r="B15" s="582"/>
      <c r="C15" s="582"/>
      <c r="D15" s="582"/>
      <c r="E15" s="603"/>
      <c r="F15" s="582"/>
      <c r="G15" s="582"/>
      <c r="H15" s="582"/>
      <c r="I15" s="582"/>
      <c r="J15" s="582"/>
      <c r="K15" s="582"/>
      <c r="L15" s="582"/>
      <c r="M15" s="584"/>
    </row>
    <row r="16" spans="1:13" x14ac:dyDescent="0.2">
      <c r="A16" s="585" t="s">
        <v>134</v>
      </c>
      <c r="B16" s="582"/>
      <c r="C16" s="582"/>
      <c r="D16" s="582"/>
      <c r="E16" s="603"/>
      <c r="F16" s="582"/>
      <c r="G16" s="582"/>
      <c r="H16" s="582"/>
      <c r="I16" s="582"/>
      <c r="J16" s="582"/>
      <c r="K16" s="582"/>
      <c r="L16" s="582"/>
      <c r="M16" s="584"/>
    </row>
    <row r="17" spans="1:14" ht="13.5" thickBot="1" x14ac:dyDescent="0.25">
      <c r="A17" s="585" t="s">
        <v>135</v>
      </c>
      <c r="B17" s="582"/>
      <c r="C17" s="582"/>
      <c r="D17" s="582"/>
      <c r="E17" s="603"/>
      <c r="F17" s="582"/>
      <c r="G17" s="582"/>
      <c r="H17" s="582"/>
      <c r="I17" s="582"/>
      <c r="J17" s="582"/>
      <c r="K17" s="582"/>
      <c r="L17" s="582"/>
      <c r="M17" s="584"/>
    </row>
    <row r="18" spans="1:14" ht="63" customHeight="1" thickBot="1" x14ac:dyDescent="0.25">
      <c r="A18" s="56" t="s">
        <v>126</v>
      </c>
      <c r="B18" s="24" t="s">
        <v>375</v>
      </c>
      <c r="C18" s="24" t="s">
        <v>136</v>
      </c>
      <c r="D18" s="81" t="s">
        <v>136</v>
      </c>
      <c r="E18" s="63" t="s">
        <v>376</v>
      </c>
      <c r="F18" s="24" t="s">
        <v>376</v>
      </c>
      <c r="G18" s="24" t="s">
        <v>375</v>
      </c>
      <c r="H18" s="80" t="s">
        <v>136</v>
      </c>
      <c r="I18" s="80" t="s">
        <v>136</v>
      </c>
      <c r="J18" s="24" t="s">
        <v>243</v>
      </c>
      <c r="K18" s="49" t="s">
        <v>136</v>
      </c>
      <c r="L18" s="80" t="s">
        <v>136</v>
      </c>
      <c r="M18" s="24" t="s">
        <v>375</v>
      </c>
    </row>
    <row r="19" spans="1:14" ht="65.25" customHeight="1" thickBot="1" x14ac:dyDescent="0.25">
      <c r="A19" s="57" t="s">
        <v>211</v>
      </c>
      <c r="B19" s="24" t="s">
        <v>377</v>
      </c>
      <c r="C19" s="24" t="s">
        <v>432</v>
      </c>
      <c r="D19" s="81" t="s">
        <v>432</v>
      </c>
      <c r="E19" s="63" t="s">
        <v>378</v>
      </c>
      <c r="F19" s="24" t="s">
        <v>378</v>
      </c>
      <c r="G19" s="24" t="s">
        <v>377</v>
      </c>
      <c r="H19" s="80" t="s">
        <v>432</v>
      </c>
      <c r="I19" s="80" t="s">
        <v>432</v>
      </c>
      <c r="J19" s="24" t="s">
        <v>244</v>
      </c>
      <c r="K19" s="49" t="s">
        <v>137</v>
      </c>
      <c r="L19" s="80" t="s">
        <v>432</v>
      </c>
      <c r="M19" s="24" t="s">
        <v>377</v>
      </c>
    </row>
    <row r="20" spans="1:14" ht="56.25" customHeight="1" thickBot="1" x14ac:dyDescent="0.25">
      <c r="A20" s="59" t="s">
        <v>105</v>
      </c>
      <c r="B20" s="24" t="s">
        <v>379</v>
      </c>
      <c r="C20" s="24" t="s">
        <v>433</v>
      </c>
      <c r="D20" s="81" t="s">
        <v>433</v>
      </c>
      <c r="E20" s="63" t="s">
        <v>379</v>
      </c>
      <c r="F20" s="24" t="s">
        <v>379</v>
      </c>
      <c r="G20" s="24" t="s">
        <v>379</v>
      </c>
      <c r="H20" s="80" t="s">
        <v>433</v>
      </c>
      <c r="I20" s="80" t="s">
        <v>433</v>
      </c>
      <c r="J20" s="24" t="s">
        <v>245</v>
      </c>
      <c r="K20" s="49" t="s">
        <v>138</v>
      </c>
      <c r="L20" s="80" t="s">
        <v>433</v>
      </c>
      <c r="M20" s="24" t="s">
        <v>379</v>
      </c>
    </row>
    <row r="21" spans="1:14" ht="56.25" customHeight="1" thickBot="1" x14ac:dyDescent="0.25">
      <c r="A21" s="60" t="s">
        <v>214</v>
      </c>
      <c r="B21" s="24" t="s">
        <v>380</v>
      </c>
      <c r="C21" s="24" t="s">
        <v>434</v>
      </c>
      <c r="D21" s="81" t="s">
        <v>434</v>
      </c>
      <c r="E21" s="63" t="s">
        <v>381</v>
      </c>
      <c r="F21" s="24" t="s">
        <v>381</v>
      </c>
      <c r="G21" s="24" t="s">
        <v>380</v>
      </c>
      <c r="H21" s="80" t="s">
        <v>434</v>
      </c>
      <c r="I21" s="80" t="s">
        <v>434</v>
      </c>
      <c r="J21" s="24" t="s">
        <v>247</v>
      </c>
      <c r="K21" s="49" t="s">
        <v>246</v>
      </c>
      <c r="L21" s="80" t="s">
        <v>434</v>
      </c>
      <c r="M21" s="24" t="s">
        <v>380</v>
      </c>
    </row>
    <row r="22" spans="1:14" ht="51.75" customHeight="1" thickBot="1" x14ac:dyDescent="0.25">
      <c r="A22" s="61" t="s">
        <v>128</v>
      </c>
      <c r="B22" s="24" t="s">
        <v>249</v>
      </c>
      <c r="C22" s="24" t="s">
        <v>248</v>
      </c>
      <c r="D22" s="81" t="s">
        <v>248</v>
      </c>
      <c r="E22" s="63" t="s">
        <v>248</v>
      </c>
      <c r="F22" s="24" t="s">
        <v>248</v>
      </c>
      <c r="G22" s="24" t="s">
        <v>249</v>
      </c>
      <c r="H22" s="80" t="s">
        <v>248</v>
      </c>
      <c r="I22" s="80" t="s">
        <v>248</v>
      </c>
      <c r="J22" s="24" t="s">
        <v>250</v>
      </c>
      <c r="K22" s="49" t="s">
        <v>248</v>
      </c>
      <c r="L22" s="80" t="s">
        <v>248</v>
      </c>
      <c r="M22" s="24" t="s">
        <v>249</v>
      </c>
    </row>
    <row r="27" spans="1:14" x14ac:dyDescent="0.2">
      <c r="D27" s="595" t="s">
        <v>621</v>
      </c>
      <c r="E27" s="595"/>
      <c r="F27" s="595"/>
      <c r="G27" s="595"/>
      <c r="H27" s="595"/>
      <c r="I27" s="595"/>
      <c r="J27" s="116"/>
      <c r="M27" t="s">
        <v>69</v>
      </c>
    </row>
    <row r="28" spans="1:14" x14ac:dyDescent="0.2">
      <c r="D28" s="596" t="s">
        <v>622</v>
      </c>
      <c r="E28" s="117">
        <v>25</v>
      </c>
      <c r="F28" s="118"/>
      <c r="G28" s="119"/>
      <c r="H28" s="120"/>
      <c r="I28" s="120"/>
      <c r="J28" s="121"/>
      <c r="M28" t="s">
        <v>89</v>
      </c>
      <c r="N28">
        <v>1</v>
      </c>
    </row>
    <row r="29" spans="1:14" x14ac:dyDescent="0.2">
      <c r="D29" s="596"/>
      <c r="E29" s="117">
        <v>20</v>
      </c>
      <c r="F29" s="118" t="s">
        <v>623</v>
      </c>
      <c r="G29" s="119" t="s">
        <v>624</v>
      </c>
      <c r="H29" s="120"/>
      <c r="I29" s="120"/>
      <c r="J29" s="121"/>
      <c r="M29" t="s">
        <v>88</v>
      </c>
      <c r="N29">
        <v>9</v>
      </c>
    </row>
    <row r="30" spans="1:14" x14ac:dyDescent="0.2">
      <c r="D30" s="596"/>
      <c r="E30" s="117">
        <v>16</v>
      </c>
      <c r="F30" s="118" t="s">
        <v>625</v>
      </c>
      <c r="G30" s="122"/>
      <c r="H30" s="120"/>
      <c r="I30" s="120"/>
      <c r="J30" s="121"/>
      <c r="M30" t="s">
        <v>87</v>
      </c>
      <c r="N30">
        <v>11</v>
      </c>
    </row>
    <row r="31" spans="1:14" x14ac:dyDescent="0.2">
      <c r="D31" s="596"/>
      <c r="E31" s="117">
        <v>15</v>
      </c>
      <c r="F31" s="118"/>
      <c r="G31" s="122" t="s">
        <v>626</v>
      </c>
      <c r="H31" s="120"/>
      <c r="I31" s="120"/>
      <c r="J31" s="121"/>
    </row>
    <row r="32" spans="1:14" x14ac:dyDescent="0.2">
      <c r="D32" s="596"/>
      <c r="E32" s="117">
        <v>12</v>
      </c>
      <c r="F32" s="118" t="s">
        <v>627</v>
      </c>
      <c r="G32" s="122" t="s">
        <v>628</v>
      </c>
      <c r="H32" s="120"/>
      <c r="I32" s="120"/>
      <c r="J32" s="121"/>
    </row>
    <row r="33" spans="4:10" x14ac:dyDescent="0.2">
      <c r="D33" s="596"/>
      <c r="E33" s="117">
        <v>10</v>
      </c>
      <c r="F33" s="123"/>
      <c r="G33" s="122" t="s">
        <v>629</v>
      </c>
      <c r="H33" s="118"/>
      <c r="I33" s="120"/>
      <c r="J33" s="121"/>
    </row>
    <row r="34" spans="4:10" x14ac:dyDescent="0.2">
      <c r="D34" s="596"/>
      <c r="E34" s="117">
        <v>9</v>
      </c>
      <c r="F34" s="123"/>
      <c r="G34" s="122"/>
      <c r="H34" s="118"/>
      <c r="I34" s="120"/>
      <c r="J34" s="121"/>
    </row>
    <row r="35" spans="4:10" x14ac:dyDescent="0.2">
      <c r="D35" s="596"/>
      <c r="E35" s="117">
        <v>8</v>
      </c>
      <c r="F35" s="123"/>
      <c r="G35" s="122"/>
      <c r="H35" s="118"/>
      <c r="I35" s="118"/>
      <c r="J35" s="121"/>
    </row>
    <row r="36" spans="4:10" x14ac:dyDescent="0.2">
      <c r="D36" s="596"/>
      <c r="E36" s="117">
        <v>6</v>
      </c>
      <c r="F36" s="123" t="s">
        <v>630</v>
      </c>
      <c r="G36" s="122" t="s">
        <v>631</v>
      </c>
      <c r="H36" s="118"/>
      <c r="I36" s="118"/>
      <c r="J36" s="124"/>
    </row>
    <row r="37" spans="4:10" x14ac:dyDescent="0.2">
      <c r="D37" s="596"/>
      <c r="E37" s="117">
        <v>5</v>
      </c>
      <c r="F37" s="123" t="s">
        <v>632</v>
      </c>
      <c r="G37" s="125"/>
      <c r="H37" s="118"/>
      <c r="I37" s="118"/>
      <c r="J37" s="124"/>
    </row>
    <row r="38" spans="4:10" x14ac:dyDescent="0.2">
      <c r="D38" s="596"/>
      <c r="E38" s="117">
        <v>4</v>
      </c>
      <c r="F38" s="123" t="s">
        <v>633</v>
      </c>
      <c r="G38" s="125" t="s">
        <v>634</v>
      </c>
      <c r="H38" s="118"/>
      <c r="I38" s="118"/>
      <c r="J38" s="124"/>
    </row>
    <row r="39" spans="4:10" x14ac:dyDescent="0.2">
      <c r="D39" s="596"/>
      <c r="E39" s="117">
        <v>3</v>
      </c>
      <c r="F39" s="123" t="s">
        <v>635</v>
      </c>
      <c r="G39" s="125" t="s">
        <v>636</v>
      </c>
      <c r="H39" s="123"/>
      <c r="I39" s="118"/>
      <c r="J39" s="124"/>
    </row>
    <row r="40" spans="4:10" x14ac:dyDescent="0.2">
      <c r="D40" s="596"/>
      <c r="E40" s="117">
        <v>2</v>
      </c>
      <c r="F40" s="123"/>
      <c r="G40" s="125"/>
      <c r="H40" s="123"/>
      <c r="I40" s="123"/>
      <c r="J40" s="126"/>
    </row>
    <row r="41" spans="4:10" x14ac:dyDescent="0.2">
      <c r="D41" s="596"/>
      <c r="E41" s="117">
        <v>1</v>
      </c>
      <c r="F41" s="123"/>
      <c r="G41" s="125"/>
      <c r="H41" s="123"/>
      <c r="I41" s="123"/>
      <c r="J41" s="126"/>
    </row>
    <row r="42" spans="4:10" x14ac:dyDescent="0.2">
      <c r="D42" s="115"/>
      <c r="E42" s="127"/>
      <c r="F42" s="128">
        <v>1</v>
      </c>
      <c r="G42" s="129">
        <v>2</v>
      </c>
      <c r="H42" s="128">
        <v>3</v>
      </c>
      <c r="I42" s="128">
        <v>4</v>
      </c>
      <c r="J42" s="128">
        <v>5</v>
      </c>
    </row>
    <row r="43" spans="4:10" x14ac:dyDescent="0.2">
      <c r="D43" s="127"/>
      <c r="E43" s="130"/>
      <c r="F43" s="123" t="s">
        <v>637</v>
      </c>
      <c r="G43" s="118" t="s">
        <v>638</v>
      </c>
      <c r="H43" s="597" t="s">
        <v>639</v>
      </c>
      <c r="I43" s="598"/>
      <c r="J43" s="120" t="s">
        <v>640</v>
      </c>
    </row>
    <row r="44" spans="4:10" x14ac:dyDescent="0.2">
      <c r="D44" s="130"/>
      <c r="E44" s="131"/>
      <c r="F44" s="599" t="s">
        <v>641</v>
      </c>
      <c r="G44" s="599"/>
      <c r="H44" s="599"/>
      <c r="I44" s="599"/>
      <c r="J44" s="599"/>
    </row>
  </sheetData>
  <sheetProtection algorithmName="SHA-512" hashValue="w8xr+OUaeveRrwhqX2cjCngvZ+EoN0VyzBSzzLRO71k2G7g/e7cl266913QRmuqGAn9UAF3WWmyGuazIcAIFVw==" saltValue="xuPm9krLAujriTKoFOls9Q==" spinCount="100000" sheet="1" objects="1" scenarios="1"/>
  <mergeCells count="45">
    <mergeCell ref="D27:I27"/>
    <mergeCell ref="D28:D41"/>
    <mergeCell ref="H43:I43"/>
    <mergeCell ref="F44:J44"/>
    <mergeCell ref="A13:M13"/>
    <mergeCell ref="A14:A15"/>
    <mergeCell ref="B14:B17"/>
    <mergeCell ref="C14:C17"/>
    <mergeCell ref="D14:D17"/>
    <mergeCell ref="E14:E17"/>
    <mergeCell ref="F14:F17"/>
    <mergeCell ref="G14:G17"/>
    <mergeCell ref="H14:H17"/>
    <mergeCell ref="I14:I17"/>
    <mergeCell ref="J14:J17"/>
    <mergeCell ref="K14:K17"/>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M2:M3"/>
    <mergeCell ref="I4:I5"/>
    <mergeCell ref="J4:J5"/>
    <mergeCell ref="K4:K5"/>
    <mergeCell ref="L4:L5"/>
    <mergeCell ref="M4:M5"/>
    <mergeCell ref="G4:G5"/>
    <mergeCell ref="H4:H5"/>
    <mergeCell ref="B4:B5"/>
    <mergeCell ref="C4:C5"/>
    <mergeCell ref="D4:D5"/>
    <mergeCell ref="E4:E5"/>
    <mergeCell ref="F4:F5"/>
  </mergeCells>
  <pageMargins left="0.7" right="0.7" top="0.75" bottom="0.75" header="0.3" footer="0.3"/>
  <pageSetup scale="46" orientation="landscape" r:id="rId1"/>
  <rowBreaks count="1" manualBreakCount="1">
    <brk id="1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workbookViewId="0">
      <selection activeCell="K76" sqref="K76:K78"/>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34" t="s">
        <v>486</v>
      </c>
      <c r="C1" s="635"/>
      <c r="D1" s="635"/>
      <c r="E1" s="636"/>
      <c r="F1" s="91"/>
    </row>
    <row r="2" spans="2:6" ht="15.75" thickBot="1" x14ac:dyDescent="0.3">
      <c r="B2" s="90" t="s">
        <v>544</v>
      </c>
      <c r="C2" s="88" t="s">
        <v>270</v>
      </c>
      <c r="D2" s="89" t="s">
        <v>487</v>
      </c>
      <c r="E2" s="92" t="s">
        <v>0</v>
      </c>
    </row>
    <row r="3" spans="2:6" x14ac:dyDescent="0.2">
      <c r="B3" s="604" t="s">
        <v>490</v>
      </c>
      <c r="C3" s="625" t="s">
        <v>34</v>
      </c>
      <c r="D3" s="627" t="s">
        <v>488</v>
      </c>
      <c r="E3" s="93" t="s">
        <v>489</v>
      </c>
    </row>
    <row r="4" spans="2:6" x14ac:dyDescent="0.2">
      <c r="B4" s="605"/>
      <c r="C4" s="608"/>
      <c r="D4" s="628"/>
      <c r="E4" s="85" t="s">
        <v>491</v>
      </c>
    </row>
    <row r="5" spans="2:6" x14ac:dyDescent="0.2">
      <c r="B5" s="605"/>
      <c r="C5" s="608"/>
      <c r="D5" s="628"/>
      <c r="E5" s="94" t="s">
        <v>492</v>
      </c>
    </row>
    <row r="6" spans="2:6" x14ac:dyDescent="0.2">
      <c r="B6" s="605"/>
      <c r="C6" s="608"/>
      <c r="D6" s="628"/>
      <c r="E6" s="86" t="s">
        <v>493</v>
      </c>
    </row>
    <row r="7" spans="2:6" ht="13.5" thickBot="1" x14ac:dyDescent="0.25">
      <c r="B7" s="605"/>
      <c r="C7" s="609"/>
      <c r="D7" s="629"/>
      <c r="E7" s="87" t="s">
        <v>541</v>
      </c>
    </row>
    <row r="8" spans="2:6" x14ac:dyDescent="0.2">
      <c r="B8" s="605"/>
      <c r="C8" s="607" t="s">
        <v>35</v>
      </c>
      <c r="D8" s="610" t="s">
        <v>494</v>
      </c>
      <c r="E8" s="95" t="s">
        <v>495</v>
      </c>
    </row>
    <row r="9" spans="2:6" x14ac:dyDescent="0.2">
      <c r="B9" s="605"/>
      <c r="C9" s="608"/>
      <c r="D9" s="611"/>
      <c r="E9" s="96" t="s">
        <v>496</v>
      </c>
    </row>
    <row r="10" spans="2:6" ht="13.5" thickBot="1" x14ac:dyDescent="0.25">
      <c r="B10" s="605"/>
      <c r="C10" s="609"/>
      <c r="D10" s="612"/>
      <c r="E10" s="97" t="s">
        <v>497</v>
      </c>
    </row>
    <row r="11" spans="2:6" ht="25.5" customHeight="1" x14ac:dyDescent="0.2">
      <c r="B11" s="605"/>
      <c r="C11" s="613" t="s">
        <v>36</v>
      </c>
      <c r="D11" s="614" t="s">
        <v>545</v>
      </c>
      <c r="E11" s="98" t="s">
        <v>498</v>
      </c>
    </row>
    <row r="12" spans="2:6" ht="24" customHeight="1" x14ac:dyDescent="0.2">
      <c r="B12" s="605"/>
      <c r="C12" s="608"/>
      <c r="D12" s="615"/>
      <c r="E12" s="99" t="s">
        <v>499</v>
      </c>
    </row>
    <row r="13" spans="2:6" ht="24.75" customHeight="1" thickBot="1" x14ac:dyDescent="0.25">
      <c r="B13" s="605"/>
      <c r="C13" s="608"/>
      <c r="D13" s="616"/>
      <c r="E13" s="100" t="s">
        <v>500</v>
      </c>
    </row>
    <row r="14" spans="2:6" ht="28.5" customHeight="1" x14ac:dyDescent="0.2">
      <c r="B14" s="605"/>
      <c r="C14" s="617" t="s">
        <v>37</v>
      </c>
      <c r="D14" s="618" t="s">
        <v>501</v>
      </c>
      <c r="E14" s="101" t="s">
        <v>502</v>
      </c>
    </row>
    <row r="15" spans="2:6" ht="17.25" customHeight="1" x14ac:dyDescent="0.2">
      <c r="B15" s="605"/>
      <c r="C15" s="608"/>
      <c r="D15" s="615"/>
      <c r="E15" s="96" t="s">
        <v>503</v>
      </c>
    </row>
    <row r="16" spans="2:6" ht="26.25" thickBot="1" x14ac:dyDescent="0.25">
      <c r="B16" s="605"/>
      <c r="C16" s="608"/>
      <c r="D16" s="615"/>
      <c r="E16" s="96" t="s">
        <v>504</v>
      </c>
    </row>
    <row r="17" spans="2:5" ht="28.5" customHeight="1" x14ac:dyDescent="0.2">
      <c r="B17" s="605"/>
      <c r="C17" s="617" t="s">
        <v>234</v>
      </c>
      <c r="D17" s="643" t="s">
        <v>540</v>
      </c>
      <c r="E17" s="101" t="s">
        <v>505</v>
      </c>
    </row>
    <row r="18" spans="2:5" ht="21" customHeight="1" thickBot="1" x14ac:dyDescent="0.25">
      <c r="B18" s="605"/>
      <c r="C18" s="608"/>
      <c r="D18" s="615"/>
      <c r="E18" s="96" t="s">
        <v>506</v>
      </c>
    </row>
    <row r="19" spans="2:5" x14ac:dyDescent="0.2">
      <c r="B19" s="605"/>
      <c r="C19" s="619" t="s">
        <v>148</v>
      </c>
      <c r="D19" s="622" t="s">
        <v>547</v>
      </c>
      <c r="E19" s="110" t="s">
        <v>546</v>
      </c>
    </row>
    <row r="20" spans="2:5" x14ac:dyDescent="0.2">
      <c r="B20" s="605"/>
      <c r="C20" s="620"/>
      <c r="D20" s="623"/>
      <c r="E20" s="111" t="s">
        <v>507</v>
      </c>
    </row>
    <row r="21" spans="2:5" x14ac:dyDescent="0.2">
      <c r="B21" s="605"/>
      <c r="C21" s="620"/>
      <c r="D21" s="623"/>
      <c r="E21" s="111" t="s">
        <v>508</v>
      </c>
    </row>
    <row r="22" spans="2:5" ht="13.5" thickBot="1" x14ac:dyDescent="0.25">
      <c r="B22" s="605"/>
      <c r="C22" s="621"/>
      <c r="D22" s="624"/>
      <c r="E22" s="112" t="s">
        <v>509</v>
      </c>
    </row>
    <row r="23" spans="2:5" x14ac:dyDescent="0.2">
      <c r="B23" s="605"/>
      <c r="C23" s="625" t="s">
        <v>38</v>
      </c>
      <c r="D23" s="610" t="s">
        <v>510</v>
      </c>
      <c r="E23" s="102" t="s">
        <v>511</v>
      </c>
    </row>
    <row r="24" spans="2:5" x14ac:dyDescent="0.2">
      <c r="B24" s="605"/>
      <c r="C24" s="608"/>
      <c r="D24" s="615"/>
      <c r="E24" s="103" t="s">
        <v>512</v>
      </c>
    </row>
    <row r="25" spans="2:5" x14ac:dyDescent="0.2">
      <c r="B25" s="605"/>
      <c r="C25" s="608"/>
      <c r="D25" s="615"/>
      <c r="E25" s="103" t="s">
        <v>513</v>
      </c>
    </row>
    <row r="26" spans="2:5" x14ac:dyDescent="0.2">
      <c r="B26" s="605"/>
      <c r="C26" s="608"/>
      <c r="D26" s="615"/>
      <c r="E26" s="104" t="s">
        <v>514</v>
      </c>
    </row>
    <row r="27" spans="2:5" ht="13.5" thickBot="1" x14ac:dyDescent="0.25">
      <c r="B27" s="606"/>
      <c r="C27" s="609"/>
      <c r="D27" s="626"/>
      <c r="E27" s="97" t="s">
        <v>515</v>
      </c>
    </row>
    <row r="28" spans="2:5" x14ac:dyDescent="0.2">
      <c r="B28" s="604" t="s">
        <v>542</v>
      </c>
      <c r="C28" s="613" t="s">
        <v>273</v>
      </c>
      <c r="D28" s="637" t="s">
        <v>516</v>
      </c>
      <c r="E28" s="96" t="s">
        <v>517</v>
      </c>
    </row>
    <row r="29" spans="2:5" x14ac:dyDescent="0.2">
      <c r="B29" s="605"/>
      <c r="C29" s="608"/>
      <c r="D29" s="615"/>
      <c r="E29" s="96" t="s">
        <v>518</v>
      </c>
    </row>
    <row r="30" spans="2:5" ht="26.25" thickBot="1" x14ac:dyDescent="0.25">
      <c r="B30" s="605"/>
      <c r="C30" s="608"/>
      <c r="D30" s="615"/>
      <c r="E30" s="96" t="s">
        <v>519</v>
      </c>
    </row>
    <row r="31" spans="2:5" x14ac:dyDescent="0.2">
      <c r="B31" s="605"/>
      <c r="C31" s="617" t="s">
        <v>39</v>
      </c>
      <c r="D31" s="630" t="s">
        <v>520</v>
      </c>
      <c r="E31" s="101" t="s">
        <v>521</v>
      </c>
    </row>
    <row r="32" spans="2:5" x14ac:dyDescent="0.2">
      <c r="B32" s="605"/>
      <c r="C32" s="608"/>
      <c r="D32" s="639"/>
      <c r="E32" s="96" t="s">
        <v>522</v>
      </c>
    </row>
    <row r="33" spans="2:5" x14ac:dyDescent="0.2">
      <c r="B33" s="605"/>
      <c r="C33" s="608"/>
      <c r="D33" s="639"/>
      <c r="E33" s="96" t="s">
        <v>523</v>
      </c>
    </row>
    <row r="34" spans="2:5" ht="13.5" thickBot="1" x14ac:dyDescent="0.25">
      <c r="B34" s="605"/>
      <c r="C34" s="638"/>
      <c r="D34" s="640"/>
      <c r="E34" s="105" t="s">
        <v>524</v>
      </c>
    </row>
    <row r="35" spans="2:5" x14ac:dyDescent="0.2">
      <c r="B35" s="605"/>
      <c r="C35" s="617" t="s">
        <v>40</v>
      </c>
      <c r="D35" s="630" t="s">
        <v>525</v>
      </c>
      <c r="E35" s="106" t="s">
        <v>526</v>
      </c>
    </row>
    <row r="36" spans="2:5" x14ac:dyDescent="0.2">
      <c r="B36" s="605"/>
      <c r="C36" s="608"/>
      <c r="D36" s="641"/>
      <c r="E36" s="107" t="s">
        <v>543</v>
      </c>
    </row>
    <row r="37" spans="2:5" x14ac:dyDescent="0.2">
      <c r="B37" s="605"/>
      <c r="C37" s="608"/>
      <c r="D37" s="641"/>
      <c r="E37" s="103" t="s">
        <v>527</v>
      </c>
    </row>
    <row r="38" spans="2:5" ht="26.25" thickBot="1" x14ac:dyDescent="0.25">
      <c r="B38" s="605"/>
      <c r="C38" s="638"/>
      <c r="D38" s="642"/>
      <c r="E38" s="108" t="s">
        <v>528</v>
      </c>
    </row>
    <row r="39" spans="2:5" ht="20.25" customHeight="1" x14ac:dyDescent="0.2">
      <c r="B39" s="605"/>
      <c r="C39" s="617" t="s">
        <v>41</v>
      </c>
      <c r="D39" s="630" t="s">
        <v>529</v>
      </c>
      <c r="E39" s="106" t="s">
        <v>530</v>
      </c>
    </row>
    <row r="40" spans="2:5" ht="21" customHeight="1" thickBot="1" x14ac:dyDescent="0.25">
      <c r="B40" s="605"/>
      <c r="C40" s="608"/>
      <c r="D40" s="641"/>
      <c r="E40" s="103" t="s">
        <v>531</v>
      </c>
    </row>
    <row r="41" spans="2:5" x14ac:dyDescent="0.2">
      <c r="B41" s="605"/>
      <c r="C41" s="617" t="s">
        <v>233</v>
      </c>
      <c r="D41" s="630" t="s">
        <v>532</v>
      </c>
      <c r="E41" s="101" t="s">
        <v>533</v>
      </c>
    </row>
    <row r="42" spans="2:5" x14ac:dyDescent="0.2">
      <c r="B42" s="605"/>
      <c r="C42" s="608"/>
      <c r="D42" s="631"/>
      <c r="E42" s="96" t="s">
        <v>534</v>
      </c>
    </row>
    <row r="43" spans="2:5" ht="17.25" customHeight="1" thickBot="1" x14ac:dyDescent="0.25">
      <c r="B43" s="605"/>
      <c r="C43" s="608"/>
      <c r="D43" s="631"/>
      <c r="E43" s="99" t="s">
        <v>535</v>
      </c>
    </row>
    <row r="44" spans="2:5" ht="30" customHeight="1" x14ac:dyDescent="0.2">
      <c r="B44" s="605"/>
      <c r="C44" s="607" t="s">
        <v>536</v>
      </c>
      <c r="D44" s="632" t="s">
        <v>537</v>
      </c>
      <c r="E44" s="95" t="s">
        <v>538</v>
      </c>
    </row>
    <row r="45" spans="2:5" ht="20.25" customHeight="1" thickBot="1" x14ac:dyDescent="0.25">
      <c r="B45" s="606"/>
      <c r="C45" s="609"/>
      <c r="D45" s="633"/>
      <c r="E45" s="109" t="s">
        <v>539</v>
      </c>
    </row>
  </sheetData>
  <sheetProtection algorithmName="SHA-512" hashValue="yJsESIya1fv4C7ZavpnVJCUJPQG4XD3cVo/bg5IHcf+K1so41YzCoxpTiJhIPl+VC5M8/TpPhbUWvQgejJlSew==" saltValue="3B3PWe6Sk1gi3wfMQqAlxg==" spinCount="100000" sheet="1" objects="1" scenarios="1"/>
  <mergeCells count="29">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 ref="B3:B27"/>
    <mergeCell ref="C8:C10"/>
    <mergeCell ref="D8:D10"/>
    <mergeCell ref="C11:C13"/>
    <mergeCell ref="D11:D13"/>
    <mergeCell ref="C14:C16"/>
    <mergeCell ref="D14:D16"/>
    <mergeCell ref="C19:C22"/>
    <mergeCell ref="D19:D22"/>
    <mergeCell ref="C23:C27"/>
    <mergeCell ref="D23:D27"/>
    <mergeCell ref="C3:C7"/>
    <mergeCell ref="D3:D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99</vt:i4>
      </vt:variant>
    </vt:vector>
  </HeadingPairs>
  <TitlesOfParts>
    <vt:vector size="106" baseType="lpstr">
      <vt:lpstr>01-Mapa de riesgo-UO</vt:lpstr>
      <vt:lpstr>02-Plan Mitigación</vt:lpstr>
      <vt:lpstr>03-Seguimiento</vt:lpstr>
      <vt:lpstr>Hoja1</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'01-Mapa de riesgo-UO'!EXTENSIÓN_PROYECCIÓN_SOCIAL</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riesgo-UO'!FACULTAD_INGENIERÍA_MECÁNICA</vt:lpstr>
      <vt:lpstr>'01-Mapa de riesgo-UO'!FACULTAD_INGENIERÍAS</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riesgo-UO'!LABORATORIO_QUÍMICA_AMBIENTAL</vt:lpstr>
      <vt:lpstr>'01-Mapa de riesgo-UO'!LEVE</vt:lpstr>
      <vt:lpstr>LEVE</vt:lpstr>
      <vt:lpstr>'01-Mapa de riesgo-UO'!MAPA</vt:lpstr>
      <vt:lpstr>'01-Mapa de riesgo-UO'!MODERADO</vt:lpstr>
      <vt:lpstr>MODERADO</vt:lpstr>
      <vt:lpstr>NIVEL</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riesgo-UO'!Tecnológico</vt:lpstr>
      <vt:lpstr>'01-Mapa de riesgo-UO'!TIPO</vt:lpstr>
      <vt:lpstr>'01-Mapa de riesgo-UO'!Títulos_a_imprimir</vt:lpstr>
      <vt:lpstr>'02-Plan Mitigación'!Títulos_a_imprimir</vt:lpstr>
      <vt:lpstr>'03-Seguimiento'!Títulos_a_imprimir</vt:lpstr>
      <vt:lpstr>TRANSFERIR</vt:lpstr>
      <vt:lpstr>UNIDAD</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2023-10-25T16:42:15Z</cp:lastPrinted>
  <dcterms:created xsi:type="dcterms:W3CDTF">2006-09-13T22:30:50Z</dcterms:created>
  <dcterms:modified xsi:type="dcterms:W3CDTF">2023-12-11T16:19:19Z</dcterms:modified>
</cp:coreProperties>
</file>